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B906276A-A110-4BF4-8D1E-5FD17E8C0D9A}" xr6:coauthVersionLast="47" xr6:coauthVersionMax="47" xr10:uidLastSave="{00000000-0000-0000-0000-000000000000}"/>
  <bookViews>
    <workbookView xWindow="-9720" yWindow="-21710" windowWidth="38620" windowHeight="21100" activeTab="5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Stats details" sheetId="16" r:id="rId6"/>
    <sheet name="Feuil1" sheetId="17" r:id="rId7"/>
    <sheet name="Pronostics" sheetId="4" r:id="rId8"/>
    <sheet name="Setup_MPP" sheetId="7" r:id="rId9"/>
    <sheet name="Setup_Player" sheetId="6" r:id="rId10"/>
    <sheet name="Setup_Team" sheetId="5" r:id="rId11"/>
    <sheet name="Setup_ScoreExactBonus" sheetId="8" r:id="rId12"/>
  </sheets>
  <definedNames>
    <definedName name="_xlnm._FilterDatabase" localSheetId="0" hidden="1">Database!$A$1:$Y$105</definedName>
    <definedName name="_xlnm._FilterDatabase" localSheetId="6" hidden="1">Feuil1!$A$1:$Z$105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7" hidden="1">Pronostics!$A$1:$AG$2890</definedName>
    <definedName name="_xlnm._FilterDatabase" localSheetId="8" hidden="1">Setup_MPP!$A$1:$AB$82</definedName>
    <definedName name="_xlnm._FilterDatabase" localSheetId="9" hidden="1">Setup_Player!$A$1:$M$22</definedName>
    <definedName name="_xlnm._FilterDatabase" localSheetId="10" hidden="1">Setup_Team!$A$1:$E$49</definedName>
    <definedName name="_xlnm._FilterDatabase" localSheetId="5" hidden="1">'Stats details'!$A$1:$K$352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4" i="16" l="1"/>
  <c r="K355" i="16"/>
  <c r="K356" i="16"/>
  <c r="K357" i="16"/>
  <c r="K358" i="16"/>
  <c r="K359" i="16"/>
  <c r="K360" i="16"/>
  <c r="K361" i="16"/>
  <c r="K362" i="16"/>
  <c r="K353" i="16"/>
  <c r="C353" i="16"/>
  <c r="D353" i="16"/>
  <c r="C354" i="16"/>
  <c r="D354" i="16"/>
  <c r="C355" i="16"/>
  <c r="D355" i="16"/>
  <c r="C356" i="16"/>
  <c r="D356" i="16"/>
  <c r="C357" i="16"/>
  <c r="D357" i="16"/>
  <c r="C358" i="16"/>
  <c r="D358" i="16"/>
  <c r="C359" i="16"/>
  <c r="D359" i="16"/>
  <c r="C360" i="16"/>
  <c r="D360" i="16"/>
  <c r="C361" i="16"/>
  <c r="D361" i="16"/>
  <c r="C362" i="16"/>
  <c r="D362" i="16"/>
  <c r="B353" i="16"/>
  <c r="B354" i="16"/>
  <c r="B355" i="16"/>
  <c r="B356" i="16"/>
  <c r="B357" i="16"/>
  <c r="B358" i="16"/>
  <c r="B359" i="16"/>
  <c r="B360" i="16"/>
  <c r="B361" i="16"/>
  <c r="B362" i="16"/>
  <c r="Q28" i="7"/>
  <c r="AI2890" i="4"/>
  <c r="AI2889" i="4"/>
  <c r="AI2888" i="4"/>
  <c r="AI2887" i="4"/>
  <c r="AI2886" i="4"/>
  <c r="AI2885" i="4"/>
  <c r="AI2884" i="4"/>
  <c r="AI2883" i="4"/>
  <c r="AI2882" i="4"/>
  <c r="AI2881" i="4"/>
  <c r="AI2880" i="4"/>
  <c r="AI2879" i="4"/>
  <c r="AI2878" i="4"/>
  <c r="AI2877" i="4"/>
  <c r="AI2876" i="4"/>
  <c r="AI2875" i="4"/>
  <c r="AI2874" i="4"/>
  <c r="AI2873" i="4"/>
  <c r="AI2872" i="4"/>
  <c r="AI2871" i="4"/>
  <c r="AI2870" i="4"/>
  <c r="AI2869" i="4"/>
  <c r="AI2868" i="4"/>
  <c r="AI2867" i="4"/>
  <c r="AI2866" i="4"/>
  <c r="AI2865" i="4"/>
  <c r="AI2864" i="4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2" i="16"/>
  <c r="H352" i="16"/>
  <c r="G352" i="16"/>
  <c r="F352" i="16"/>
  <c r="D352" i="16"/>
  <c r="C352" i="16"/>
  <c r="H351" i="16"/>
  <c r="G351" i="16"/>
  <c r="F351" i="16"/>
  <c r="D351" i="16"/>
  <c r="C351" i="16"/>
  <c r="H350" i="16"/>
  <c r="G350" i="16"/>
  <c r="F350" i="16"/>
  <c r="D350" i="16"/>
  <c r="C350" i="16"/>
  <c r="H349" i="16"/>
  <c r="G349" i="16"/>
  <c r="F349" i="16"/>
  <c r="D349" i="16"/>
  <c r="C349" i="16"/>
  <c r="H348" i="16"/>
  <c r="G348" i="16"/>
  <c r="F348" i="16"/>
  <c r="D348" i="16"/>
  <c r="C348" i="16"/>
  <c r="H347" i="16"/>
  <c r="G347" i="16"/>
  <c r="F347" i="16"/>
  <c r="D347" i="16"/>
  <c r="C347" i="16"/>
  <c r="H346" i="16"/>
  <c r="G346" i="16"/>
  <c r="F346" i="16"/>
  <c r="D346" i="16"/>
  <c r="C346" i="16"/>
  <c r="H345" i="16"/>
  <c r="G345" i="16"/>
  <c r="F345" i="16"/>
  <c r="D345" i="16"/>
  <c r="C345" i="16"/>
  <c r="H344" i="16"/>
  <c r="G344" i="16"/>
  <c r="F344" i="16"/>
  <c r="D344" i="16"/>
  <c r="C344" i="16"/>
  <c r="H343" i="16"/>
  <c r="G343" i="16"/>
  <c r="F343" i="16"/>
  <c r="D343" i="16"/>
  <c r="C343" i="16"/>
  <c r="H342" i="16"/>
  <c r="G342" i="16"/>
  <c r="F342" i="16"/>
  <c r="D342" i="16"/>
  <c r="C342" i="16"/>
  <c r="H341" i="16"/>
  <c r="G341" i="16"/>
  <c r="F341" i="16"/>
  <c r="D341" i="16"/>
  <c r="C341" i="16"/>
  <c r="H340" i="16"/>
  <c r="G340" i="16"/>
  <c r="F340" i="16"/>
  <c r="D340" i="16"/>
  <c r="C340" i="16"/>
  <c r="H339" i="16"/>
  <c r="G339" i="16"/>
  <c r="F339" i="16"/>
  <c r="D339" i="16"/>
  <c r="C339" i="16"/>
  <c r="H338" i="16"/>
  <c r="G338" i="16"/>
  <c r="F338" i="16"/>
  <c r="D338" i="16"/>
  <c r="C338" i="16"/>
  <c r="H337" i="16"/>
  <c r="G337" i="16"/>
  <c r="F337" i="16"/>
  <c r="D337" i="16"/>
  <c r="C337" i="16"/>
  <c r="H336" i="16"/>
  <c r="G336" i="16"/>
  <c r="F336" i="16"/>
  <c r="D336" i="16"/>
  <c r="C336" i="16"/>
  <c r="H335" i="16"/>
  <c r="G335" i="16"/>
  <c r="F335" i="16"/>
  <c r="D335" i="16"/>
  <c r="C335" i="16"/>
  <c r="H334" i="16"/>
  <c r="G334" i="16"/>
  <c r="F334" i="16"/>
  <c r="D334" i="16"/>
  <c r="C334" i="16"/>
  <c r="H333" i="16"/>
  <c r="G333" i="16"/>
  <c r="F333" i="16"/>
  <c r="D333" i="16"/>
  <c r="C333" i="16"/>
  <c r="H332" i="16"/>
  <c r="G332" i="16"/>
  <c r="F332" i="16"/>
  <c r="D332" i="16"/>
  <c r="C332" i="16"/>
  <c r="H331" i="16"/>
  <c r="G331" i="16"/>
  <c r="F331" i="16"/>
  <c r="D331" i="16"/>
  <c r="C331" i="16"/>
  <c r="H330" i="16"/>
  <c r="G330" i="16"/>
  <c r="F330" i="16"/>
  <c r="D330" i="16"/>
  <c r="C330" i="16"/>
  <c r="H329" i="16"/>
  <c r="G329" i="16"/>
  <c r="F329" i="16"/>
  <c r="D329" i="16"/>
  <c r="C329" i="16"/>
  <c r="H328" i="16"/>
  <c r="G328" i="16"/>
  <c r="F328" i="16"/>
  <c r="D328" i="16"/>
  <c r="C328" i="16"/>
  <c r="H327" i="16"/>
  <c r="G327" i="16"/>
  <c r="F327" i="16"/>
  <c r="D327" i="16"/>
  <c r="C327" i="16"/>
  <c r="G326" i="16"/>
  <c r="E326" i="16"/>
  <c r="H326" i="16" s="1"/>
  <c r="D326" i="16"/>
  <c r="C326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2" i="16"/>
  <c r="H325" i="16"/>
  <c r="G325" i="16"/>
  <c r="F325" i="16"/>
  <c r="C325" i="16"/>
  <c r="H324" i="16"/>
  <c r="G324" i="16"/>
  <c r="F324" i="16"/>
  <c r="C324" i="16"/>
  <c r="H323" i="16"/>
  <c r="G323" i="16"/>
  <c r="F323" i="16"/>
  <c r="C323" i="16"/>
  <c r="H322" i="16"/>
  <c r="G322" i="16"/>
  <c r="F322" i="16"/>
  <c r="C322" i="16"/>
  <c r="H321" i="16"/>
  <c r="G321" i="16"/>
  <c r="F321" i="16"/>
  <c r="C321" i="16"/>
  <c r="H320" i="16"/>
  <c r="G320" i="16"/>
  <c r="F320" i="16"/>
  <c r="C320" i="16"/>
  <c r="H319" i="16"/>
  <c r="G319" i="16"/>
  <c r="F319" i="16"/>
  <c r="C319" i="16"/>
  <c r="H318" i="16"/>
  <c r="G318" i="16"/>
  <c r="F318" i="16"/>
  <c r="C318" i="16"/>
  <c r="H317" i="16"/>
  <c r="G317" i="16"/>
  <c r="F317" i="16"/>
  <c r="C317" i="16"/>
  <c r="H316" i="16"/>
  <c r="G316" i="16"/>
  <c r="F316" i="16"/>
  <c r="C316" i="16"/>
  <c r="H315" i="16"/>
  <c r="G315" i="16"/>
  <c r="F315" i="16"/>
  <c r="C315" i="16"/>
  <c r="H314" i="16"/>
  <c r="G314" i="16"/>
  <c r="F314" i="16"/>
  <c r="C314" i="16"/>
  <c r="H313" i="16"/>
  <c r="G313" i="16"/>
  <c r="F313" i="16"/>
  <c r="C313" i="16"/>
  <c r="H312" i="16"/>
  <c r="G312" i="16"/>
  <c r="F312" i="16"/>
  <c r="C312" i="16"/>
  <c r="H311" i="16"/>
  <c r="G311" i="16"/>
  <c r="F311" i="16"/>
  <c r="C311" i="16"/>
  <c r="H310" i="16"/>
  <c r="G310" i="16"/>
  <c r="F310" i="16"/>
  <c r="C310" i="16"/>
  <c r="H309" i="16"/>
  <c r="G309" i="16"/>
  <c r="F309" i="16"/>
  <c r="C309" i="16"/>
  <c r="H308" i="16"/>
  <c r="G308" i="16"/>
  <c r="F308" i="16"/>
  <c r="C308" i="16"/>
  <c r="H307" i="16"/>
  <c r="G307" i="16"/>
  <c r="F307" i="16"/>
  <c r="C307" i="16"/>
  <c r="H306" i="16"/>
  <c r="G306" i="16"/>
  <c r="F306" i="16"/>
  <c r="C306" i="16"/>
  <c r="H305" i="16"/>
  <c r="G305" i="16"/>
  <c r="F305" i="16"/>
  <c r="C305" i="16"/>
  <c r="H304" i="16"/>
  <c r="G304" i="16"/>
  <c r="F304" i="16"/>
  <c r="C304" i="16"/>
  <c r="H303" i="16"/>
  <c r="G303" i="16"/>
  <c r="F303" i="16"/>
  <c r="C303" i="16"/>
  <c r="H302" i="16"/>
  <c r="G302" i="16"/>
  <c r="F302" i="16"/>
  <c r="C302" i="16"/>
  <c r="H301" i="16"/>
  <c r="G301" i="16"/>
  <c r="F301" i="16"/>
  <c r="C301" i="16"/>
  <c r="H300" i="16"/>
  <c r="G300" i="16"/>
  <c r="F300" i="16"/>
  <c r="C300" i="16"/>
  <c r="E299" i="16"/>
  <c r="F299" i="16" s="1"/>
  <c r="C299" i="16"/>
  <c r="H298" i="16"/>
  <c r="G298" i="16"/>
  <c r="F298" i="16"/>
  <c r="C298" i="16"/>
  <c r="H297" i="16"/>
  <c r="G297" i="16"/>
  <c r="F297" i="16"/>
  <c r="C297" i="16"/>
  <c r="H296" i="16"/>
  <c r="G296" i="16"/>
  <c r="F296" i="16"/>
  <c r="C296" i="16"/>
  <c r="H295" i="16"/>
  <c r="G295" i="16"/>
  <c r="F295" i="16"/>
  <c r="C295" i="16"/>
  <c r="H294" i="16"/>
  <c r="G294" i="16"/>
  <c r="F294" i="16"/>
  <c r="C294" i="16"/>
  <c r="H293" i="16"/>
  <c r="G293" i="16"/>
  <c r="F293" i="16"/>
  <c r="C293" i="16"/>
  <c r="H292" i="16"/>
  <c r="G292" i="16"/>
  <c r="F292" i="16"/>
  <c r="C292" i="16"/>
  <c r="H291" i="16"/>
  <c r="G291" i="16"/>
  <c r="F291" i="16"/>
  <c r="C291" i="16"/>
  <c r="H290" i="16"/>
  <c r="G290" i="16"/>
  <c r="F290" i="16"/>
  <c r="C290" i="16"/>
  <c r="H289" i="16"/>
  <c r="G289" i="16"/>
  <c r="F289" i="16"/>
  <c r="C289" i="16"/>
  <c r="H288" i="16"/>
  <c r="G288" i="16"/>
  <c r="F288" i="16"/>
  <c r="C288" i="16"/>
  <c r="H287" i="16"/>
  <c r="G287" i="16"/>
  <c r="F287" i="16"/>
  <c r="C287" i="16"/>
  <c r="H286" i="16"/>
  <c r="G286" i="16"/>
  <c r="F286" i="16"/>
  <c r="C286" i="16"/>
  <c r="H285" i="16"/>
  <c r="G285" i="16"/>
  <c r="F285" i="16"/>
  <c r="C285" i="16"/>
  <c r="H284" i="16"/>
  <c r="G284" i="16"/>
  <c r="F284" i="16"/>
  <c r="C284" i="16"/>
  <c r="H283" i="16"/>
  <c r="G283" i="16"/>
  <c r="F283" i="16"/>
  <c r="C283" i="16"/>
  <c r="H282" i="16"/>
  <c r="G282" i="16"/>
  <c r="F282" i="16"/>
  <c r="C282" i="16"/>
  <c r="H281" i="16"/>
  <c r="G281" i="16"/>
  <c r="F281" i="16"/>
  <c r="C281" i="16"/>
  <c r="H280" i="16"/>
  <c r="G280" i="16"/>
  <c r="F280" i="16"/>
  <c r="C280" i="16"/>
  <c r="H279" i="16"/>
  <c r="G279" i="16"/>
  <c r="F279" i="16"/>
  <c r="C279" i="16"/>
  <c r="H278" i="16"/>
  <c r="G278" i="16"/>
  <c r="F278" i="16"/>
  <c r="C278" i="16"/>
  <c r="H277" i="16"/>
  <c r="G277" i="16"/>
  <c r="F277" i="16"/>
  <c r="C277" i="16"/>
  <c r="H276" i="16"/>
  <c r="G276" i="16"/>
  <c r="F276" i="16"/>
  <c r="C276" i="16"/>
  <c r="H275" i="16"/>
  <c r="G275" i="16"/>
  <c r="F275" i="16"/>
  <c r="C275" i="16"/>
  <c r="H274" i="16"/>
  <c r="G274" i="16"/>
  <c r="F274" i="16"/>
  <c r="C274" i="16"/>
  <c r="H273" i="16"/>
  <c r="G273" i="16"/>
  <c r="F273" i="16"/>
  <c r="C273" i="16"/>
  <c r="E272" i="16"/>
  <c r="F272" i="16" s="1"/>
  <c r="C272" i="16"/>
  <c r="H271" i="16"/>
  <c r="G271" i="16"/>
  <c r="F271" i="16"/>
  <c r="C271" i="16"/>
  <c r="H270" i="16"/>
  <c r="G270" i="16"/>
  <c r="F270" i="16"/>
  <c r="C270" i="16"/>
  <c r="H269" i="16"/>
  <c r="G269" i="16"/>
  <c r="F269" i="16"/>
  <c r="C269" i="16"/>
  <c r="H268" i="16"/>
  <c r="G268" i="16"/>
  <c r="F268" i="16"/>
  <c r="C268" i="16"/>
  <c r="H267" i="16"/>
  <c r="G267" i="16"/>
  <c r="F267" i="16"/>
  <c r="C267" i="16"/>
  <c r="H266" i="16"/>
  <c r="G266" i="16"/>
  <c r="F266" i="16"/>
  <c r="C266" i="16"/>
  <c r="H265" i="16"/>
  <c r="G265" i="16"/>
  <c r="F265" i="16"/>
  <c r="C265" i="16"/>
  <c r="H264" i="16"/>
  <c r="G264" i="16"/>
  <c r="F264" i="16"/>
  <c r="C264" i="16"/>
  <c r="H263" i="16"/>
  <c r="G263" i="16"/>
  <c r="F263" i="16"/>
  <c r="C263" i="16"/>
  <c r="H262" i="16"/>
  <c r="G262" i="16"/>
  <c r="F262" i="16"/>
  <c r="C262" i="16"/>
  <c r="H261" i="16"/>
  <c r="G261" i="16"/>
  <c r="F261" i="16"/>
  <c r="C261" i="16"/>
  <c r="H260" i="16"/>
  <c r="G260" i="16"/>
  <c r="F260" i="16"/>
  <c r="C260" i="16"/>
  <c r="H259" i="16"/>
  <c r="G259" i="16"/>
  <c r="F259" i="16"/>
  <c r="C259" i="16"/>
  <c r="H258" i="16"/>
  <c r="G258" i="16"/>
  <c r="F258" i="16"/>
  <c r="C258" i="16"/>
  <c r="H257" i="16"/>
  <c r="G257" i="16"/>
  <c r="F257" i="16"/>
  <c r="C257" i="16"/>
  <c r="H256" i="16"/>
  <c r="G256" i="16"/>
  <c r="F256" i="16"/>
  <c r="C256" i="16"/>
  <c r="H255" i="16"/>
  <c r="G255" i="16"/>
  <c r="F255" i="16"/>
  <c r="C255" i="16"/>
  <c r="H254" i="16"/>
  <c r="G254" i="16"/>
  <c r="F254" i="16"/>
  <c r="C254" i="16"/>
  <c r="H253" i="16"/>
  <c r="G253" i="16"/>
  <c r="F253" i="16"/>
  <c r="C253" i="16"/>
  <c r="H252" i="16"/>
  <c r="G252" i="16"/>
  <c r="F252" i="16"/>
  <c r="C252" i="16"/>
  <c r="H251" i="16"/>
  <c r="G251" i="16"/>
  <c r="F251" i="16"/>
  <c r="C251" i="16"/>
  <c r="H250" i="16"/>
  <c r="G250" i="16"/>
  <c r="F250" i="16"/>
  <c r="C250" i="16"/>
  <c r="H249" i="16"/>
  <c r="G249" i="16"/>
  <c r="F249" i="16"/>
  <c r="C249" i="16"/>
  <c r="H248" i="16"/>
  <c r="G248" i="16"/>
  <c r="F248" i="16"/>
  <c r="C248" i="16"/>
  <c r="H247" i="16"/>
  <c r="G247" i="16"/>
  <c r="F247" i="16"/>
  <c r="C247" i="16"/>
  <c r="H246" i="16"/>
  <c r="G246" i="16"/>
  <c r="F246" i="16"/>
  <c r="C246" i="16"/>
  <c r="E245" i="16"/>
  <c r="F245" i="16" s="1"/>
  <c r="C245" i="16"/>
  <c r="H244" i="16"/>
  <c r="G244" i="16"/>
  <c r="F244" i="16"/>
  <c r="C244" i="16"/>
  <c r="H243" i="16"/>
  <c r="G243" i="16"/>
  <c r="F243" i="16"/>
  <c r="C243" i="16"/>
  <c r="H242" i="16"/>
  <c r="G242" i="16"/>
  <c r="F242" i="16"/>
  <c r="C242" i="16"/>
  <c r="H241" i="16"/>
  <c r="G241" i="16"/>
  <c r="F241" i="16"/>
  <c r="C241" i="16"/>
  <c r="H240" i="16"/>
  <c r="G240" i="16"/>
  <c r="F240" i="16"/>
  <c r="C240" i="16"/>
  <c r="H239" i="16"/>
  <c r="G239" i="16"/>
  <c r="F239" i="16"/>
  <c r="C239" i="16"/>
  <c r="H238" i="16"/>
  <c r="G238" i="16"/>
  <c r="F238" i="16"/>
  <c r="C238" i="16"/>
  <c r="H237" i="16"/>
  <c r="G237" i="16"/>
  <c r="F237" i="16"/>
  <c r="C237" i="16"/>
  <c r="H236" i="16"/>
  <c r="G236" i="16"/>
  <c r="F236" i="16"/>
  <c r="C236" i="16"/>
  <c r="H235" i="16"/>
  <c r="G235" i="16"/>
  <c r="F235" i="16"/>
  <c r="C235" i="16"/>
  <c r="H234" i="16"/>
  <c r="G234" i="16"/>
  <c r="F234" i="16"/>
  <c r="C234" i="16"/>
  <c r="H233" i="16"/>
  <c r="G233" i="16"/>
  <c r="F233" i="16"/>
  <c r="C233" i="16"/>
  <c r="H232" i="16"/>
  <c r="G232" i="16"/>
  <c r="F232" i="16"/>
  <c r="C232" i="16"/>
  <c r="H231" i="16"/>
  <c r="G231" i="16"/>
  <c r="F231" i="16"/>
  <c r="C231" i="16"/>
  <c r="H230" i="16"/>
  <c r="G230" i="16"/>
  <c r="F230" i="16"/>
  <c r="C230" i="16"/>
  <c r="H229" i="16"/>
  <c r="G229" i="16"/>
  <c r="F229" i="16"/>
  <c r="C229" i="16"/>
  <c r="H228" i="16"/>
  <c r="G228" i="16"/>
  <c r="F228" i="16"/>
  <c r="C228" i="16"/>
  <c r="H227" i="16"/>
  <c r="G227" i="16"/>
  <c r="F227" i="16"/>
  <c r="C227" i="16"/>
  <c r="H226" i="16"/>
  <c r="G226" i="16"/>
  <c r="F226" i="16"/>
  <c r="C226" i="16"/>
  <c r="H225" i="16"/>
  <c r="G225" i="16"/>
  <c r="F225" i="16"/>
  <c r="C225" i="16"/>
  <c r="H224" i="16"/>
  <c r="G224" i="16"/>
  <c r="F224" i="16"/>
  <c r="C224" i="16"/>
  <c r="H223" i="16"/>
  <c r="G223" i="16"/>
  <c r="F223" i="16"/>
  <c r="C223" i="16"/>
  <c r="H222" i="16"/>
  <c r="G222" i="16"/>
  <c r="F222" i="16"/>
  <c r="C222" i="16"/>
  <c r="H221" i="16"/>
  <c r="G221" i="16"/>
  <c r="F221" i="16"/>
  <c r="C221" i="16"/>
  <c r="H220" i="16"/>
  <c r="G220" i="16"/>
  <c r="F220" i="16"/>
  <c r="C220" i="16"/>
  <c r="H219" i="16"/>
  <c r="G219" i="16"/>
  <c r="F219" i="16"/>
  <c r="C219" i="16"/>
  <c r="E218" i="16"/>
  <c r="F218" i="16" s="1"/>
  <c r="C218" i="16"/>
  <c r="H28" i="16"/>
  <c r="G28" i="16"/>
  <c r="F28" i="16"/>
  <c r="C28" i="16"/>
  <c r="H27" i="16"/>
  <c r="G27" i="16"/>
  <c r="F27" i="16"/>
  <c r="C27" i="16"/>
  <c r="H26" i="16"/>
  <c r="G26" i="16"/>
  <c r="F26" i="16"/>
  <c r="C26" i="16"/>
  <c r="H25" i="16"/>
  <c r="G25" i="16"/>
  <c r="F25" i="16"/>
  <c r="C25" i="16"/>
  <c r="H24" i="16"/>
  <c r="G24" i="16"/>
  <c r="F24" i="16"/>
  <c r="C24" i="16"/>
  <c r="H23" i="16"/>
  <c r="G23" i="16"/>
  <c r="F23" i="16"/>
  <c r="C23" i="16"/>
  <c r="H22" i="16"/>
  <c r="G22" i="16"/>
  <c r="F22" i="16"/>
  <c r="C22" i="16"/>
  <c r="H21" i="16"/>
  <c r="G21" i="16"/>
  <c r="F21" i="16"/>
  <c r="C21" i="16"/>
  <c r="H20" i="16"/>
  <c r="G20" i="16"/>
  <c r="F20" i="16"/>
  <c r="C20" i="16"/>
  <c r="H19" i="16"/>
  <c r="G19" i="16"/>
  <c r="F19" i="16"/>
  <c r="C19" i="16"/>
  <c r="H18" i="16"/>
  <c r="G18" i="16"/>
  <c r="F18" i="16"/>
  <c r="C18" i="16"/>
  <c r="H17" i="16"/>
  <c r="G17" i="16"/>
  <c r="F17" i="16"/>
  <c r="C17" i="16"/>
  <c r="H16" i="16"/>
  <c r="G16" i="16"/>
  <c r="F16" i="16"/>
  <c r="C16" i="16"/>
  <c r="H15" i="16"/>
  <c r="G15" i="16"/>
  <c r="F15" i="16"/>
  <c r="C15" i="16"/>
  <c r="H14" i="16"/>
  <c r="G14" i="16"/>
  <c r="F14" i="16"/>
  <c r="C14" i="16"/>
  <c r="H13" i="16"/>
  <c r="G13" i="16"/>
  <c r="F13" i="16"/>
  <c r="C13" i="16"/>
  <c r="H12" i="16"/>
  <c r="G12" i="16"/>
  <c r="F12" i="16"/>
  <c r="C12" i="16"/>
  <c r="H11" i="16"/>
  <c r="G11" i="16"/>
  <c r="F11" i="16"/>
  <c r="C11" i="16"/>
  <c r="H10" i="16"/>
  <c r="G10" i="16"/>
  <c r="F10" i="16"/>
  <c r="C10" i="16"/>
  <c r="H9" i="16"/>
  <c r="G9" i="16"/>
  <c r="F9" i="16"/>
  <c r="C9" i="16"/>
  <c r="H8" i="16"/>
  <c r="G8" i="16"/>
  <c r="F8" i="16"/>
  <c r="C8" i="16"/>
  <c r="H7" i="16"/>
  <c r="G7" i="16"/>
  <c r="F7" i="16"/>
  <c r="C7" i="16"/>
  <c r="H6" i="16"/>
  <c r="G6" i="16"/>
  <c r="F6" i="16"/>
  <c r="C6" i="16"/>
  <c r="H5" i="16"/>
  <c r="G5" i="16"/>
  <c r="F5" i="16"/>
  <c r="C5" i="16"/>
  <c r="H4" i="16"/>
  <c r="G4" i="16"/>
  <c r="F4" i="16"/>
  <c r="C4" i="16"/>
  <c r="H3" i="16"/>
  <c r="G3" i="16"/>
  <c r="F3" i="16"/>
  <c r="C3" i="16"/>
  <c r="E2" i="16"/>
  <c r="G2" i="16" s="1"/>
  <c r="C2" i="16"/>
  <c r="H136" i="16"/>
  <c r="G136" i="16"/>
  <c r="F136" i="16"/>
  <c r="C136" i="16"/>
  <c r="H135" i="16"/>
  <c r="G135" i="16"/>
  <c r="F135" i="16"/>
  <c r="C135" i="16"/>
  <c r="H134" i="16"/>
  <c r="G134" i="16"/>
  <c r="F134" i="16"/>
  <c r="C134" i="16"/>
  <c r="H133" i="16"/>
  <c r="G133" i="16"/>
  <c r="F133" i="16"/>
  <c r="C133" i="16"/>
  <c r="H132" i="16"/>
  <c r="G132" i="16"/>
  <c r="F132" i="16"/>
  <c r="C132" i="16"/>
  <c r="H131" i="16"/>
  <c r="G131" i="16"/>
  <c r="F131" i="16"/>
  <c r="C131" i="16"/>
  <c r="H130" i="16"/>
  <c r="G130" i="16"/>
  <c r="F130" i="16"/>
  <c r="C130" i="16"/>
  <c r="H129" i="16"/>
  <c r="G129" i="16"/>
  <c r="F129" i="16"/>
  <c r="C129" i="16"/>
  <c r="H128" i="16"/>
  <c r="G128" i="16"/>
  <c r="F128" i="16"/>
  <c r="C128" i="16"/>
  <c r="H127" i="16"/>
  <c r="G127" i="16"/>
  <c r="F127" i="16"/>
  <c r="C127" i="16"/>
  <c r="H126" i="16"/>
  <c r="G126" i="16"/>
  <c r="F126" i="16"/>
  <c r="C126" i="16"/>
  <c r="H125" i="16"/>
  <c r="G125" i="16"/>
  <c r="F125" i="16"/>
  <c r="C125" i="16"/>
  <c r="H124" i="16"/>
  <c r="G124" i="16"/>
  <c r="F124" i="16"/>
  <c r="C124" i="16"/>
  <c r="H123" i="16"/>
  <c r="G123" i="16"/>
  <c r="F123" i="16"/>
  <c r="C123" i="16"/>
  <c r="H122" i="16"/>
  <c r="G122" i="16"/>
  <c r="F122" i="16"/>
  <c r="C122" i="16"/>
  <c r="H121" i="16"/>
  <c r="G121" i="16"/>
  <c r="F121" i="16"/>
  <c r="C121" i="16"/>
  <c r="H120" i="16"/>
  <c r="G120" i="16"/>
  <c r="F120" i="16"/>
  <c r="C120" i="16"/>
  <c r="H119" i="16"/>
  <c r="G119" i="16"/>
  <c r="F119" i="16"/>
  <c r="C119" i="16"/>
  <c r="H118" i="16"/>
  <c r="G118" i="16"/>
  <c r="F118" i="16"/>
  <c r="C118" i="16"/>
  <c r="H117" i="16"/>
  <c r="G117" i="16"/>
  <c r="F117" i="16"/>
  <c r="C117" i="16"/>
  <c r="H116" i="16"/>
  <c r="G116" i="16"/>
  <c r="F116" i="16"/>
  <c r="C116" i="16"/>
  <c r="H115" i="16"/>
  <c r="G115" i="16"/>
  <c r="F115" i="16"/>
  <c r="C115" i="16"/>
  <c r="H114" i="16"/>
  <c r="G114" i="16"/>
  <c r="F114" i="16"/>
  <c r="C114" i="16"/>
  <c r="H113" i="16"/>
  <c r="G113" i="16"/>
  <c r="F113" i="16"/>
  <c r="C113" i="16"/>
  <c r="H112" i="16"/>
  <c r="G112" i="16"/>
  <c r="F112" i="16"/>
  <c r="C112" i="16"/>
  <c r="H111" i="16"/>
  <c r="G111" i="16"/>
  <c r="F111" i="16"/>
  <c r="C111" i="16"/>
  <c r="E110" i="16"/>
  <c r="F110" i="16" s="1"/>
  <c r="C110" i="16"/>
  <c r="H109" i="16"/>
  <c r="G109" i="16"/>
  <c r="F109" i="16"/>
  <c r="C109" i="16"/>
  <c r="H108" i="16"/>
  <c r="G108" i="16"/>
  <c r="F108" i="16"/>
  <c r="C108" i="16"/>
  <c r="H107" i="16"/>
  <c r="G107" i="16"/>
  <c r="F107" i="16"/>
  <c r="C107" i="16"/>
  <c r="H106" i="16"/>
  <c r="G106" i="16"/>
  <c r="F106" i="16"/>
  <c r="C106" i="16"/>
  <c r="H105" i="16"/>
  <c r="G105" i="16"/>
  <c r="F105" i="16"/>
  <c r="C105" i="16"/>
  <c r="H104" i="16"/>
  <c r="G104" i="16"/>
  <c r="F104" i="16"/>
  <c r="C104" i="16"/>
  <c r="H103" i="16"/>
  <c r="G103" i="16"/>
  <c r="F103" i="16"/>
  <c r="C103" i="16"/>
  <c r="H102" i="16"/>
  <c r="G102" i="16"/>
  <c r="F102" i="16"/>
  <c r="C102" i="16"/>
  <c r="H101" i="16"/>
  <c r="G101" i="16"/>
  <c r="F101" i="16"/>
  <c r="C101" i="16"/>
  <c r="H100" i="16"/>
  <c r="G100" i="16"/>
  <c r="F100" i="16"/>
  <c r="C100" i="16"/>
  <c r="H99" i="16"/>
  <c r="G99" i="16"/>
  <c r="F99" i="16"/>
  <c r="C99" i="16"/>
  <c r="H98" i="16"/>
  <c r="G98" i="16"/>
  <c r="F98" i="16"/>
  <c r="C98" i="16"/>
  <c r="H97" i="16"/>
  <c r="G97" i="16"/>
  <c r="F97" i="16"/>
  <c r="C97" i="16"/>
  <c r="H96" i="16"/>
  <c r="G96" i="16"/>
  <c r="F96" i="16"/>
  <c r="C96" i="16"/>
  <c r="H95" i="16"/>
  <c r="G95" i="16"/>
  <c r="F95" i="16"/>
  <c r="C95" i="16"/>
  <c r="H94" i="16"/>
  <c r="G94" i="16"/>
  <c r="F94" i="16"/>
  <c r="C94" i="16"/>
  <c r="H93" i="16"/>
  <c r="G93" i="16"/>
  <c r="F93" i="16"/>
  <c r="C93" i="16"/>
  <c r="H92" i="16"/>
  <c r="G92" i="16"/>
  <c r="F92" i="16"/>
  <c r="C92" i="16"/>
  <c r="H91" i="16"/>
  <c r="G91" i="16"/>
  <c r="F91" i="16"/>
  <c r="C91" i="16"/>
  <c r="H90" i="16"/>
  <c r="G90" i="16"/>
  <c r="F90" i="16"/>
  <c r="C90" i="16"/>
  <c r="H89" i="16"/>
  <c r="G89" i="16"/>
  <c r="F89" i="16"/>
  <c r="C89" i="16"/>
  <c r="H88" i="16"/>
  <c r="G88" i="16"/>
  <c r="F88" i="16"/>
  <c r="C88" i="16"/>
  <c r="H87" i="16"/>
  <c r="G87" i="16"/>
  <c r="F87" i="16"/>
  <c r="C87" i="16"/>
  <c r="H86" i="16"/>
  <c r="G86" i="16"/>
  <c r="F86" i="16"/>
  <c r="C86" i="16"/>
  <c r="H85" i="16"/>
  <c r="G85" i="16"/>
  <c r="F85" i="16"/>
  <c r="C85" i="16"/>
  <c r="H84" i="16"/>
  <c r="G84" i="16"/>
  <c r="F84" i="16"/>
  <c r="C84" i="16"/>
  <c r="E83" i="16"/>
  <c r="F83" i="16" s="1"/>
  <c r="C83" i="16"/>
  <c r="H217" i="16"/>
  <c r="G217" i="16"/>
  <c r="F217" i="16"/>
  <c r="C217" i="16"/>
  <c r="H216" i="16"/>
  <c r="G216" i="16"/>
  <c r="F216" i="16"/>
  <c r="C216" i="16"/>
  <c r="H215" i="16"/>
  <c r="G215" i="16"/>
  <c r="F215" i="16"/>
  <c r="C215" i="16"/>
  <c r="H214" i="16"/>
  <c r="G214" i="16"/>
  <c r="F214" i="16"/>
  <c r="C214" i="16"/>
  <c r="H213" i="16"/>
  <c r="G213" i="16"/>
  <c r="F213" i="16"/>
  <c r="C213" i="16"/>
  <c r="H212" i="16"/>
  <c r="G212" i="16"/>
  <c r="F212" i="16"/>
  <c r="C212" i="16"/>
  <c r="H211" i="16"/>
  <c r="G211" i="16"/>
  <c r="F211" i="16"/>
  <c r="C211" i="16"/>
  <c r="H210" i="16"/>
  <c r="G210" i="16"/>
  <c r="F210" i="16"/>
  <c r="C210" i="16"/>
  <c r="H209" i="16"/>
  <c r="G209" i="16"/>
  <c r="F209" i="16"/>
  <c r="C209" i="16"/>
  <c r="H208" i="16"/>
  <c r="G208" i="16"/>
  <c r="F208" i="16"/>
  <c r="C208" i="16"/>
  <c r="H207" i="16"/>
  <c r="G207" i="16"/>
  <c r="F207" i="16"/>
  <c r="C207" i="16"/>
  <c r="H206" i="16"/>
  <c r="G206" i="16"/>
  <c r="F206" i="16"/>
  <c r="C206" i="16"/>
  <c r="H205" i="16"/>
  <c r="G205" i="16"/>
  <c r="F205" i="16"/>
  <c r="C205" i="16"/>
  <c r="H204" i="16"/>
  <c r="G204" i="16"/>
  <c r="F204" i="16"/>
  <c r="C204" i="16"/>
  <c r="H203" i="16"/>
  <c r="G203" i="16"/>
  <c r="F203" i="16"/>
  <c r="C203" i="16"/>
  <c r="H202" i="16"/>
  <c r="G202" i="16"/>
  <c r="F202" i="16"/>
  <c r="C202" i="16"/>
  <c r="H201" i="16"/>
  <c r="G201" i="16"/>
  <c r="F201" i="16"/>
  <c r="C201" i="16"/>
  <c r="H200" i="16"/>
  <c r="G200" i="16"/>
  <c r="F200" i="16"/>
  <c r="C200" i="16"/>
  <c r="H199" i="16"/>
  <c r="G199" i="16"/>
  <c r="F199" i="16"/>
  <c r="C199" i="16"/>
  <c r="H198" i="16"/>
  <c r="G198" i="16"/>
  <c r="F198" i="16"/>
  <c r="C198" i="16"/>
  <c r="H197" i="16"/>
  <c r="G197" i="16"/>
  <c r="F197" i="16"/>
  <c r="C197" i="16"/>
  <c r="H196" i="16"/>
  <c r="G196" i="16"/>
  <c r="F196" i="16"/>
  <c r="C196" i="16"/>
  <c r="H195" i="16"/>
  <c r="G195" i="16"/>
  <c r="F195" i="16"/>
  <c r="C195" i="16"/>
  <c r="H194" i="16"/>
  <c r="G194" i="16"/>
  <c r="F194" i="16"/>
  <c r="C194" i="16"/>
  <c r="H193" i="16"/>
  <c r="G193" i="16"/>
  <c r="F193" i="16"/>
  <c r="C193" i="16"/>
  <c r="H192" i="16"/>
  <c r="G192" i="16"/>
  <c r="F192" i="16"/>
  <c r="C192" i="16"/>
  <c r="E191" i="16"/>
  <c r="H191" i="16" s="1"/>
  <c r="C191" i="16"/>
  <c r="H190" i="16"/>
  <c r="G190" i="16"/>
  <c r="F190" i="16"/>
  <c r="C190" i="16"/>
  <c r="H189" i="16"/>
  <c r="G189" i="16"/>
  <c r="F189" i="16"/>
  <c r="C189" i="16"/>
  <c r="H188" i="16"/>
  <c r="G188" i="16"/>
  <c r="F188" i="16"/>
  <c r="C188" i="16"/>
  <c r="H187" i="16"/>
  <c r="G187" i="16"/>
  <c r="F187" i="16"/>
  <c r="C187" i="16"/>
  <c r="H186" i="16"/>
  <c r="G186" i="16"/>
  <c r="F186" i="16"/>
  <c r="C186" i="16"/>
  <c r="H185" i="16"/>
  <c r="G185" i="16"/>
  <c r="F185" i="16"/>
  <c r="C185" i="16"/>
  <c r="H184" i="16"/>
  <c r="G184" i="16"/>
  <c r="F184" i="16"/>
  <c r="C184" i="16"/>
  <c r="H183" i="16"/>
  <c r="G183" i="16"/>
  <c r="F183" i="16"/>
  <c r="C183" i="16"/>
  <c r="H182" i="16"/>
  <c r="G182" i="16"/>
  <c r="F182" i="16"/>
  <c r="C182" i="16"/>
  <c r="H181" i="16"/>
  <c r="G181" i="16"/>
  <c r="F181" i="16"/>
  <c r="C181" i="16"/>
  <c r="H180" i="16"/>
  <c r="G180" i="16"/>
  <c r="F180" i="16"/>
  <c r="C180" i="16"/>
  <c r="H179" i="16"/>
  <c r="G179" i="16"/>
  <c r="F179" i="16"/>
  <c r="C179" i="16"/>
  <c r="H178" i="16"/>
  <c r="G178" i="16"/>
  <c r="F178" i="16"/>
  <c r="C178" i="16"/>
  <c r="H177" i="16"/>
  <c r="G177" i="16"/>
  <c r="F177" i="16"/>
  <c r="C177" i="16"/>
  <c r="H176" i="16"/>
  <c r="G176" i="16"/>
  <c r="F176" i="16"/>
  <c r="C176" i="16"/>
  <c r="H175" i="16"/>
  <c r="G175" i="16"/>
  <c r="F175" i="16"/>
  <c r="C175" i="16"/>
  <c r="H174" i="16"/>
  <c r="G174" i="16"/>
  <c r="F174" i="16"/>
  <c r="C174" i="16"/>
  <c r="H173" i="16"/>
  <c r="G173" i="16"/>
  <c r="F173" i="16"/>
  <c r="C173" i="16"/>
  <c r="H172" i="16"/>
  <c r="G172" i="16"/>
  <c r="F172" i="16"/>
  <c r="C172" i="16"/>
  <c r="H171" i="16"/>
  <c r="G171" i="16"/>
  <c r="F171" i="16"/>
  <c r="C171" i="16"/>
  <c r="H170" i="16"/>
  <c r="G170" i="16"/>
  <c r="F170" i="16"/>
  <c r="C170" i="16"/>
  <c r="H169" i="16"/>
  <c r="G169" i="16"/>
  <c r="F169" i="16"/>
  <c r="C169" i="16"/>
  <c r="H168" i="16"/>
  <c r="G168" i="16"/>
  <c r="F168" i="16"/>
  <c r="C168" i="16"/>
  <c r="H167" i="16"/>
  <c r="G167" i="16"/>
  <c r="F167" i="16"/>
  <c r="C167" i="16"/>
  <c r="H166" i="16"/>
  <c r="G166" i="16"/>
  <c r="F166" i="16"/>
  <c r="C166" i="16"/>
  <c r="H165" i="16"/>
  <c r="G165" i="16"/>
  <c r="F165" i="16"/>
  <c r="C165" i="16"/>
  <c r="E164" i="16"/>
  <c r="F164" i="16" s="1"/>
  <c r="C164" i="16"/>
  <c r="H163" i="16"/>
  <c r="G163" i="16"/>
  <c r="F163" i="16"/>
  <c r="C163" i="16"/>
  <c r="H162" i="16"/>
  <c r="G162" i="16"/>
  <c r="F162" i="16"/>
  <c r="C162" i="16"/>
  <c r="H161" i="16"/>
  <c r="G161" i="16"/>
  <c r="F161" i="16"/>
  <c r="C161" i="16"/>
  <c r="H160" i="16"/>
  <c r="G160" i="16"/>
  <c r="F160" i="16"/>
  <c r="C160" i="16"/>
  <c r="H159" i="16"/>
  <c r="G159" i="16"/>
  <c r="F159" i="16"/>
  <c r="C159" i="16"/>
  <c r="H158" i="16"/>
  <c r="G158" i="16"/>
  <c r="F158" i="16"/>
  <c r="C158" i="16"/>
  <c r="H157" i="16"/>
  <c r="G157" i="16"/>
  <c r="F157" i="16"/>
  <c r="C157" i="16"/>
  <c r="H156" i="16"/>
  <c r="G156" i="16"/>
  <c r="F156" i="16"/>
  <c r="C156" i="16"/>
  <c r="H155" i="16"/>
  <c r="G155" i="16"/>
  <c r="F155" i="16"/>
  <c r="C155" i="16"/>
  <c r="H154" i="16"/>
  <c r="G154" i="16"/>
  <c r="F154" i="16"/>
  <c r="C154" i="16"/>
  <c r="H153" i="16"/>
  <c r="G153" i="16"/>
  <c r="F153" i="16"/>
  <c r="C153" i="16"/>
  <c r="H152" i="16"/>
  <c r="G152" i="16"/>
  <c r="F152" i="16"/>
  <c r="C152" i="16"/>
  <c r="H151" i="16"/>
  <c r="G151" i="16"/>
  <c r="F151" i="16"/>
  <c r="C151" i="16"/>
  <c r="H150" i="16"/>
  <c r="G150" i="16"/>
  <c r="F150" i="16"/>
  <c r="C150" i="16"/>
  <c r="H149" i="16"/>
  <c r="G149" i="16"/>
  <c r="F149" i="16"/>
  <c r="C149" i="16"/>
  <c r="H148" i="16"/>
  <c r="G148" i="16"/>
  <c r="F148" i="16"/>
  <c r="C148" i="16"/>
  <c r="H147" i="16"/>
  <c r="G147" i="16"/>
  <c r="F147" i="16"/>
  <c r="C147" i="16"/>
  <c r="H146" i="16"/>
  <c r="G146" i="16"/>
  <c r="F146" i="16"/>
  <c r="C146" i="16"/>
  <c r="H145" i="16"/>
  <c r="G145" i="16"/>
  <c r="F145" i="16"/>
  <c r="C145" i="16"/>
  <c r="H144" i="16"/>
  <c r="G144" i="16"/>
  <c r="F144" i="16"/>
  <c r="C144" i="16"/>
  <c r="H143" i="16"/>
  <c r="G143" i="16"/>
  <c r="F143" i="16"/>
  <c r="C143" i="16"/>
  <c r="H142" i="16"/>
  <c r="G142" i="16"/>
  <c r="F142" i="16"/>
  <c r="C142" i="16"/>
  <c r="H141" i="16"/>
  <c r="G141" i="16"/>
  <c r="F141" i="16"/>
  <c r="C141" i="16"/>
  <c r="H140" i="16"/>
  <c r="G140" i="16"/>
  <c r="F140" i="16"/>
  <c r="C140" i="16"/>
  <c r="H139" i="16"/>
  <c r="G139" i="16"/>
  <c r="F139" i="16"/>
  <c r="C139" i="16"/>
  <c r="H138" i="16"/>
  <c r="G138" i="16"/>
  <c r="F138" i="16"/>
  <c r="C138" i="16"/>
  <c r="E137" i="16"/>
  <c r="H137" i="16" s="1"/>
  <c r="C137" i="16"/>
  <c r="D4" i="11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E56" i="16"/>
  <c r="F56" i="16" s="1"/>
  <c r="C56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29" i="16"/>
  <c r="E29" i="16"/>
  <c r="H29" i="16" s="1"/>
  <c r="U101" i="1"/>
  <c r="H3" i="6"/>
  <c r="H4" i="6"/>
  <c r="H5" i="6"/>
  <c r="H6" i="6"/>
  <c r="H7" i="6"/>
  <c r="H8" i="6"/>
  <c r="H9" i="6"/>
  <c r="H11" i="6"/>
  <c r="H10" i="6"/>
  <c r="H15" i="6"/>
  <c r="H13" i="6"/>
  <c r="H14" i="6"/>
  <c r="H12" i="6"/>
  <c r="H22" i="6"/>
  <c r="H20" i="6"/>
  <c r="H21" i="6"/>
  <c r="H17" i="6"/>
  <c r="H18" i="6"/>
  <c r="H19" i="6"/>
  <c r="H16" i="6"/>
  <c r="H2" i="6"/>
  <c r="F3" i="6"/>
  <c r="F4" i="6"/>
  <c r="F5" i="6"/>
  <c r="F6" i="6"/>
  <c r="F7" i="6"/>
  <c r="F8" i="6"/>
  <c r="F9" i="6"/>
  <c r="F11" i="6"/>
  <c r="F10" i="6"/>
  <c r="F15" i="6"/>
  <c r="F13" i="6"/>
  <c r="F14" i="6"/>
  <c r="F12" i="6"/>
  <c r="F22" i="6"/>
  <c r="F20" i="6"/>
  <c r="F21" i="6"/>
  <c r="F17" i="6"/>
  <c r="F18" i="6"/>
  <c r="F19" i="6"/>
  <c r="F16" i="6"/>
  <c r="F2" i="6"/>
  <c r="Z96" i="1"/>
  <c r="Z97" i="1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T102" i="1"/>
  <c r="U102" i="1"/>
  <c r="T103" i="1"/>
  <c r="U103" i="1"/>
  <c r="T104" i="1"/>
  <c r="Z104" i="1" s="1"/>
  <c r="U104" i="1"/>
  <c r="T105" i="1"/>
  <c r="U105" i="1"/>
  <c r="I91" i="1"/>
  <c r="I92" i="1"/>
  <c r="I90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55" i="4"/>
  <c r="P2890" i="4"/>
  <c r="AH2890" i="4" s="1"/>
  <c r="P2863" i="4"/>
  <c r="AH2863" i="4" s="1"/>
  <c r="A406" i="4"/>
  <c r="Z406" i="4" s="1"/>
  <c r="A433" i="4"/>
  <c r="Z433" i="4" s="1"/>
  <c r="A460" i="4"/>
  <c r="Z460" i="4" s="1"/>
  <c r="A487" i="4"/>
  <c r="Z487" i="4" s="1"/>
  <c r="A514" i="4"/>
  <c r="Z514" i="4" s="1"/>
  <c r="A541" i="4"/>
  <c r="Z541" i="4" s="1"/>
  <c r="A568" i="4"/>
  <c r="H568" i="4" s="1"/>
  <c r="A595" i="4"/>
  <c r="Z595" i="4" s="1"/>
  <c r="A622" i="4"/>
  <c r="Z622" i="4" s="1"/>
  <c r="A649" i="4"/>
  <c r="Z649" i="4" s="1"/>
  <c r="A676" i="4"/>
  <c r="Z676" i="4" s="1"/>
  <c r="A703" i="4"/>
  <c r="Z703" i="4" s="1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A2674" i="4"/>
  <c r="A2701" i="4"/>
  <c r="W2701" i="4" s="1"/>
  <c r="A2728" i="4"/>
  <c r="W2728" i="4" s="1"/>
  <c r="A2755" i="4"/>
  <c r="W2755" i="4" s="1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Z55" i="4" s="1"/>
  <c r="A82" i="4"/>
  <c r="Z82" i="4" s="1"/>
  <c r="A109" i="4"/>
  <c r="Z109" i="4" s="1"/>
  <c r="A136" i="4"/>
  <c r="Z136" i="4" s="1"/>
  <c r="A163" i="4"/>
  <c r="H163" i="4" s="1"/>
  <c r="A190" i="4"/>
  <c r="Z190" i="4" s="1"/>
  <c r="A217" i="4"/>
  <c r="H217" i="4" s="1"/>
  <c r="A244" i="4"/>
  <c r="H244" i="4" s="1"/>
  <c r="A271" i="4"/>
  <c r="H271" i="4" s="1"/>
  <c r="A298" i="4"/>
  <c r="Z298" i="4" s="1"/>
  <c r="A325" i="4"/>
  <c r="Z325" i="4" s="1"/>
  <c r="A352" i="4"/>
  <c r="Z352" i="4" s="1"/>
  <c r="A379" i="4"/>
  <c r="Z379" i="4" s="1"/>
  <c r="AE2740" i="4"/>
  <c r="AE2776" i="4"/>
  <c r="AE2778" i="4"/>
  <c r="AE2805" i="4"/>
  <c r="AE2806" i="4"/>
  <c r="AE2832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70" i="4"/>
  <c r="AE2724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70" i="4"/>
  <c r="AF2724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5" i="1"/>
  <c r="P2837" i="4"/>
  <c r="AH2837" i="4" s="1"/>
  <c r="P2889" i="4"/>
  <c r="AH2889" i="4" s="1"/>
  <c r="P2862" i="4"/>
  <c r="AH2862" i="4" s="1"/>
  <c r="AF675" i="4"/>
  <c r="AE675" i="4"/>
  <c r="AA675" i="4"/>
  <c r="AA648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T2727" i="4" s="1"/>
  <c r="A2754" i="4"/>
  <c r="H2754" i="4" s="1"/>
  <c r="A2781" i="4"/>
  <c r="T2781" i="4" s="1"/>
  <c r="A2808" i="4"/>
  <c r="T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70" i="4"/>
  <c r="AJ2670" i="4" s="1"/>
  <c r="AA2724" i="4"/>
  <c r="AJ2724" i="4" s="1"/>
  <c r="AA2740" i="4"/>
  <c r="AJ2740" i="4" s="1"/>
  <c r="AA2776" i="4"/>
  <c r="AJ2776" i="4" s="1"/>
  <c r="AA2778" i="4"/>
  <c r="AJ2778" i="4" s="1"/>
  <c r="AA2805" i="4"/>
  <c r="AJ2805" i="4" s="1"/>
  <c r="AA2806" i="4"/>
  <c r="AJ2806" i="4" s="1"/>
  <c r="AA2832" i="4"/>
  <c r="AJ2832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40" i="4"/>
  <c r="AF2776" i="4"/>
  <c r="AF2778" i="4"/>
  <c r="AF2805" i="4"/>
  <c r="AF2806" i="4"/>
  <c r="AF2832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16" i="6"/>
  <c r="A15" i="6"/>
  <c r="A21" i="6"/>
  <c r="A14" i="6"/>
  <c r="A19" i="6"/>
  <c r="A11" i="6"/>
  <c r="A12" i="6"/>
  <c r="A22" i="6"/>
  <c r="A8" i="6"/>
  <c r="A20" i="6"/>
  <c r="A18" i="6"/>
  <c r="A10" i="6"/>
  <c r="A17" i="6"/>
  <c r="A9" i="6"/>
  <c r="A5" i="6"/>
  <c r="A4" i="6"/>
  <c r="A7" i="6"/>
  <c r="A6" i="6"/>
  <c r="A13" i="6"/>
  <c r="A2" i="6"/>
  <c r="A3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Z2861" i="4" l="1"/>
  <c r="Z2849" i="4"/>
  <c r="J13" i="6"/>
  <c r="Z2884" i="4"/>
  <c r="Z2872" i="4"/>
  <c r="Z2860" i="4"/>
  <c r="Z2848" i="4"/>
  <c r="AB2881" i="4"/>
  <c r="AF2881" i="4" s="1"/>
  <c r="AB2869" i="4"/>
  <c r="AF2869" i="4" s="1"/>
  <c r="AH2861" i="4"/>
  <c r="AH2849" i="4"/>
  <c r="Z2883" i="4"/>
  <c r="Z2871" i="4"/>
  <c r="Z2859" i="4"/>
  <c r="Z2847" i="4"/>
  <c r="AB2880" i="4"/>
  <c r="AF2880" i="4" s="1"/>
  <c r="AB2868" i="4"/>
  <c r="AF2868" i="4" s="1"/>
  <c r="Z2882" i="4"/>
  <c r="Z2870" i="4"/>
  <c r="Z2858" i="4"/>
  <c r="Z2846" i="4"/>
  <c r="AB2864" i="4"/>
  <c r="AF2864" i="4" s="1"/>
  <c r="AB2879" i="4"/>
  <c r="AF2879" i="4" s="1"/>
  <c r="AB2867" i="4"/>
  <c r="AF2867" i="4" s="1"/>
  <c r="Z2881" i="4"/>
  <c r="Z2869" i="4"/>
  <c r="Z2857" i="4"/>
  <c r="Z2845" i="4"/>
  <c r="AB2890" i="4"/>
  <c r="AF2890" i="4" s="1"/>
  <c r="AB2878" i="4"/>
  <c r="AF2878" i="4" s="1"/>
  <c r="AB2866" i="4"/>
  <c r="AF2866" i="4" s="1"/>
  <c r="Z2880" i="4"/>
  <c r="Z2868" i="4"/>
  <c r="Z2856" i="4"/>
  <c r="Z2844" i="4"/>
  <c r="AB2889" i="4"/>
  <c r="AF2889" i="4" s="1"/>
  <c r="AB2877" i="4"/>
  <c r="AF2877" i="4" s="1"/>
  <c r="AB2865" i="4"/>
  <c r="AF2865" i="4" s="1"/>
  <c r="Z2837" i="4"/>
  <c r="Z2879" i="4"/>
  <c r="Z2867" i="4"/>
  <c r="Z2855" i="4"/>
  <c r="Z2843" i="4"/>
  <c r="AB2888" i="4"/>
  <c r="AF2888" i="4" s="1"/>
  <c r="AB2876" i="4"/>
  <c r="AF2876" i="4" s="1"/>
  <c r="Z2890" i="4"/>
  <c r="Z2878" i="4"/>
  <c r="Z2866" i="4"/>
  <c r="Z2854" i="4"/>
  <c r="Z2842" i="4"/>
  <c r="AB2887" i="4"/>
  <c r="AF2887" i="4" s="1"/>
  <c r="AB2875" i="4"/>
  <c r="AF2875" i="4" s="1"/>
  <c r="Z2889" i="4"/>
  <c r="Z2877" i="4"/>
  <c r="Z2865" i="4"/>
  <c r="Z2853" i="4"/>
  <c r="Z2841" i="4"/>
  <c r="AB2886" i="4"/>
  <c r="AF2886" i="4" s="1"/>
  <c r="AB2874" i="4"/>
  <c r="AF2874" i="4" s="1"/>
  <c r="Z2888" i="4"/>
  <c r="Z2876" i="4"/>
  <c r="Z2864" i="4"/>
  <c r="Z2852" i="4"/>
  <c r="Z2840" i="4"/>
  <c r="AB2885" i="4"/>
  <c r="AF2885" i="4" s="1"/>
  <c r="AB2873" i="4"/>
  <c r="AF2873" i="4" s="1"/>
  <c r="Z2887" i="4"/>
  <c r="Z2875" i="4"/>
  <c r="Z2863" i="4"/>
  <c r="Z2851" i="4"/>
  <c r="Z2839" i="4"/>
  <c r="AB2884" i="4"/>
  <c r="AF2884" i="4" s="1"/>
  <c r="AB2872" i="4"/>
  <c r="AF2872" i="4" s="1"/>
  <c r="Z2886" i="4"/>
  <c r="Z2874" i="4"/>
  <c r="Z2862" i="4"/>
  <c r="Z2850" i="4"/>
  <c r="Z2838" i="4"/>
  <c r="AB2883" i="4"/>
  <c r="AF2883" i="4" s="1"/>
  <c r="AB2871" i="4"/>
  <c r="AF2871" i="4" s="1"/>
  <c r="Z2885" i="4"/>
  <c r="Z2873" i="4"/>
  <c r="AB2882" i="4"/>
  <c r="AF2882" i="4" s="1"/>
  <c r="AB2870" i="4"/>
  <c r="AF2870" i="4" s="1"/>
  <c r="AB104" i="1"/>
  <c r="Y104" i="1"/>
  <c r="AA104" i="1" s="1"/>
  <c r="AB105" i="1"/>
  <c r="AB103" i="1"/>
  <c r="F326" i="16"/>
  <c r="H272" i="16"/>
  <c r="H299" i="16"/>
  <c r="G245" i="16"/>
  <c r="G299" i="16"/>
  <c r="G272" i="16"/>
  <c r="H245" i="16"/>
  <c r="H218" i="16"/>
  <c r="Z217" i="4"/>
  <c r="Z244" i="4"/>
  <c r="Z568" i="4"/>
  <c r="Z271" i="4"/>
  <c r="Z2269" i="4"/>
  <c r="Z2647" i="4"/>
  <c r="Z2701" i="4"/>
  <c r="Z2404" i="4"/>
  <c r="Z2728" i="4"/>
  <c r="Z163" i="4"/>
  <c r="Z2755" i="4"/>
  <c r="G218" i="16"/>
  <c r="F2" i="16"/>
  <c r="G29" i="16"/>
  <c r="F29" i="16"/>
  <c r="H2" i="16"/>
  <c r="F191" i="16"/>
  <c r="G191" i="16"/>
  <c r="H110" i="16"/>
  <c r="H56" i="16"/>
  <c r="G164" i="16"/>
  <c r="H164" i="16"/>
  <c r="G110" i="16"/>
  <c r="G83" i="16"/>
  <c r="H83" i="16"/>
  <c r="G56" i="16"/>
  <c r="F137" i="16"/>
  <c r="G137" i="16"/>
  <c r="J14" i="6"/>
  <c r="J15" i="6"/>
  <c r="J19" i="6"/>
  <c r="J10" i="6"/>
  <c r="J16" i="6"/>
  <c r="J11" i="6"/>
  <c r="J18" i="6"/>
  <c r="J8" i="6"/>
  <c r="J17" i="6"/>
  <c r="J7" i="6"/>
  <c r="J21" i="6"/>
  <c r="J6" i="6"/>
  <c r="J20" i="6"/>
  <c r="J5" i="6"/>
  <c r="J22" i="6"/>
  <c r="J4" i="6"/>
  <c r="J3" i="6"/>
  <c r="J12" i="6"/>
  <c r="J2" i="6"/>
  <c r="J9" i="6"/>
  <c r="T2701" i="4"/>
  <c r="Y2808" i="4"/>
  <c r="X2754" i="4"/>
  <c r="Y2754" i="4"/>
  <c r="X2781" i="4"/>
  <c r="Y2781" i="4"/>
  <c r="X2835" i="4"/>
  <c r="Y2835" i="4"/>
  <c r="V2782" i="4"/>
  <c r="U2782" i="4"/>
  <c r="V2701" i="4"/>
  <c r="X2727" i="4"/>
  <c r="U2701" i="4"/>
  <c r="Y2727" i="4"/>
  <c r="X2808" i="4"/>
  <c r="AA2808" i="4" s="1"/>
  <c r="V2830" i="4"/>
  <c r="V2794" i="4"/>
  <c r="V2764" i="4"/>
  <c r="V2734" i="4"/>
  <c r="V2827" i="4"/>
  <c r="V2791" i="4"/>
  <c r="V2761" i="4"/>
  <c r="V2731" i="4"/>
  <c r="V2824" i="4"/>
  <c r="V2788" i="4"/>
  <c r="V2758" i="4"/>
  <c r="V2728" i="4"/>
  <c r="V2821" i="4"/>
  <c r="V2785" i="4"/>
  <c r="V2755" i="4"/>
  <c r="U2728" i="4"/>
  <c r="U2700" i="4"/>
  <c r="V2818" i="4"/>
  <c r="U2755" i="4"/>
  <c r="V2725" i="4"/>
  <c r="V2815" i="4"/>
  <c r="T2755" i="4"/>
  <c r="V2722" i="4"/>
  <c r="V2812" i="4"/>
  <c r="T2782" i="4"/>
  <c r="U2754" i="4"/>
  <c r="V2719" i="4"/>
  <c r="V2809" i="4"/>
  <c r="V2779" i="4"/>
  <c r="V2752" i="4"/>
  <c r="V2716" i="4"/>
  <c r="V2806" i="4"/>
  <c r="V2776" i="4"/>
  <c r="V2749" i="4"/>
  <c r="V2713" i="4"/>
  <c r="V2803" i="4"/>
  <c r="V2773" i="4"/>
  <c r="V2746" i="4"/>
  <c r="V2710" i="4"/>
  <c r="V2836" i="4"/>
  <c r="V2800" i="4"/>
  <c r="V2770" i="4"/>
  <c r="V2740" i="4"/>
  <c r="V2707" i="4"/>
  <c r="V2833" i="4"/>
  <c r="V2797" i="4"/>
  <c r="V2767" i="4"/>
  <c r="V2737" i="4"/>
  <c r="V2704" i="4"/>
  <c r="V2698" i="4"/>
  <c r="V2695" i="4"/>
  <c r="V2692" i="4"/>
  <c r="V2689" i="4"/>
  <c r="V2686" i="4"/>
  <c r="V2743" i="4"/>
  <c r="U2836" i="4"/>
  <c r="U2833" i="4"/>
  <c r="U2830" i="4"/>
  <c r="U2827" i="4"/>
  <c r="U2824" i="4"/>
  <c r="U2821" i="4"/>
  <c r="U2818" i="4"/>
  <c r="U2815" i="4"/>
  <c r="U2812" i="4"/>
  <c r="U2809" i="4"/>
  <c r="U2806" i="4"/>
  <c r="U2803" i="4"/>
  <c r="U2800" i="4"/>
  <c r="U2797" i="4"/>
  <c r="U2794" i="4"/>
  <c r="U2791" i="4"/>
  <c r="U2788" i="4"/>
  <c r="U2785" i="4"/>
  <c r="U2779" i="4"/>
  <c r="U2776" i="4"/>
  <c r="U2773" i="4"/>
  <c r="U2770" i="4"/>
  <c r="U2767" i="4"/>
  <c r="U2764" i="4"/>
  <c r="U2761" i="4"/>
  <c r="U2758" i="4"/>
  <c r="U2752" i="4"/>
  <c r="U2749" i="4"/>
  <c r="U2746" i="4"/>
  <c r="U2743" i="4"/>
  <c r="U2740" i="4"/>
  <c r="U2737" i="4"/>
  <c r="U2734" i="4"/>
  <c r="U2731" i="4"/>
  <c r="U2725" i="4"/>
  <c r="U2722" i="4"/>
  <c r="U2719" i="4"/>
  <c r="U2716" i="4"/>
  <c r="U2713" i="4"/>
  <c r="U2710" i="4"/>
  <c r="U2707" i="4"/>
  <c r="U2704" i="4"/>
  <c r="U2698" i="4"/>
  <c r="U2695" i="4"/>
  <c r="U2692" i="4"/>
  <c r="U2689" i="4"/>
  <c r="U2686" i="4"/>
  <c r="T2836" i="4"/>
  <c r="T2833" i="4"/>
  <c r="T2830" i="4"/>
  <c r="T2827" i="4"/>
  <c r="T2824" i="4"/>
  <c r="T2821" i="4"/>
  <c r="T2818" i="4"/>
  <c r="T2815" i="4"/>
  <c r="T2812" i="4"/>
  <c r="T2809" i="4"/>
  <c r="T2806" i="4"/>
  <c r="T2803" i="4"/>
  <c r="T2800" i="4"/>
  <c r="T2797" i="4"/>
  <c r="T2794" i="4"/>
  <c r="T2791" i="4"/>
  <c r="T2788" i="4"/>
  <c r="T2785" i="4"/>
  <c r="T2779" i="4"/>
  <c r="T2776" i="4"/>
  <c r="T2773" i="4"/>
  <c r="T2770" i="4"/>
  <c r="T2767" i="4"/>
  <c r="T2764" i="4"/>
  <c r="T2761" i="4"/>
  <c r="T2758" i="4"/>
  <c r="T2752" i="4"/>
  <c r="T2749" i="4"/>
  <c r="T2746" i="4"/>
  <c r="T2743" i="4"/>
  <c r="T2740" i="4"/>
  <c r="T2737" i="4"/>
  <c r="T2734" i="4"/>
  <c r="T2731" i="4"/>
  <c r="T2728" i="4"/>
  <c r="T2725" i="4"/>
  <c r="T2722" i="4"/>
  <c r="T2719" i="4"/>
  <c r="T2716" i="4"/>
  <c r="T2713" i="4"/>
  <c r="T2710" i="4"/>
  <c r="T2707" i="4"/>
  <c r="T2704" i="4"/>
  <c r="T2698" i="4"/>
  <c r="T2695" i="4"/>
  <c r="T2692" i="4"/>
  <c r="T2689" i="4"/>
  <c r="T2686" i="4"/>
  <c r="W2835" i="4"/>
  <c r="R2835" i="4" s="1"/>
  <c r="W2832" i="4"/>
  <c r="W2829" i="4"/>
  <c r="W2826" i="4"/>
  <c r="W2823" i="4"/>
  <c r="W2820" i="4"/>
  <c r="W2817" i="4"/>
  <c r="W2814" i="4"/>
  <c r="W2811" i="4"/>
  <c r="W2808" i="4"/>
  <c r="Z2808" i="4" s="1"/>
  <c r="W2805" i="4"/>
  <c r="W2802" i="4"/>
  <c r="W2799" i="4"/>
  <c r="W2796" i="4"/>
  <c r="W2793" i="4"/>
  <c r="W2790" i="4"/>
  <c r="W2787" i="4"/>
  <c r="W2784" i="4"/>
  <c r="W2781" i="4"/>
  <c r="R2781" i="4" s="1"/>
  <c r="W2778" i="4"/>
  <c r="W2775" i="4"/>
  <c r="W2772" i="4"/>
  <c r="W2769" i="4"/>
  <c r="W2766" i="4"/>
  <c r="W2763" i="4"/>
  <c r="W2760" i="4"/>
  <c r="W2757" i="4"/>
  <c r="W2754" i="4"/>
  <c r="Z2754" i="4" s="1"/>
  <c r="W2751" i="4"/>
  <c r="W2748" i="4"/>
  <c r="W2745" i="4"/>
  <c r="W2742" i="4"/>
  <c r="W2739" i="4"/>
  <c r="W2736" i="4"/>
  <c r="W2733" i="4"/>
  <c r="W2730" i="4"/>
  <c r="W2727" i="4"/>
  <c r="Z2727" i="4" s="1"/>
  <c r="W2724" i="4"/>
  <c r="W2721" i="4"/>
  <c r="W2718" i="4"/>
  <c r="W2715" i="4"/>
  <c r="W2712" i="4"/>
  <c r="W2709" i="4"/>
  <c r="W2706" i="4"/>
  <c r="W2703" i="4"/>
  <c r="W2700" i="4"/>
  <c r="W2697" i="4"/>
  <c r="W2694" i="4"/>
  <c r="W2691" i="4"/>
  <c r="W2688" i="4"/>
  <c r="V2835" i="4"/>
  <c r="V2832" i="4"/>
  <c r="V2829" i="4"/>
  <c r="V2826" i="4"/>
  <c r="V2823" i="4"/>
  <c r="V2820" i="4"/>
  <c r="V2817" i="4"/>
  <c r="V2814" i="4"/>
  <c r="V2811" i="4"/>
  <c r="V2808" i="4"/>
  <c r="V2805" i="4"/>
  <c r="V2802" i="4"/>
  <c r="V2799" i="4"/>
  <c r="V2796" i="4"/>
  <c r="V2793" i="4"/>
  <c r="V2790" i="4"/>
  <c r="V2787" i="4"/>
  <c r="V2784" i="4"/>
  <c r="V2781" i="4"/>
  <c r="V2778" i="4"/>
  <c r="V2775" i="4"/>
  <c r="V2772" i="4"/>
  <c r="V2769" i="4"/>
  <c r="V2766" i="4"/>
  <c r="V2763" i="4"/>
  <c r="V2760" i="4"/>
  <c r="V2757" i="4"/>
  <c r="V2754" i="4"/>
  <c r="V2751" i="4"/>
  <c r="V2748" i="4"/>
  <c r="V2745" i="4"/>
  <c r="V2742" i="4"/>
  <c r="V2739" i="4"/>
  <c r="V2736" i="4"/>
  <c r="V2733" i="4"/>
  <c r="V2730" i="4"/>
  <c r="V2727" i="4"/>
  <c r="V2724" i="4"/>
  <c r="V2721" i="4"/>
  <c r="V2718" i="4"/>
  <c r="V2715" i="4"/>
  <c r="V2712" i="4"/>
  <c r="V2709" i="4"/>
  <c r="V2706" i="4"/>
  <c r="V2703" i="4"/>
  <c r="V2700" i="4"/>
  <c r="V2697" i="4"/>
  <c r="V2694" i="4"/>
  <c r="V2691" i="4"/>
  <c r="V2688" i="4"/>
  <c r="U2835" i="4"/>
  <c r="U2832" i="4"/>
  <c r="U2829" i="4"/>
  <c r="U2826" i="4"/>
  <c r="U2823" i="4"/>
  <c r="U2820" i="4"/>
  <c r="U2817" i="4"/>
  <c r="U2814" i="4"/>
  <c r="U2811" i="4"/>
  <c r="U2808" i="4"/>
  <c r="U2805" i="4"/>
  <c r="U2802" i="4"/>
  <c r="U2799" i="4"/>
  <c r="U2796" i="4"/>
  <c r="U2793" i="4"/>
  <c r="U2790" i="4"/>
  <c r="U2787" i="4"/>
  <c r="U2784" i="4"/>
  <c r="U2781" i="4"/>
  <c r="U2778" i="4"/>
  <c r="U2775" i="4"/>
  <c r="U2772" i="4"/>
  <c r="U2769" i="4"/>
  <c r="U2766" i="4"/>
  <c r="U2763" i="4"/>
  <c r="U2760" i="4"/>
  <c r="U2757" i="4"/>
  <c r="U2751" i="4"/>
  <c r="U2748" i="4"/>
  <c r="U2745" i="4"/>
  <c r="U2742" i="4"/>
  <c r="U2739" i="4"/>
  <c r="U2736" i="4"/>
  <c r="U2733" i="4"/>
  <c r="U2730" i="4"/>
  <c r="U2727" i="4"/>
  <c r="U2724" i="4"/>
  <c r="U2721" i="4"/>
  <c r="U2718" i="4"/>
  <c r="U2715" i="4"/>
  <c r="U2712" i="4"/>
  <c r="U2709" i="4"/>
  <c r="U2706" i="4"/>
  <c r="U2703" i="4"/>
  <c r="U2697" i="4"/>
  <c r="U2694" i="4"/>
  <c r="U2691" i="4"/>
  <c r="U2688" i="4"/>
  <c r="T2835" i="4"/>
  <c r="T2832" i="4"/>
  <c r="T2829" i="4"/>
  <c r="T2826" i="4"/>
  <c r="T2823" i="4"/>
  <c r="T2820" i="4"/>
  <c r="T2817" i="4"/>
  <c r="T2814" i="4"/>
  <c r="T2811" i="4"/>
  <c r="T2805" i="4"/>
  <c r="T2802" i="4"/>
  <c r="T2799" i="4"/>
  <c r="T2796" i="4"/>
  <c r="T2793" i="4"/>
  <c r="T2790" i="4"/>
  <c r="T2787" i="4"/>
  <c r="T2784" i="4"/>
  <c r="T2778" i="4"/>
  <c r="T2775" i="4"/>
  <c r="T2772" i="4"/>
  <c r="T2769" i="4"/>
  <c r="T2766" i="4"/>
  <c r="T2763" i="4"/>
  <c r="T2760" i="4"/>
  <c r="T2757" i="4"/>
  <c r="T2754" i="4"/>
  <c r="T2751" i="4"/>
  <c r="T2748" i="4"/>
  <c r="T2745" i="4"/>
  <c r="T2742" i="4"/>
  <c r="T2739" i="4"/>
  <c r="T2736" i="4"/>
  <c r="T2733" i="4"/>
  <c r="T2730" i="4"/>
  <c r="T2724" i="4"/>
  <c r="T2721" i="4"/>
  <c r="T2718" i="4"/>
  <c r="T2715" i="4"/>
  <c r="T2712" i="4"/>
  <c r="T2709" i="4"/>
  <c r="T2706" i="4"/>
  <c r="T2703" i="4"/>
  <c r="T2700" i="4"/>
  <c r="T2697" i="4"/>
  <c r="T2694" i="4"/>
  <c r="T2691" i="4"/>
  <c r="T2688" i="4"/>
  <c r="W2834" i="4"/>
  <c r="W2831" i="4"/>
  <c r="W2828" i="4"/>
  <c r="W2825" i="4"/>
  <c r="W2822" i="4"/>
  <c r="W2819" i="4"/>
  <c r="W2816" i="4"/>
  <c r="W2813" i="4"/>
  <c r="W2810" i="4"/>
  <c r="W2807" i="4"/>
  <c r="W2804" i="4"/>
  <c r="W2801" i="4"/>
  <c r="W2798" i="4"/>
  <c r="W2795" i="4"/>
  <c r="W2792" i="4"/>
  <c r="W2789" i="4"/>
  <c r="W2786" i="4"/>
  <c r="W2783" i="4"/>
  <c r="W2780" i="4"/>
  <c r="W2777" i="4"/>
  <c r="W2774" i="4"/>
  <c r="W2771" i="4"/>
  <c r="W2768" i="4"/>
  <c r="W2765" i="4"/>
  <c r="W2762" i="4"/>
  <c r="W2759" i="4"/>
  <c r="W2756" i="4"/>
  <c r="W2753" i="4"/>
  <c r="W2750" i="4"/>
  <c r="W2747" i="4"/>
  <c r="W2744" i="4"/>
  <c r="W2741" i="4"/>
  <c r="W2738" i="4"/>
  <c r="W2735" i="4"/>
  <c r="W2732" i="4"/>
  <c r="W2729" i="4"/>
  <c r="W2726" i="4"/>
  <c r="W2723" i="4"/>
  <c r="W2720" i="4"/>
  <c r="W2717" i="4"/>
  <c r="W2714" i="4"/>
  <c r="W2711" i="4"/>
  <c r="W2708" i="4"/>
  <c r="W2705" i="4"/>
  <c r="W2702" i="4"/>
  <c r="W2699" i="4"/>
  <c r="W2696" i="4"/>
  <c r="W2693" i="4"/>
  <c r="W2690" i="4"/>
  <c r="W2687" i="4"/>
  <c r="V2834" i="4"/>
  <c r="V2831" i="4"/>
  <c r="V2828" i="4"/>
  <c r="V2825" i="4"/>
  <c r="V2822" i="4"/>
  <c r="V2819" i="4"/>
  <c r="V2816" i="4"/>
  <c r="V2813" i="4"/>
  <c r="V2810" i="4"/>
  <c r="V2807" i="4"/>
  <c r="V2804" i="4"/>
  <c r="V2801" i="4"/>
  <c r="V2798" i="4"/>
  <c r="V2795" i="4"/>
  <c r="V2792" i="4"/>
  <c r="V2789" i="4"/>
  <c r="V2786" i="4"/>
  <c r="V2783" i="4"/>
  <c r="V2780" i="4"/>
  <c r="V2777" i="4"/>
  <c r="V2774" i="4"/>
  <c r="V2771" i="4"/>
  <c r="V2768" i="4"/>
  <c r="V2765" i="4"/>
  <c r="V2762" i="4"/>
  <c r="V2759" i="4"/>
  <c r="V2756" i="4"/>
  <c r="V2753" i="4"/>
  <c r="V2750" i="4"/>
  <c r="V2747" i="4"/>
  <c r="V2744" i="4"/>
  <c r="V2741" i="4"/>
  <c r="V2738" i="4"/>
  <c r="V2735" i="4"/>
  <c r="V2732" i="4"/>
  <c r="V2729" i="4"/>
  <c r="V2726" i="4"/>
  <c r="V2723" i="4"/>
  <c r="V2720" i="4"/>
  <c r="V2717" i="4"/>
  <c r="V2714" i="4"/>
  <c r="V2711" i="4"/>
  <c r="V2708" i="4"/>
  <c r="V2705" i="4"/>
  <c r="V2702" i="4"/>
  <c r="V2699" i="4"/>
  <c r="V2696" i="4"/>
  <c r="V2693" i="4"/>
  <c r="V2690" i="4"/>
  <c r="V2687" i="4"/>
  <c r="U2834" i="4"/>
  <c r="U2831" i="4"/>
  <c r="U2828" i="4"/>
  <c r="U2825" i="4"/>
  <c r="U2822" i="4"/>
  <c r="U2819" i="4"/>
  <c r="U2816" i="4"/>
  <c r="U2813" i="4"/>
  <c r="U2810" i="4"/>
  <c r="U2807" i="4"/>
  <c r="U2804" i="4"/>
  <c r="U2801" i="4"/>
  <c r="U2798" i="4"/>
  <c r="U2795" i="4"/>
  <c r="U2792" i="4"/>
  <c r="U2789" i="4"/>
  <c r="U2786" i="4"/>
  <c r="U2783" i="4"/>
  <c r="U2780" i="4"/>
  <c r="U2777" i="4"/>
  <c r="U2774" i="4"/>
  <c r="U2771" i="4"/>
  <c r="U2768" i="4"/>
  <c r="U2765" i="4"/>
  <c r="U2762" i="4"/>
  <c r="U2759" i="4"/>
  <c r="U2756" i="4"/>
  <c r="U2753" i="4"/>
  <c r="U2750" i="4"/>
  <c r="U2747" i="4"/>
  <c r="U2744" i="4"/>
  <c r="U2741" i="4"/>
  <c r="U2738" i="4"/>
  <c r="U2735" i="4"/>
  <c r="U2732" i="4"/>
  <c r="U2729" i="4"/>
  <c r="U2726" i="4"/>
  <c r="U2723" i="4"/>
  <c r="U2720" i="4"/>
  <c r="U2717" i="4"/>
  <c r="U2714" i="4"/>
  <c r="U2711" i="4"/>
  <c r="U2708" i="4"/>
  <c r="U2705" i="4"/>
  <c r="U2702" i="4"/>
  <c r="U2699" i="4"/>
  <c r="U2696" i="4"/>
  <c r="U2693" i="4"/>
  <c r="U2690" i="4"/>
  <c r="U2687" i="4"/>
  <c r="AB2863" i="4"/>
  <c r="AF2863" i="4" s="1"/>
  <c r="T2834" i="4"/>
  <c r="T2831" i="4"/>
  <c r="T2828" i="4"/>
  <c r="T2825" i="4"/>
  <c r="T2822" i="4"/>
  <c r="T2819" i="4"/>
  <c r="T2816" i="4"/>
  <c r="T2813" i="4"/>
  <c r="T2810" i="4"/>
  <c r="T2807" i="4"/>
  <c r="T2804" i="4"/>
  <c r="T2801" i="4"/>
  <c r="T2798" i="4"/>
  <c r="T2795" i="4"/>
  <c r="T2792" i="4"/>
  <c r="T2789" i="4"/>
  <c r="T2786" i="4"/>
  <c r="T2783" i="4"/>
  <c r="T2780" i="4"/>
  <c r="T2777" i="4"/>
  <c r="T2774" i="4"/>
  <c r="T2771" i="4"/>
  <c r="T2768" i="4"/>
  <c r="T2765" i="4"/>
  <c r="T2762" i="4"/>
  <c r="T2759" i="4"/>
  <c r="T2756" i="4"/>
  <c r="T2753" i="4"/>
  <c r="T2750" i="4"/>
  <c r="T2747" i="4"/>
  <c r="T2744" i="4"/>
  <c r="T2741" i="4"/>
  <c r="T2738" i="4"/>
  <c r="T2735" i="4"/>
  <c r="T2732" i="4"/>
  <c r="T2729" i="4"/>
  <c r="T2726" i="4"/>
  <c r="T2723" i="4"/>
  <c r="T2720" i="4"/>
  <c r="T2717" i="4"/>
  <c r="T2714" i="4"/>
  <c r="T2711" i="4"/>
  <c r="T2708" i="4"/>
  <c r="T2705" i="4"/>
  <c r="T2702" i="4"/>
  <c r="T2699" i="4"/>
  <c r="T2696" i="4"/>
  <c r="T2693" i="4"/>
  <c r="T2690" i="4"/>
  <c r="T2687" i="4"/>
  <c r="W2836" i="4"/>
  <c r="Z2836" i="4" s="1"/>
  <c r="W2833" i="4"/>
  <c r="W2830" i="4"/>
  <c r="W2827" i="4"/>
  <c r="W2824" i="4"/>
  <c r="W2821" i="4"/>
  <c r="W2818" i="4"/>
  <c r="W2815" i="4"/>
  <c r="W2812" i="4"/>
  <c r="W2809" i="4"/>
  <c r="Z2809" i="4" s="1"/>
  <c r="W2806" i="4"/>
  <c r="W2803" i="4"/>
  <c r="W2800" i="4"/>
  <c r="W2797" i="4"/>
  <c r="W2794" i="4"/>
  <c r="W2791" i="4"/>
  <c r="W2788" i="4"/>
  <c r="W2785" i="4"/>
  <c r="W2782" i="4"/>
  <c r="R2782" i="4" s="1"/>
  <c r="W2779" i="4"/>
  <c r="W2776" i="4"/>
  <c r="W2773" i="4"/>
  <c r="W2770" i="4"/>
  <c r="W2767" i="4"/>
  <c r="W2764" i="4"/>
  <c r="W2761" i="4"/>
  <c r="W2758" i="4"/>
  <c r="W2752" i="4"/>
  <c r="W2749" i="4"/>
  <c r="W2746" i="4"/>
  <c r="W2743" i="4"/>
  <c r="W2740" i="4"/>
  <c r="W2737" i="4"/>
  <c r="W2734" i="4"/>
  <c r="W2731" i="4"/>
  <c r="W2725" i="4"/>
  <c r="W2722" i="4"/>
  <c r="W2719" i="4"/>
  <c r="W2716" i="4"/>
  <c r="W2713" i="4"/>
  <c r="W2710" i="4"/>
  <c r="W2707" i="4"/>
  <c r="W2704" i="4"/>
  <c r="W2698" i="4"/>
  <c r="W2695" i="4"/>
  <c r="W2692" i="4"/>
  <c r="W2689" i="4"/>
  <c r="W2686" i="4"/>
  <c r="AB101" i="1"/>
  <c r="AB102" i="1"/>
  <c r="Y99" i="1"/>
  <c r="AA99" i="1" s="1"/>
  <c r="I102" i="1" s="1"/>
  <c r="Y102" i="1" s="1"/>
  <c r="AA102" i="1" s="1"/>
  <c r="AB99" i="1"/>
  <c r="AB100" i="1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Y101" i="1" s="1"/>
  <c r="AA101" i="1" s="1"/>
  <c r="I103" i="1" s="1"/>
  <c r="Y103" i="1" s="1"/>
  <c r="AA103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G100" i="2" s="1"/>
  <c r="J2700" i="4" s="1"/>
  <c r="K2700" i="4" s="1"/>
  <c r="X2189" i="4"/>
  <c r="AB91" i="1"/>
  <c r="Y90" i="1"/>
  <c r="AA90" i="1" s="1"/>
  <c r="Z88" i="1"/>
  <c r="AB88" i="1" s="1"/>
  <c r="Y88" i="1"/>
  <c r="AA88" i="1" s="1"/>
  <c r="I97" i="1" s="1"/>
  <c r="Y87" i="1"/>
  <c r="Y84" i="1"/>
  <c r="AA84" i="1" s="1"/>
  <c r="H94" i="1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1" i="4"/>
  <c r="R9" i="4"/>
  <c r="R2883" i="4"/>
  <c r="R2871" i="4"/>
  <c r="R2859" i="4"/>
  <c r="R2847" i="4"/>
  <c r="R2882" i="4"/>
  <c r="R2870" i="4"/>
  <c r="R2858" i="4"/>
  <c r="R2846" i="4"/>
  <c r="R2881" i="4"/>
  <c r="R2869" i="4"/>
  <c r="R2857" i="4"/>
  <c r="R2845" i="4"/>
  <c r="R18" i="4"/>
  <c r="R6" i="4"/>
  <c r="R2880" i="4"/>
  <c r="R2868" i="4"/>
  <c r="R2856" i="4"/>
  <c r="R2844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Z1864" i="4" s="1"/>
  <c r="X1864" i="4"/>
  <c r="Y1864" i="4"/>
  <c r="T1540" i="4"/>
  <c r="U1540" i="4"/>
  <c r="V1540" i="4"/>
  <c r="W1540" i="4"/>
  <c r="Z1540" i="4" s="1"/>
  <c r="X1540" i="4"/>
  <c r="Y1540" i="4"/>
  <c r="T1216" i="4"/>
  <c r="U1216" i="4"/>
  <c r="V1216" i="4"/>
  <c r="W1216" i="4"/>
  <c r="Z1216" i="4" s="1"/>
  <c r="X1216" i="4"/>
  <c r="Y1216" i="4"/>
  <c r="X892" i="4"/>
  <c r="Y892" i="4"/>
  <c r="T892" i="4"/>
  <c r="U892" i="4"/>
  <c r="V892" i="4"/>
  <c r="W892" i="4"/>
  <c r="Z892" i="4" s="1"/>
  <c r="V568" i="4"/>
  <c r="W568" i="4"/>
  <c r="X568" i="4"/>
  <c r="Y568" i="4"/>
  <c r="T568" i="4"/>
  <c r="U568" i="4"/>
  <c r="C298" i="4"/>
  <c r="C2782" i="4"/>
  <c r="C2458" i="4"/>
  <c r="C2134" i="4"/>
  <c r="C1810" i="4"/>
  <c r="C1486" i="4"/>
  <c r="C1162" i="4"/>
  <c r="C838" i="4"/>
  <c r="C514" i="4"/>
  <c r="V2674" i="4"/>
  <c r="X2620" i="4"/>
  <c r="V2566" i="4"/>
  <c r="W2512" i="4"/>
  <c r="Z2512" i="4" s="1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Z1837" i="4" s="1"/>
  <c r="X1837" i="4"/>
  <c r="Y1837" i="4"/>
  <c r="T1513" i="4"/>
  <c r="U1513" i="4"/>
  <c r="V1513" i="4"/>
  <c r="W1513" i="4"/>
  <c r="Z1513" i="4" s="1"/>
  <c r="X1513" i="4"/>
  <c r="Y1513" i="4"/>
  <c r="X1189" i="4"/>
  <c r="Y1189" i="4"/>
  <c r="T1189" i="4"/>
  <c r="U1189" i="4"/>
  <c r="V1189" i="4"/>
  <c r="W1189" i="4"/>
  <c r="Z1189" i="4" s="1"/>
  <c r="V865" i="4"/>
  <c r="W865" i="4"/>
  <c r="Z865" i="4" s="1"/>
  <c r="X865" i="4"/>
  <c r="Y865" i="4"/>
  <c r="T865" i="4"/>
  <c r="U865" i="4"/>
  <c r="T541" i="4"/>
  <c r="U541" i="4"/>
  <c r="V541" i="4"/>
  <c r="W541" i="4"/>
  <c r="X541" i="4"/>
  <c r="Y541" i="4"/>
  <c r="C271" i="4"/>
  <c r="C2755" i="4"/>
  <c r="C1459" i="4"/>
  <c r="C487" i="4"/>
  <c r="Y2809" i="4"/>
  <c r="U2674" i="4"/>
  <c r="V2620" i="4"/>
  <c r="U2566" i="4"/>
  <c r="Y2242" i="4"/>
  <c r="X2188" i="4"/>
  <c r="W2026" i="4"/>
  <c r="Z2026" i="4" s="1"/>
  <c r="X1972" i="4"/>
  <c r="T217" i="4"/>
  <c r="U217" i="4"/>
  <c r="V217" i="4"/>
  <c r="W217" i="4"/>
  <c r="X217" i="4"/>
  <c r="Y217" i="4"/>
  <c r="X2782" i="4"/>
  <c r="Y2782" i="4"/>
  <c r="T2458" i="4"/>
  <c r="W2458" i="4"/>
  <c r="Z2458" i="4" s="1"/>
  <c r="X2458" i="4"/>
  <c r="Y2134" i="4"/>
  <c r="T2134" i="4"/>
  <c r="W2134" i="4"/>
  <c r="Z2134" i="4" s="1"/>
  <c r="X2134" i="4"/>
  <c r="T1810" i="4"/>
  <c r="U1810" i="4"/>
  <c r="V1810" i="4"/>
  <c r="W1810" i="4"/>
  <c r="Z1810" i="4" s="1"/>
  <c r="X1810" i="4"/>
  <c r="Y1810" i="4"/>
  <c r="X1486" i="4"/>
  <c r="Y1486" i="4"/>
  <c r="T1486" i="4"/>
  <c r="U1486" i="4"/>
  <c r="V1486" i="4"/>
  <c r="W1486" i="4"/>
  <c r="Z1486" i="4" s="1"/>
  <c r="V1162" i="4"/>
  <c r="W1162" i="4"/>
  <c r="Z1162" i="4" s="1"/>
  <c r="X1162" i="4"/>
  <c r="Y1162" i="4"/>
  <c r="T1162" i="4"/>
  <c r="U1162" i="4"/>
  <c r="T838" i="4"/>
  <c r="U838" i="4"/>
  <c r="V838" i="4"/>
  <c r="W838" i="4"/>
  <c r="Z838" i="4" s="1"/>
  <c r="X838" i="4"/>
  <c r="Y838" i="4"/>
  <c r="T514" i="4"/>
  <c r="U514" i="4"/>
  <c r="V514" i="4"/>
  <c r="W514" i="4"/>
  <c r="X514" i="4"/>
  <c r="Y514" i="4"/>
  <c r="C244" i="4"/>
  <c r="C2728" i="4"/>
  <c r="C2404" i="4"/>
  <c r="C2080" i="4"/>
  <c r="C1432" i="4"/>
  <c r="U2458" i="4"/>
  <c r="Y2404" i="4"/>
  <c r="Y2296" i="4"/>
  <c r="V2242" i="4"/>
  <c r="W2188" i="4"/>
  <c r="Z2188" i="4" s="1"/>
  <c r="V2026" i="4"/>
  <c r="X1891" i="4"/>
  <c r="T190" i="4"/>
  <c r="U190" i="4"/>
  <c r="V190" i="4"/>
  <c r="W190" i="4"/>
  <c r="X190" i="4"/>
  <c r="Y190" i="4"/>
  <c r="X2755" i="4"/>
  <c r="V2431" i="4"/>
  <c r="W2431" i="4"/>
  <c r="Z2431" i="4" s="1"/>
  <c r="Y2431" i="4"/>
  <c r="X2107" i="4"/>
  <c r="Y2107" i="4"/>
  <c r="V2107" i="4"/>
  <c r="W2107" i="4"/>
  <c r="Z2107" i="4" s="1"/>
  <c r="Y1783" i="4"/>
  <c r="T1783" i="4"/>
  <c r="U1783" i="4"/>
  <c r="V1783" i="4"/>
  <c r="W1783" i="4"/>
  <c r="Z1783" i="4" s="1"/>
  <c r="X1783" i="4"/>
  <c r="W1459" i="4"/>
  <c r="Z1459" i="4" s="1"/>
  <c r="X1459" i="4"/>
  <c r="Y1459" i="4"/>
  <c r="T1459" i="4"/>
  <c r="U1459" i="4"/>
  <c r="V1459" i="4"/>
  <c r="U1135" i="4"/>
  <c r="V1135" i="4"/>
  <c r="W1135" i="4"/>
  <c r="Z1135" i="4" s="1"/>
  <c r="X1135" i="4"/>
  <c r="Y1135" i="4"/>
  <c r="T1135" i="4"/>
  <c r="T811" i="4"/>
  <c r="U811" i="4"/>
  <c r="V811" i="4"/>
  <c r="W811" i="4"/>
  <c r="Z811" i="4" s="1"/>
  <c r="X811" i="4"/>
  <c r="Y811" i="4"/>
  <c r="T487" i="4"/>
  <c r="U487" i="4"/>
  <c r="V487" i="4"/>
  <c r="W487" i="4"/>
  <c r="X487" i="4"/>
  <c r="Y487" i="4"/>
  <c r="C217" i="4"/>
  <c r="C2701" i="4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Z2080" i="4" s="1"/>
  <c r="Y1756" i="4"/>
  <c r="T1756" i="4"/>
  <c r="U1756" i="4"/>
  <c r="V1756" i="4"/>
  <c r="W1756" i="4"/>
  <c r="Z1756" i="4" s="1"/>
  <c r="X1756" i="4"/>
  <c r="W1432" i="4"/>
  <c r="Z1432" i="4" s="1"/>
  <c r="X1432" i="4"/>
  <c r="Y1432" i="4"/>
  <c r="T1432" i="4"/>
  <c r="U1432" i="4"/>
  <c r="V1432" i="4"/>
  <c r="T1108" i="4"/>
  <c r="U1108" i="4"/>
  <c r="V1108" i="4"/>
  <c r="W1108" i="4"/>
  <c r="Z1108" i="4" s="1"/>
  <c r="X1108" i="4"/>
  <c r="Y1108" i="4"/>
  <c r="T784" i="4"/>
  <c r="U784" i="4"/>
  <c r="V784" i="4"/>
  <c r="W784" i="4"/>
  <c r="Z784" i="4" s="1"/>
  <c r="X784" i="4"/>
  <c r="Y784" i="4"/>
  <c r="T460" i="4"/>
  <c r="U460" i="4"/>
  <c r="V460" i="4"/>
  <c r="W460" i="4"/>
  <c r="X460" i="4"/>
  <c r="Y460" i="4"/>
  <c r="C190" i="4"/>
  <c r="C2674" i="4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Z2053" i="4" s="1"/>
  <c r="T2053" i="4"/>
  <c r="U2053" i="4"/>
  <c r="W1729" i="4"/>
  <c r="Z1729" i="4" s="1"/>
  <c r="X1729" i="4"/>
  <c r="Y1729" i="4"/>
  <c r="T1729" i="4"/>
  <c r="U1729" i="4"/>
  <c r="V1729" i="4"/>
  <c r="U1405" i="4"/>
  <c r="V1405" i="4"/>
  <c r="W1405" i="4"/>
  <c r="Z1405" i="4" s="1"/>
  <c r="X1405" i="4"/>
  <c r="Y1405" i="4"/>
  <c r="T1405" i="4"/>
  <c r="T1081" i="4"/>
  <c r="U1081" i="4"/>
  <c r="V1081" i="4"/>
  <c r="W1081" i="4"/>
  <c r="Z1081" i="4" s="1"/>
  <c r="X1081" i="4"/>
  <c r="Y1081" i="4"/>
  <c r="T757" i="4"/>
  <c r="U757" i="4"/>
  <c r="V757" i="4"/>
  <c r="W757" i="4"/>
  <c r="Z757" i="4" s="1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Z1945" i="4" s="1"/>
  <c r="U109" i="4"/>
  <c r="V109" i="4"/>
  <c r="W109" i="4"/>
  <c r="X109" i="4"/>
  <c r="Y109" i="4"/>
  <c r="T109" i="4"/>
  <c r="T2674" i="4"/>
  <c r="W2674" i="4"/>
  <c r="Z2674" i="4" s="1"/>
  <c r="X2674" i="4"/>
  <c r="Y2350" i="4"/>
  <c r="T2350" i="4"/>
  <c r="W2350" i="4"/>
  <c r="Z2350" i="4" s="1"/>
  <c r="X2350" i="4"/>
  <c r="T2026" i="4"/>
  <c r="U2026" i="4"/>
  <c r="X2026" i="4"/>
  <c r="Y2026" i="4"/>
  <c r="T1702" i="4"/>
  <c r="U1702" i="4"/>
  <c r="V1702" i="4"/>
  <c r="W1702" i="4"/>
  <c r="Z1702" i="4" s="1"/>
  <c r="X1702" i="4"/>
  <c r="Y1702" i="4"/>
  <c r="T1378" i="4"/>
  <c r="U1378" i="4"/>
  <c r="V1378" i="4"/>
  <c r="W1378" i="4"/>
  <c r="Z1378" i="4" s="1"/>
  <c r="X1378" i="4"/>
  <c r="Y1378" i="4"/>
  <c r="T1054" i="4"/>
  <c r="U1054" i="4"/>
  <c r="V1054" i="4"/>
  <c r="W1054" i="4"/>
  <c r="Z1054" i="4" s="1"/>
  <c r="X1054" i="4"/>
  <c r="Y1054" i="4"/>
  <c r="Y730" i="4"/>
  <c r="T730" i="4"/>
  <c r="U730" i="4"/>
  <c r="V730" i="4"/>
  <c r="W730" i="4"/>
  <c r="Z730" i="4" s="1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Z2593" i="4" s="1"/>
  <c r="T2539" i="4"/>
  <c r="W2485" i="4"/>
  <c r="Z2485" i="4" s="1"/>
  <c r="T82" i="4"/>
  <c r="U82" i="4"/>
  <c r="V82" i="4"/>
  <c r="W82" i="4"/>
  <c r="X82" i="4"/>
  <c r="Y82" i="4"/>
  <c r="U2647" i="4"/>
  <c r="V2647" i="4"/>
  <c r="X2647" i="4"/>
  <c r="W2323" i="4"/>
  <c r="Z2323" i="4" s="1"/>
  <c r="X2323" i="4"/>
  <c r="U2323" i="4"/>
  <c r="V2323" i="4"/>
  <c r="V1999" i="4"/>
  <c r="W1999" i="4"/>
  <c r="Z1999" i="4" s="1"/>
  <c r="X1999" i="4"/>
  <c r="Y1999" i="4"/>
  <c r="T1675" i="4"/>
  <c r="U1675" i="4"/>
  <c r="V1675" i="4"/>
  <c r="W1675" i="4"/>
  <c r="Z1675" i="4" s="1"/>
  <c r="X1675" i="4"/>
  <c r="Y1675" i="4"/>
  <c r="T1351" i="4"/>
  <c r="U1351" i="4"/>
  <c r="V1351" i="4"/>
  <c r="W1351" i="4"/>
  <c r="Z1351" i="4" s="1"/>
  <c r="X1351" i="4"/>
  <c r="Y1351" i="4"/>
  <c r="X1027" i="4"/>
  <c r="Y1027" i="4"/>
  <c r="T1027" i="4"/>
  <c r="U1027" i="4"/>
  <c r="V1027" i="4"/>
  <c r="W1027" i="4"/>
  <c r="Z1027" i="4" s="1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Z2620" i="4" s="1"/>
  <c r="V2296" i="4"/>
  <c r="W2296" i="4"/>
  <c r="Z2296" i="4" s="1"/>
  <c r="T2296" i="4"/>
  <c r="U2296" i="4"/>
  <c r="T1972" i="4"/>
  <c r="U1972" i="4"/>
  <c r="V1972" i="4"/>
  <c r="W1972" i="4"/>
  <c r="Z1972" i="4" s="1"/>
  <c r="T1648" i="4"/>
  <c r="U1648" i="4"/>
  <c r="V1648" i="4"/>
  <c r="W1648" i="4"/>
  <c r="Z1648" i="4" s="1"/>
  <c r="X1648" i="4"/>
  <c r="Y1648" i="4"/>
  <c r="Y1324" i="4"/>
  <c r="T1324" i="4"/>
  <c r="U1324" i="4"/>
  <c r="V1324" i="4"/>
  <c r="W1324" i="4"/>
  <c r="Z1324" i="4" s="1"/>
  <c r="X1324" i="4"/>
  <c r="V1000" i="4"/>
  <c r="W1000" i="4"/>
  <c r="Z1000" i="4" s="1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Z2215" i="4" s="1"/>
  <c r="W2161" i="4"/>
  <c r="Z2161" i="4" s="1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T2269" i="4"/>
  <c r="T1945" i="4"/>
  <c r="U1945" i="4"/>
  <c r="V1945" i="4"/>
  <c r="X1945" i="4"/>
  <c r="Y1945" i="4"/>
  <c r="Y1621" i="4"/>
  <c r="T1621" i="4"/>
  <c r="U1621" i="4"/>
  <c r="V1621" i="4"/>
  <c r="W1621" i="4"/>
  <c r="Z1621" i="4" s="1"/>
  <c r="X1621" i="4"/>
  <c r="W1297" i="4"/>
  <c r="Z1297" i="4" s="1"/>
  <c r="X1297" i="4"/>
  <c r="Y1297" i="4"/>
  <c r="T1297" i="4"/>
  <c r="U1297" i="4"/>
  <c r="V1297" i="4"/>
  <c r="T973" i="4"/>
  <c r="U973" i="4"/>
  <c r="V973" i="4"/>
  <c r="W973" i="4"/>
  <c r="Z973" i="4" s="1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Z2377" i="4" s="1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Z2566" i="4" s="1"/>
  <c r="X2566" i="4"/>
  <c r="T2242" i="4"/>
  <c r="W2242" i="4"/>
  <c r="Z2242" i="4" s="1"/>
  <c r="X2242" i="4"/>
  <c r="X1918" i="4"/>
  <c r="Y1918" i="4"/>
  <c r="T1918" i="4"/>
  <c r="V1918" i="4"/>
  <c r="W1918" i="4"/>
  <c r="Z1918" i="4" s="1"/>
  <c r="V1594" i="4"/>
  <c r="W1594" i="4"/>
  <c r="Z1594" i="4" s="1"/>
  <c r="X1594" i="4"/>
  <c r="Y1594" i="4"/>
  <c r="T1594" i="4"/>
  <c r="U1594" i="4"/>
  <c r="T1270" i="4"/>
  <c r="U1270" i="4"/>
  <c r="V1270" i="4"/>
  <c r="W1270" i="4"/>
  <c r="Z1270" i="4" s="1"/>
  <c r="X1270" i="4"/>
  <c r="Y1270" i="4"/>
  <c r="T946" i="4"/>
  <c r="U946" i="4"/>
  <c r="V946" i="4"/>
  <c r="W946" i="4"/>
  <c r="Z946" i="4" s="1"/>
  <c r="X946" i="4"/>
  <c r="Y946" i="4"/>
  <c r="T622" i="4"/>
  <c r="U622" i="4"/>
  <c r="V622" i="4"/>
  <c r="W622" i="4"/>
  <c r="X622" i="4"/>
  <c r="Y622" i="4"/>
  <c r="C352" i="4"/>
  <c r="C2836" i="4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Z2539" i="4" s="1"/>
  <c r="X2539" i="4"/>
  <c r="U2539" i="4"/>
  <c r="V2539" i="4"/>
  <c r="U2215" i="4"/>
  <c r="V2215" i="4"/>
  <c r="X2215" i="4"/>
  <c r="U1891" i="4"/>
  <c r="V1891" i="4"/>
  <c r="W1891" i="4"/>
  <c r="Z1891" i="4" s="1"/>
  <c r="Y1891" i="4"/>
  <c r="T1891" i="4"/>
  <c r="T1567" i="4"/>
  <c r="U1567" i="4"/>
  <c r="V1567" i="4"/>
  <c r="W1567" i="4"/>
  <c r="Z1567" i="4" s="1"/>
  <c r="X1567" i="4"/>
  <c r="Y1567" i="4"/>
  <c r="T1243" i="4"/>
  <c r="U1243" i="4"/>
  <c r="V1243" i="4"/>
  <c r="W1243" i="4"/>
  <c r="Z1243" i="4" s="1"/>
  <c r="X1243" i="4"/>
  <c r="Y1243" i="4"/>
  <c r="T919" i="4"/>
  <c r="U919" i="4"/>
  <c r="V919" i="4"/>
  <c r="W919" i="4"/>
  <c r="Z919" i="4" s="1"/>
  <c r="X919" i="4"/>
  <c r="Y919" i="4"/>
  <c r="Y595" i="4"/>
  <c r="T595" i="4"/>
  <c r="U595" i="4"/>
  <c r="V595" i="4"/>
  <c r="W595" i="4"/>
  <c r="X595" i="4"/>
  <c r="C325" i="4"/>
  <c r="C2809" i="4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H21" i="7"/>
  <c r="H27" i="7"/>
  <c r="L27" i="7" s="1"/>
  <c r="Z57" i="1"/>
  <c r="H16" i="7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AA2729" i="4" s="1"/>
  <c r="AJ2729" i="4" s="1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AA2735" i="4" s="1"/>
  <c r="AJ2735" i="4" s="1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AA2804" i="4" s="1"/>
  <c r="AJ2804" i="4" s="1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AA2833" i="4" s="1"/>
  <c r="AJ2833" i="4" s="1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AA2831" i="4" s="1"/>
  <c r="AJ2831" i="4" s="1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AA2830" i="4" s="1"/>
  <c r="AJ2830" i="4" s="1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AA2790" i="4" s="1"/>
  <c r="AJ2790" i="4" s="1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AA2818" i="4" s="1"/>
  <c r="AJ2818" i="4" s="1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AA2829" i="4" s="1"/>
  <c r="AJ2829" i="4" s="1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AA2817" i="4" s="1"/>
  <c r="AJ2817" i="4" s="1"/>
  <c r="X2709" i="4"/>
  <c r="Y2709" i="4"/>
  <c r="C2640" i="4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AA2823" i="4" s="1"/>
  <c r="AJ2823" i="4" s="1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AA2822" i="4" s="1"/>
  <c r="Y2822" i="4"/>
  <c r="X2795" i="4"/>
  <c r="Y2795" i="4"/>
  <c r="C2768" i="4"/>
  <c r="X2768" i="4"/>
  <c r="Y2768" i="4"/>
  <c r="C2756" i="4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AA2785" i="4" s="1"/>
  <c r="AJ2785" i="4" s="1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AA2787" i="4" s="1"/>
  <c r="AJ2787" i="4" s="1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AA2813" i="4" s="1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AA2645" i="4" s="1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AA2834" i="4" s="1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AA2828" i="4" s="1"/>
  <c r="AJ2828" i="4" s="1"/>
  <c r="C2816" i="4"/>
  <c r="X2816" i="4"/>
  <c r="AA2816" i="4" s="1"/>
  <c r="AJ2816" i="4" s="1"/>
  <c r="Y2816" i="4"/>
  <c r="C2789" i="4"/>
  <c r="X2789" i="4"/>
  <c r="AA2789" i="4" s="1"/>
  <c r="AJ2789" i="4" s="1"/>
  <c r="X2762" i="4"/>
  <c r="Y2762" i="4"/>
  <c r="X2827" i="4"/>
  <c r="Y2827" i="4"/>
  <c r="X2815" i="4"/>
  <c r="Y2815" i="4"/>
  <c r="N2761" i="4"/>
  <c r="I2746" i="4"/>
  <c r="C2734" i="4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AA2788" i="4" s="1"/>
  <c r="AJ2788" i="4" s="1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X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I2732" i="4"/>
  <c r="N2732" i="4"/>
  <c r="O2732" i="4"/>
  <c r="C2651" i="4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O2784" i="4"/>
  <c r="C2661" i="4"/>
  <c r="I2661" i="4"/>
  <c r="N2661" i="4"/>
  <c r="O2661" i="4"/>
  <c r="N2810" i="4"/>
  <c r="O2810" i="4"/>
  <c r="C2810" i="4"/>
  <c r="I2810" i="4"/>
  <c r="C2687" i="4"/>
  <c r="I2687" i="4"/>
  <c r="N2687" i="4"/>
  <c r="O2687" i="4"/>
  <c r="O2794" i="4"/>
  <c r="N2794" i="4"/>
  <c r="C2794" i="4"/>
  <c r="C2725" i="4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I2793" i="4"/>
  <c r="N2793" i="4"/>
  <c r="O2793" i="4"/>
  <c r="O2778" i="4"/>
  <c r="C2778" i="4"/>
  <c r="I2778" i="4"/>
  <c r="N2778" i="4"/>
  <c r="C2739" i="4"/>
  <c r="I2739" i="4"/>
  <c r="N2739" i="4"/>
  <c r="I2724" i="4"/>
  <c r="N2724" i="4"/>
  <c r="O2724" i="4"/>
  <c r="C2724" i="4"/>
  <c r="N2697" i="4"/>
  <c r="O2697" i="4"/>
  <c r="I2697" i="4"/>
  <c r="C2658" i="4"/>
  <c r="I2658" i="4"/>
  <c r="N2658" i="4"/>
  <c r="O2658" i="4"/>
  <c r="N2643" i="4"/>
  <c r="O2643" i="4"/>
  <c r="C2643" i="4"/>
  <c r="I2643" i="4"/>
  <c r="N2604" i="4"/>
  <c r="O2604" i="4"/>
  <c r="I2604" i="4"/>
  <c r="C2604" i="4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I2771" i="4"/>
  <c r="N2771" i="4"/>
  <c r="O2771" i="4"/>
  <c r="N2678" i="4"/>
  <c r="O2678" i="4"/>
  <c r="C2678" i="4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I2770" i="4"/>
  <c r="N2770" i="4"/>
  <c r="C2796" i="4"/>
  <c r="I2796" i="4"/>
  <c r="N2796" i="4"/>
  <c r="O2796" i="4"/>
  <c r="N2730" i="4"/>
  <c r="O2730" i="4"/>
  <c r="C2730" i="4"/>
  <c r="I2730" i="4"/>
  <c r="O2607" i="4"/>
  <c r="C2607" i="4"/>
  <c r="I2607" i="4"/>
  <c r="N2607" i="4"/>
  <c r="N2783" i="4"/>
  <c r="C2783" i="4"/>
  <c r="I2783" i="4"/>
  <c r="O2783" i="4"/>
  <c r="N2779" i="4"/>
  <c r="O2779" i="4"/>
  <c r="I2779" i="4"/>
  <c r="C2686" i="4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O2820" i="4"/>
  <c r="O2805" i="4"/>
  <c r="C2805" i="4"/>
  <c r="I2805" i="4"/>
  <c r="N2805" i="4"/>
  <c r="C2766" i="4"/>
  <c r="I2766" i="4"/>
  <c r="N2766" i="4"/>
  <c r="O2766" i="4"/>
  <c r="I2751" i="4"/>
  <c r="N2751" i="4"/>
  <c r="O2751" i="4"/>
  <c r="C2751" i="4"/>
  <c r="O2712" i="4"/>
  <c r="C2712" i="4"/>
  <c r="I2712" i="4"/>
  <c r="C2685" i="4"/>
  <c r="I2685" i="4"/>
  <c r="N2685" i="4"/>
  <c r="O2685" i="4"/>
  <c r="C2670" i="4"/>
  <c r="N2670" i="4"/>
  <c r="I2670" i="4"/>
  <c r="O2670" i="4"/>
  <c r="I2631" i="4"/>
  <c r="N2631" i="4"/>
  <c r="C2631" i="4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I2792" i="4"/>
  <c r="C2777" i="4"/>
  <c r="N2777" i="4"/>
  <c r="I2777" i="4"/>
  <c r="O2777" i="4"/>
  <c r="C2738" i="4"/>
  <c r="N2738" i="4"/>
  <c r="N2723" i="4"/>
  <c r="O2723" i="4"/>
  <c r="C2723" i="4"/>
  <c r="N2684" i="4"/>
  <c r="O2684" i="4"/>
  <c r="O2669" i="4"/>
  <c r="C2669" i="4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I2819" i="4"/>
  <c r="C2804" i="4"/>
  <c r="I2804" i="4"/>
  <c r="N2804" i="4"/>
  <c r="O2765" i="4"/>
  <c r="C2765" i="4"/>
  <c r="I2765" i="4"/>
  <c r="N2765" i="4"/>
  <c r="N2750" i="4"/>
  <c r="O2750" i="4"/>
  <c r="C2750" i="4"/>
  <c r="C2711" i="4"/>
  <c r="I2711" i="4"/>
  <c r="N2711" i="4"/>
  <c r="O2696" i="4"/>
  <c r="C2696" i="4"/>
  <c r="N2696" i="4"/>
  <c r="I2657" i="4"/>
  <c r="N2657" i="4"/>
  <c r="C2657" i="4"/>
  <c r="O2657" i="4"/>
  <c r="N2642" i="4"/>
  <c r="O2642" i="4"/>
  <c r="C2642" i="4"/>
  <c r="I2642" i="4"/>
  <c r="C2615" i="4"/>
  <c r="O2615" i="4"/>
  <c r="N2615" i="4"/>
  <c r="N2830" i="4"/>
  <c r="O2830" i="4"/>
  <c r="C2830" i="4"/>
  <c r="I2830" i="4"/>
  <c r="I2818" i="4"/>
  <c r="C2818" i="4"/>
  <c r="N2818" i="4"/>
  <c r="I2803" i="4"/>
  <c r="N2803" i="4"/>
  <c r="O2803" i="4"/>
  <c r="O2791" i="4"/>
  <c r="C2791" i="4"/>
  <c r="I2791" i="4"/>
  <c r="O2776" i="4"/>
  <c r="C2776" i="4"/>
  <c r="O2764" i="4"/>
  <c r="C2764" i="4"/>
  <c r="C2749" i="4"/>
  <c r="I2749" i="4"/>
  <c r="N2749" i="4"/>
  <c r="O2749" i="4"/>
  <c r="O2737" i="4"/>
  <c r="C2737" i="4"/>
  <c r="I2737" i="4"/>
  <c r="N2737" i="4"/>
  <c r="C2722" i="4"/>
  <c r="I2722" i="4"/>
  <c r="N2722" i="4"/>
  <c r="O2722" i="4"/>
  <c r="N2710" i="4"/>
  <c r="O2710" i="4"/>
  <c r="I2695" i="4"/>
  <c r="C2695" i="4"/>
  <c r="N2695" i="4"/>
  <c r="O2695" i="4"/>
  <c r="C2683" i="4"/>
  <c r="I2683" i="4"/>
  <c r="N2683" i="4"/>
  <c r="O2683" i="4"/>
  <c r="N2668" i="4"/>
  <c r="O2668" i="4"/>
  <c r="C2668" i="4"/>
  <c r="I2668" i="4"/>
  <c r="N2656" i="4"/>
  <c r="O2656" i="4"/>
  <c r="C2656" i="4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N2764" i="4"/>
  <c r="N2725" i="4"/>
  <c r="N2712" i="4"/>
  <c r="C2798" i="4"/>
  <c r="N2798" i="4"/>
  <c r="O2798" i="4"/>
  <c r="C2705" i="4"/>
  <c r="I2705" i="4"/>
  <c r="N2705" i="4"/>
  <c r="O2705" i="4"/>
  <c r="O2582" i="4"/>
  <c r="C2582" i="4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I2823" i="4"/>
  <c r="N2823" i="4"/>
  <c r="O2823" i="4"/>
  <c r="O2715" i="4"/>
  <c r="N2715" i="4"/>
  <c r="C2715" i="4"/>
  <c r="C2649" i="4"/>
  <c r="I2649" i="4"/>
  <c r="N2649" i="4"/>
  <c r="O2822" i="4"/>
  <c r="C2822" i="4"/>
  <c r="I2822" i="4"/>
  <c r="I2756" i="4"/>
  <c r="N2756" i="4"/>
  <c r="N2767" i="4"/>
  <c r="O2767" i="4"/>
  <c r="C2767" i="4"/>
  <c r="I2698" i="4"/>
  <c r="C2698" i="4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N2748" i="4"/>
  <c r="O2748" i="4"/>
  <c r="N2721" i="4"/>
  <c r="O2721" i="4"/>
  <c r="C2721" i="4"/>
  <c r="I2721" i="4"/>
  <c r="C2682" i="4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I2785" i="4"/>
  <c r="N2785" i="4"/>
  <c r="O2785" i="4"/>
  <c r="O2704" i="4"/>
  <c r="C2704" i="4"/>
  <c r="I2704" i="4"/>
  <c r="C2742" i="4"/>
  <c r="I2742" i="4"/>
  <c r="N2742" i="4"/>
  <c r="O2742" i="4"/>
  <c r="C2676" i="4"/>
  <c r="N2676" i="4"/>
  <c r="I2580" i="4"/>
  <c r="C2580" i="4"/>
  <c r="N2580" i="4"/>
  <c r="O2580" i="4"/>
  <c r="C2714" i="4"/>
  <c r="I2714" i="4"/>
  <c r="N2714" i="4"/>
  <c r="O2714" i="4"/>
  <c r="C2821" i="4"/>
  <c r="I2821" i="4"/>
  <c r="O2821" i="4"/>
  <c r="I2752" i="4"/>
  <c r="C2752" i="4"/>
  <c r="N2752" i="4"/>
  <c r="O2752" i="4"/>
  <c r="C2671" i="4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I2829" i="4"/>
  <c r="N2802" i="4"/>
  <c r="O2802" i="4"/>
  <c r="C2775" i="4"/>
  <c r="I2775" i="4"/>
  <c r="N2775" i="4"/>
  <c r="O2775" i="4"/>
  <c r="O2736" i="4"/>
  <c r="C2736" i="4"/>
  <c r="I2736" i="4"/>
  <c r="N2694" i="4"/>
  <c r="O2694" i="4"/>
  <c r="C2694" i="4"/>
  <c r="I2694" i="4"/>
  <c r="O2655" i="4"/>
  <c r="C2655" i="4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I2828" i="4"/>
  <c r="O2828" i="4"/>
  <c r="N2816" i="4"/>
  <c r="O2816" i="4"/>
  <c r="I2816" i="4"/>
  <c r="C2774" i="4"/>
  <c r="I2774" i="4"/>
  <c r="N2774" i="4"/>
  <c r="O2774" i="4"/>
  <c r="N2762" i="4"/>
  <c r="O2762" i="4"/>
  <c r="C2762" i="4"/>
  <c r="I2762" i="4"/>
  <c r="N2720" i="4"/>
  <c r="O2720" i="4"/>
  <c r="C2720" i="4"/>
  <c r="I2720" i="4"/>
  <c r="I2708" i="4"/>
  <c r="N2708" i="4"/>
  <c r="O2708" i="4"/>
  <c r="C2708" i="4"/>
  <c r="N2666" i="4"/>
  <c r="O2666" i="4"/>
  <c r="C2666" i="4"/>
  <c r="I2666" i="4"/>
  <c r="C2654" i="4"/>
  <c r="I2654" i="4"/>
  <c r="N2654" i="4"/>
  <c r="O2654" i="4"/>
  <c r="C2612" i="4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I2801" i="4"/>
  <c r="N2801" i="4"/>
  <c r="O2801" i="4"/>
  <c r="N2789" i="4"/>
  <c r="O2789" i="4"/>
  <c r="I2747" i="4"/>
  <c r="N2747" i="4"/>
  <c r="O2747" i="4"/>
  <c r="C2747" i="4"/>
  <c r="C2735" i="4"/>
  <c r="I2735" i="4"/>
  <c r="O2735" i="4"/>
  <c r="N2693" i="4"/>
  <c r="O2693" i="4"/>
  <c r="C2693" i="4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N2827" i="4"/>
  <c r="O2827" i="4"/>
  <c r="I2827" i="4"/>
  <c r="C2815" i="4"/>
  <c r="I2815" i="4"/>
  <c r="N2815" i="4"/>
  <c r="O2815" i="4"/>
  <c r="N2800" i="4"/>
  <c r="O2800" i="4"/>
  <c r="C2800" i="4"/>
  <c r="I2800" i="4"/>
  <c r="C2788" i="4"/>
  <c r="I2788" i="4"/>
  <c r="N2788" i="4"/>
  <c r="O2788" i="4"/>
  <c r="N2773" i="4"/>
  <c r="C2773" i="4"/>
  <c r="I2773" i="4"/>
  <c r="O2761" i="4"/>
  <c r="C2761" i="4"/>
  <c r="I2761" i="4"/>
  <c r="N2746" i="4"/>
  <c r="O2746" i="4"/>
  <c r="C2746" i="4"/>
  <c r="N2734" i="4"/>
  <c r="O2734" i="4"/>
  <c r="C2719" i="4"/>
  <c r="N2719" i="4"/>
  <c r="O2719" i="4"/>
  <c r="N2707" i="4"/>
  <c r="O2707" i="4"/>
  <c r="I2707" i="4"/>
  <c r="I2692" i="4"/>
  <c r="N2692" i="4"/>
  <c r="O2692" i="4"/>
  <c r="N2680" i="4"/>
  <c r="O2680" i="4"/>
  <c r="C2680" i="4"/>
  <c r="I2680" i="4"/>
  <c r="N2665" i="4"/>
  <c r="O2665" i="4"/>
  <c r="C2665" i="4"/>
  <c r="I2665" i="4"/>
  <c r="O2653" i="4"/>
  <c r="C2653" i="4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O2818" i="4"/>
  <c r="C2797" i="4"/>
  <c r="I2794" i="4"/>
  <c r="I2767" i="4"/>
  <c r="O2739" i="4"/>
  <c r="C2697" i="4"/>
  <c r="O2559" i="4"/>
  <c r="C2426" i="4"/>
  <c r="C2717" i="4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I2743" i="4"/>
  <c r="O2743" i="4"/>
  <c r="C2769" i="4"/>
  <c r="I2769" i="4"/>
  <c r="N2769" i="4"/>
  <c r="O2634" i="4"/>
  <c r="C2634" i="4"/>
  <c r="I2634" i="4"/>
  <c r="N2634" i="4"/>
  <c r="C2795" i="4"/>
  <c r="I2795" i="4"/>
  <c r="N2795" i="4"/>
  <c r="O2795" i="4"/>
  <c r="C2729" i="4"/>
  <c r="N2729" i="4"/>
  <c r="I2729" i="4"/>
  <c r="O2729" i="4"/>
  <c r="O2675" i="4"/>
  <c r="C2675" i="4"/>
  <c r="I2675" i="4"/>
  <c r="N2675" i="4"/>
  <c r="C2806" i="4"/>
  <c r="I2806" i="4"/>
  <c r="N2806" i="4"/>
  <c r="O2806" i="4"/>
  <c r="N2713" i="4"/>
  <c r="O2713" i="4"/>
  <c r="C2713" i="4"/>
  <c r="I2713" i="4"/>
  <c r="C2644" i="4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I2763" i="4"/>
  <c r="N2763" i="4"/>
  <c r="O2763" i="4"/>
  <c r="C2709" i="4"/>
  <c r="I2709" i="4"/>
  <c r="N2709" i="4"/>
  <c r="O2709" i="4"/>
  <c r="C2667" i="4"/>
  <c r="I2667" i="4"/>
  <c r="O2667" i="4"/>
  <c r="C2628" i="4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I2826" i="4"/>
  <c r="C2814" i="4"/>
  <c r="I2814" i="4"/>
  <c r="N2814" i="4"/>
  <c r="O2814" i="4"/>
  <c r="O2799" i="4"/>
  <c r="C2799" i="4"/>
  <c r="I2799" i="4"/>
  <c r="I2787" i="4"/>
  <c r="N2787" i="4"/>
  <c r="O2787" i="4"/>
  <c r="C2787" i="4"/>
  <c r="C2772" i="4"/>
  <c r="I2772" i="4"/>
  <c r="O2772" i="4"/>
  <c r="C2760" i="4"/>
  <c r="I2760" i="4"/>
  <c r="C2745" i="4"/>
  <c r="I2745" i="4"/>
  <c r="N2745" i="4"/>
  <c r="O2745" i="4"/>
  <c r="N2733" i="4"/>
  <c r="O2733" i="4"/>
  <c r="C2733" i="4"/>
  <c r="I2733" i="4"/>
  <c r="N2718" i="4"/>
  <c r="O2718" i="4"/>
  <c r="C2718" i="4"/>
  <c r="I2718" i="4"/>
  <c r="C2706" i="4"/>
  <c r="I2706" i="4"/>
  <c r="N2706" i="4"/>
  <c r="O2706" i="4"/>
  <c r="I2691" i="4"/>
  <c r="N2691" i="4"/>
  <c r="O2691" i="4"/>
  <c r="C2691" i="4"/>
  <c r="I2679" i="4"/>
  <c r="C2679" i="4"/>
  <c r="N2679" i="4"/>
  <c r="O2679" i="4"/>
  <c r="C2664" i="4"/>
  <c r="I2664" i="4"/>
  <c r="N2664" i="4"/>
  <c r="O2664" i="4"/>
  <c r="O2652" i="4"/>
  <c r="C2652" i="4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C2779" i="4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C2681" i="4"/>
  <c r="N2637" i="4"/>
  <c r="N2786" i="4"/>
  <c r="O2786" i="4"/>
  <c r="C2786" i="4"/>
  <c r="I2663" i="4"/>
  <c r="N2663" i="4"/>
  <c r="O2663" i="4"/>
  <c r="C2663" i="4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I2812" i="4"/>
  <c r="N2812" i="4"/>
  <c r="N2731" i="4"/>
  <c r="O2731" i="4"/>
  <c r="C2731" i="4"/>
  <c r="C2689" i="4"/>
  <c r="I2689" i="4"/>
  <c r="N2689" i="4"/>
  <c r="C2677" i="4"/>
  <c r="I2677" i="4"/>
  <c r="N2662" i="4"/>
  <c r="O2662" i="4"/>
  <c r="C2662" i="4"/>
  <c r="I2662" i="4"/>
  <c r="O2650" i="4"/>
  <c r="C2650" i="4"/>
  <c r="I2650" i="4"/>
  <c r="N2650" i="4"/>
  <c r="N2635" i="4"/>
  <c r="O2635" i="4"/>
  <c r="C2635" i="4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N2690" i="4"/>
  <c r="C2690" i="4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I2716" i="4"/>
  <c r="O2716" i="4"/>
  <c r="C2811" i="4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C2802" i="4"/>
  <c r="I2738" i="4"/>
  <c r="I2710" i="4"/>
  <c r="N2677" i="4"/>
  <c r="O2649" i="4"/>
  <c r="C2429" i="4"/>
  <c r="O2357" i="4"/>
  <c r="C2759" i="4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I2824" i="4"/>
  <c r="N2824" i="4"/>
  <c r="O2824" i="4"/>
  <c r="O2758" i="4"/>
  <c r="C2758" i="4"/>
  <c r="I2758" i="4"/>
  <c r="N2758" i="4"/>
  <c r="C2757" i="4"/>
  <c r="I2757" i="4"/>
  <c r="N2757" i="4"/>
  <c r="C2703" i="4"/>
  <c r="I2703" i="4"/>
  <c r="N2703" i="4"/>
  <c r="O2703" i="4"/>
  <c r="C2622" i="4"/>
  <c r="I2622" i="4"/>
  <c r="N2622" i="4"/>
  <c r="O2622" i="4"/>
  <c r="C2741" i="4"/>
  <c r="I2741" i="4"/>
  <c r="N2741" i="4"/>
  <c r="O2741" i="4"/>
  <c r="N2702" i="4"/>
  <c r="O2702" i="4"/>
  <c r="C2702" i="4"/>
  <c r="I2702" i="4"/>
  <c r="C2833" i="4"/>
  <c r="I2833" i="4"/>
  <c r="N2833" i="4"/>
  <c r="O2833" i="4"/>
  <c r="N2740" i="4"/>
  <c r="C2740" i="4"/>
  <c r="I2740" i="4"/>
  <c r="O2740" i="4"/>
  <c r="N2659" i="4"/>
  <c r="O2659" i="4"/>
  <c r="C2659" i="4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C2707" i="4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H90" i="2"/>
  <c r="L2421" i="4" s="1"/>
  <c r="M2421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Y100" i="1" s="1"/>
  <c r="AA100" i="1" s="1"/>
  <c r="H103" i="1" s="1"/>
  <c r="AA78" i="1"/>
  <c r="AA80" i="1"/>
  <c r="G93" i="2" s="1"/>
  <c r="J2511" i="4" s="1"/>
  <c r="K2511" i="4" s="1"/>
  <c r="AA2786" i="4" l="1"/>
  <c r="AJ2786" i="4" s="1"/>
  <c r="AJ2813" i="4" s="1"/>
  <c r="AA2824" i="4"/>
  <c r="AA2811" i="4"/>
  <c r="AA2835" i="4"/>
  <c r="AJ2835" i="4" s="1"/>
  <c r="AA2799" i="4"/>
  <c r="AJ2799" i="4" s="1"/>
  <c r="AA2801" i="4"/>
  <c r="AJ2801" i="4" s="1"/>
  <c r="AA2814" i="4"/>
  <c r="AJ2814" i="4" s="1"/>
  <c r="AA2810" i="4"/>
  <c r="AJ2810" i="4" s="1"/>
  <c r="AA2809" i="4"/>
  <c r="AJ2809" i="4" s="1"/>
  <c r="AA2815" i="4"/>
  <c r="AJ2815" i="4" s="1"/>
  <c r="AA2825" i="4"/>
  <c r="AJ2825" i="4" s="1"/>
  <c r="AA2794" i="4"/>
  <c r="AJ2794" i="4" s="1"/>
  <c r="AA2800" i="4"/>
  <c r="AJ2800" i="4" s="1"/>
  <c r="AA2803" i="4"/>
  <c r="AJ2803" i="4" s="1"/>
  <c r="AA2819" i="4"/>
  <c r="AA2821" i="4"/>
  <c r="AA2797" i="4"/>
  <c r="AJ2797" i="4" s="1"/>
  <c r="AJ2824" i="4" s="1"/>
  <c r="AA2795" i="4"/>
  <c r="AJ2795" i="4" s="1"/>
  <c r="AJ2822" i="4" s="1"/>
  <c r="AA2820" i="4"/>
  <c r="AA2836" i="4"/>
  <c r="AA2827" i="4"/>
  <c r="AJ2827" i="4" s="1"/>
  <c r="AA2784" i="4"/>
  <c r="AJ2784" i="4" s="1"/>
  <c r="AJ2811" i="4" s="1"/>
  <c r="AA2812" i="4"/>
  <c r="AJ2812" i="4" s="1"/>
  <c r="AA2791" i="4"/>
  <c r="AJ2791" i="4" s="1"/>
  <c r="AA2796" i="4"/>
  <c r="AJ2796" i="4" s="1"/>
  <c r="AA2807" i="4"/>
  <c r="AJ2807" i="4" s="1"/>
  <c r="AJ2834" i="4" s="1"/>
  <c r="AA2783" i="4"/>
  <c r="AJ2783" i="4" s="1"/>
  <c r="AA2802" i="4"/>
  <c r="AJ2802" i="4" s="1"/>
  <c r="AA2798" i="4"/>
  <c r="AA2826" i="4"/>
  <c r="AA2793" i="4"/>
  <c r="AJ2793" i="4" s="1"/>
  <c r="AA2792" i="4"/>
  <c r="AJ2792" i="4" s="1"/>
  <c r="AB2811" i="4"/>
  <c r="AB2795" i="4"/>
  <c r="AC2795" i="4" s="1"/>
  <c r="AD2795" i="4" s="1"/>
  <c r="AB2820" i="4"/>
  <c r="AC2820" i="4" s="1"/>
  <c r="AD2820" i="4" s="1"/>
  <c r="AB2793" i="4"/>
  <c r="AC2793" i="4" s="1"/>
  <c r="AD2793" i="4" s="1"/>
  <c r="AB2817" i="4"/>
  <c r="AB2833" i="4"/>
  <c r="AB2813" i="4"/>
  <c r="AB2797" i="4"/>
  <c r="AB2823" i="4"/>
  <c r="AB2757" i="4"/>
  <c r="AC2757" i="4" s="1"/>
  <c r="AD2757" i="4" s="1"/>
  <c r="AE2757" i="4" s="1"/>
  <c r="AB2794" i="4"/>
  <c r="AB2812" i="4"/>
  <c r="AB2784" i="4"/>
  <c r="AC2784" i="4" s="1"/>
  <c r="AD2784" i="4" s="1"/>
  <c r="AA2766" i="4"/>
  <c r="AJ2766" i="4" s="1"/>
  <c r="R2808" i="4"/>
  <c r="AB2810" i="4"/>
  <c r="AB2828" i="4"/>
  <c r="AB2800" i="4"/>
  <c r="AB2779" i="4"/>
  <c r="AB2821" i="4"/>
  <c r="AB2765" i="4"/>
  <c r="AB2786" i="4"/>
  <c r="AB2777" i="4"/>
  <c r="AC2777" i="4" s="1"/>
  <c r="AD2777" i="4" s="1"/>
  <c r="AE2777" i="4" s="1"/>
  <c r="AB2783" i="4"/>
  <c r="AB2809" i="4"/>
  <c r="AA2756" i="4"/>
  <c r="AJ2756" i="4" s="1"/>
  <c r="AB2798" i="4"/>
  <c r="AC2798" i="4" s="1"/>
  <c r="AD2798" i="4" s="1"/>
  <c r="AB2763" i="4"/>
  <c r="AC2763" i="4" s="1"/>
  <c r="AD2763" i="4" s="1"/>
  <c r="AE2763" i="4" s="1"/>
  <c r="AB2830" i="4"/>
  <c r="AB2802" i="4"/>
  <c r="AB2826" i="4"/>
  <c r="AB2780" i="4"/>
  <c r="AC2780" i="4" s="1"/>
  <c r="AD2780" i="4" s="1"/>
  <c r="AE2780" i="4" s="1"/>
  <c r="AB2829" i="4"/>
  <c r="AB2822" i="4"/>
  <c r="AB2792" i="4"/>
  <c r="AB2796" i="4"/>
  <c r="AB2788" i="4"/>
  <c r="AC2788" i="4" s="1"/>
  <c r="AD2788" i="4" s="1"/>
  <c r="AB2827" i="4"/>
  <c r="AC2827" i="4" s="1"/>
  <c r="AD2827" i="4" s="1"/>
  <c r="AB2824" i="4"/>
  <c r="AC2824" i="4" s="1"/>
  <c r="AD2824" i="4" s="1"/>
  <c r="AB2799" i="4"/>
  <c r="AC2799" i="4" s="1"/>
  <c r="AD2799" i="4" s="1"/>
  <c r="AB2735" i="4"/>
  <c r="AB2752" i="4"/>
  <c r="AB2785" i="4"/>
  <c r="AB2805" i="4"/>
  <c r="AC2805" i="4" s="1"/>
  <c r="AD2805" i="4" s="1"/>
  <c r="AB2760" i="4"/>
  <c r="AB2776" i="4"/>
  <c r="AC2776" i="4" s="1"/>
  <c r="AD2776" i="4" s="1"/>
  <c r="AB2835" i="4"/>
  <c r="AB2814" i="4"/>
  <c r="AB2836" i="4"/>
  <c r="AB2832" i="4"/>
  <c r="AC2832" i="4" s="1"/>
  <c r="AD2832" i="4" s="1"/>
  <c r="AB2787" i="4"/>
  <c r="AC2787" i="4" s="1"/>
  <c r="AD2787" i="4" s="1"/>
  <c r="AB2806" i="4"/>
  <c r="AC2806" i="4" s="1"/>
  <c r="AD2806" i="4" s="1"/>
  <c r="AB2816" i="4"/>
  <c r="AB2803" i="4"/>
  <c r="AA2758" i="4"/>
  <c r="AJ2758" i="4" s="1"/>
  <c r="AA2759" i="4"/>
  <c r="AA2772" i="4"/>
  <c r="AJ2772" i="4" s="1"/>
  <c r="AA2769" i="4"/>
  <c r="AJ2769" i="4" s="1"/>
  <c r="AB2807" i="4"/>
  <c r="AB2772" i="4"/>
  <c r="AC2772" i="4" s="1"/>
  <c r="AD2772" i="4" s="1"/>
  <c r="AE2772" i="4" s="1"/>
  <c r="AB2791" i="4"/>
  <c r="AC2791" i="4" s="1"/>
  <c r="AD2791" i="4" s="1"/>
  <c r="AA2781" i="4"/>
  <c r="AJ2781" i="4" s="1"/>
  <c r="AJ2808" i="4" s="1"/>
  <c r="AB2758" i="4"/>
  <c r="AC2758" i="4" s="1"/>
  <c r="AD2758" i="4" s="1"/>
  <c r="AE2758" i="4" s="1"/>
  <c r="AB2815" i="4"/>
  <c r="AC2815" i="4" s="1"/>
  <c r="AD2815" i="4" s="1"/>
  <c r="AB2804" i="4"/>
  <c r="AB2739" i="4"/>
  <c r="AB2754" i="4"/>
  <c r="AC2754" i="4" s="1"/>
  <c r="AD2754" i="4" s="1"/>
  <c r="AB2769" i="4"/>
  <c r="AC2769" i="4" s="1"/>
  <c r="AD2769" i="4" s="1"/>
  <c r="AE2769" i="4" s="1"/>
  <c r="AA2762" i="4"/>
  <c r="AJ2762" i="4" s="1"/>
  <c r="AB2801" i="4"/>
  <c r="AB2819" i="4"/>
  <c r="AA2775" i="4"/>
  <c r="AJ2775" i="4" s="1"/>
  <c r="AB2834" i="4"/>
  <c r="AC2834" i="4" s="1"/>
  <c r="AD2834" i="4" s="1"/>
  <c r="AB2825" i="4"/>
  <c r="AC2825" i="4" s="1"/>
  <c r="AD2825" i="4" s="1"/>
  <c r="AB2789" i="4"/>
  <c r="AC2789" i="4" s="1"/>
  <c r="AD2789" i="4" s="1"/>
  <c r="AB2759" i="4"/>
  <c r="AC2759" i="4" s="1"/>
  <c r="AD2759" i="4" s="1"/>
  <c r="AE2759" i="4" s="1"/>
  <c r="AB2743" i="4"/>
  <c r="AB2818" i="4"/>
  <c r="AC2818" i="4" s="1"/>
  <c r="AD2818" i="4" s="1"/>
  <c r="Z2782" i="4"/>
  <c r="AB2761" i="4"/>
  <c r="AC2761" i="4" s="1"/>
  <c r="AD2761" i="4" s="1"/>
  <c r="AE2761" i="4" s="1"/>
  <c r="AA2774" i="4"/>
  <c r="AJ2774" i="4" s="1"/>
  <c r="AA2770" i="4"/>
  <c r="AJ2770" i="4" s="1"/>
  <c r="AA2763" i="4"/>
  <c r="AA2653" i="4"/>
  <c r="AA2760" i="4"/>
  <c r="AJ2760" i="4" s="1"/>
  <c r="AB2756" i="4"/>
  <c r="AC2756" i="4" s="1"/>
  <c r="AD2756" i="4" s="1"/>
  <c r="AE2756" i="4" s="1"/>
  <c r="AA2757" i="4"/>
  <c r="AJ2757" i="4" s="1"/>
  <c r="AA2680" i="4"/>
  <c r="AA2768" i="4"/>
  <c r="AA2779" i="4"/>
  <c r="AA2765" i="4"/>
  <c r="AA2773" i="4"/>
  <c r="AA2771" i="4"/>
  <c r="AA2764" i="4"/>
  <c r="AA2780" i="4"/>
  <c r="AA2782" i="4"/>
  <c r="AA2761" i="4"/>
  <c r="AJ2761" i="4" s="1"/>
  <c r="AA2767" i="4"/>
  <c r="AJ2767" i="4" s="1"/>
  <c r="AA2777" i="4"/>
  <c r="AJ2777" i="4" s="1"/>
  <c r="AB2774" i="4"/>
  <c r="AC2774" i="4" s="1"/>
  <c r="AD2774" i="4" s="1"/>
  <c r="H103" i="2"/>
  <c r="L2764" i="4" s="1"/>
  <c r="M2764" i="4" s="1"/>
  <c r="AB2771" i="4"/>
  <c r="AC2771" i="4" s="1"/>
  <c r="AD2771" i="4" s="1"/>
  <c r="I105" i="1"/>
  <c r="AA105" i="1" s="1"/>
  <c r="AA2721" i="4"/>
  <c r="AB2778" i="4"/>
  <c r="AC2778" i="4" s="1"/>
  <c r="AD2778" i="4" s="1"/>
  <c r="AB2762" i="4"/>
  <c r="AC2762" i="4" s="1"/>
  <c r="AD2762" i="4" s="1"/>
  <c r="AB2770" i="4"/>
  <c r="AA2648" i="4"/>
  <c r="AB2764" i="4"/>
  <c r="AB2782" i="4"/>
  <c r="AB2725" i="4"/>
  <c r="AC2725" i="4" s="1"/>
  <c r="AD2725" i="4" s="1"/>
  <c r="AE2725" i="4" s="1"/>
  <c r="AA2739" i="4"/>
  <c r="AJ2739" i="4" s="1"/>
  <c r="AB2767" i="4"/>
  <c r="AC2767" i="4" s="1"/>
  <c r="AD2767" i="4" s="1"/>
  <c r="AB2768" i="4"/>
  <c r="AC2768" i="4" s="1"/>
  <c r="AD2768" i="4" s="1"/>
  <c r="AB2766" i="4"/>
  <c r="AB2773" i="4"/>
  <c r="AC2773" i="4" s="1"/>
  <c r="AD2773" i="4" s="1"/>
  <c r="AB2775" i="4"/>
  <c r="AA2727" i="4"/>
  <c r="Z2835" i="4"/>
  <c r="AB2709" i="4"/>
  <c r="AC2709" i="4" s="1"/>
  <c r="AD2709" i="4" s="1"/>
  <c r="AE2709" i="4" s="1"/>
  <c r="AA2696" i="4"/>
  <c r="AJ2696" i="4" s="1"/>
  <c r="AA2688" i="4"/>
  <c r="AA2663" i="4"/>
  <c r="AB2781" i="4"/>
  <c r="AA2692" i="4"/>
  <c r="AJ2692" i="4" s="1"/>
  <c r="AA2693" i="4"/>
  <c r="AA2672" i="4"/>
  <c r="AA2711" i="4"/>
  <c r="AB2808" i="4"/>
  <c r="Z2781" i="4"/>
  <c r="AA2668" i="4"/>
  <c r="AJ2668" i="4" s="1"/>
  <c r="AA2710" i="4"/>
  <c r="AA2716" i="4"/>
  <c r="AB2727" i="4"/>
  <c r="AC2727" i="4" s="1"/>
  <c r="AD2727" i="4" s="1"/>
  <c r="AE2727" i="4" s="1"/>
  <c r="AA2744" i="4"/>
  <c r="AJ2744" i="4" s="1"/>
  <c r="AA2754" i="4"/>
  <c r="AJ2754" i="4" s="1"/>
  <c r="AA2667" i="4"/>
  <c r="AA2749" i="4"/>
  <c r="AJ2749" i="4" s="1"/>
  <c r="AA2723" i="4"/>
  <c r="AA2753" i="4"/>
  <c r="AJ2753" i="4" s="1"/>
  <c r="AA2734" i="4"/>
  <c r="AJ2734" i="4" s="1"/>
  <c r="AA2666" i="4"/>
  <c r="AA2678" i="4"/>
  <c r="AA2745" i="4"/>
  <c r="AJ2745" i="4" s="1"/>
  <c r="AA2712" i="4"/>
  <c r="AA2741" i="4"/>
  <c r="AJ2741" i="4" s="1"/>
  <c r="AA2730" i="4"/>
  <c r="AJ2730" i="4" s="1"/>
  <c r="AA2704" i="4"/>
  <c r="AA2698" i="4"/>
  <c r="AA2755" i="4"/>
  <c r="AJ2755" i="4" s="1"/>
  <c r="AB2724" i="4"/>
  <c r="AC2724" i="4" s="1"/>
  <c r="AD2724" i="4" s="1"/>
  <c r="AA2708" i="4"/>
  <c r="AA2747" i="4"/>
  <c r="AJ2747" i="4" s="1"/>
  <c r="AB2676" i="4"/>
  <c r="AC2676" i="4" s="1"/>
  <c r="AD2676" i="4" s="1"/>
  <c r="AE2676" i="4" s="1"/>
  <c r="AA2665" i="4"/>
  <c r="AJ2665" i="4" s="1"/>
  <c r="AA2717" i="4"/>
  <c r="R2754" i="4"/>
  <c r="AB2710" i="4"/>
  <c r="AC2710" i="4" s="1"/>
  <c r="AD2710" i="4" s="1"/>
  <c r="AE2710" i="4" s="1"/>
  <c r="AA2658" i="4"/>
  <c r="AA2655" i="4"/>
  <c r="AA2684" i="4"/>
  <c r="AJ2684" i="4" s="1"/>
  <c r="AA2689" i="4"/>
  <c r="AJ2689" i="4" s="1"/>
  <c r="AA2695" i="4"/>
  <c r="AJ2695" i="4" s="1"/>
  <c r="AA2659" i="4"/>
  <c r="AA2714" i="4"/>
  <c r="AA2682" i="4"/>
  <c r="AJ2682" i="4" s="1"/>
  <c r="AA2719" i="4"/>
  <c r="AJ2719" i="4" s="1"/>
  <c r="AA2733" i="4"/>
  <c r="AJ2733" i="4" s="1"/>
  <c r="AA2686" i="4"/>
  <c r="AJ2686" i="4" s="1"/>
  <c r="AA2726" i="4"/>
  <c r="R2727" i="4"/>
  <c r="AA2732" i="4"/>
  <c r="AA2679" i="4"/>
  <c r="AJ2679" i="4" s="1"/>
  <c r="AA2742" i="4"/>
  <c r="AJ2742" i="4" s="1"/>
  <c r="AA2750" i="4"/>
  <c r="AJ2750" i="4" s="1"/>
  <c r="AA2650" i="4"/>
  <c r="AA2660" i="4"/>
  <c r="AA2676" i="4"/>
  <c r="AA2731" i="4"/>
  <c r="AJ2731" i="4" s="1"/>
  <c r="AA2737" i="4"/>
  <c r="AJ2737" i="4" s="1"/>
  <c r="AA2738" i="4"/>
  <c r="AJ2738" i="4" s="1"/>
  <c r="AA2713" i="4"/>
  <c r="AJ2713" i="4" s="1"/>
  <c r="AA2752" i="4"/>
  <c r="AJ2752" i="4" s="1"/>
  <c r="AA2681" i="4"/>
  <c r="AJ2681" i="4" s="1"/>
  <c r="AA2722" i="4"/>
  <c r="AA2651" i="4"/>
  <c r="AA2709" i="4"/>
  <c r="AA2743" i="4"/>
  <c r="AJ2743" i="4" s="1"/>
  <c r="AA2725" i="4"/>
  <c r="AA2700" i="4"/>
  <c r="AA2685" i="4"/>
  <c r="AA2683" i="4"/>
  <c r="AA2746" i="4"/>
  <c r="AA2728" i="4"/>
  <c r="AA2699" i="4"/>
  <c r="AA2664" i="4"/>
  <c r="AA2751" i="4"/>
  <c r="AJ2751" i="4" s="1"/>
  <c r="AA2661" i="4"/>
  <c r="AA2736" i="4"/>
  <c r="AJ2736" i="4" s="1"/>
  <c r="AA2671" i="4"/>
  <c r="AA2674" i="4"/>
  <c r="AA2652" i="4"/>
  <c r="AA2718" i="4"/>
  <c r="AA2690" i="4"/>
  <c r="AJ2690" i="4" s="1"/>
  <c r="AJ2717" i="4" s="1"/>
  <c r="AA2691" i="4"/>
  <c r="AA2703" i="4"/>
  <c r="AA2677" i="4"/>
  <c r="AJ2677" i="4" s="1"/>
  <c r="AA2669" i="4"/>
  <c r="AJ2669" i="4" s="1"/>
  <c r="AA2675" i="4"/>
  <c r="AA2701" i="4"/>
  <c r="AA2706" i="4"/>
  <c r="AA2657" i="4"/>
  <c r="AA2707" i="4"/>
  <c r="AA2702" i="4"/>
  <c r="AA2748" i="4"/>
  <c r="AJ2748" i="4" s="1"/>
  <c r="AA2656" i="4"/>
  <c r="AA2654" i="4"/>
  <c r="AA2687" i="4"/>
  <c r="AJ2687" i="4" s="1"/>
  <c r="AA2694" i="4"/>
  <c r="AJ2694" i="4" s="1"/>
  <c r="AA2697" i="4"/>
  <c r="AJ2697" i="4" s="1"/>
  <c r="AA2649" i="4"/>
  <c r="AA2715" i="4"/>
  <c r="AJ2715" i="4" s="1"/>
  <c r="AA2662" i="4"/>
  <c r="AA2705" i="4"/>
  <c r="AA2673" i="4"/>
  <c r="AA2720" i="4"/>
  <c r="H105" i="1"/>
  <c r="Y105" i="1" s="1"/>
  <c r="AB2683" i="4"/>
  <c r="AC2683" i="4" s="1"/>
  <c r="AD2683" i="4" s="1"/>
  <c r="AB2669" i="4"/>
  <c r="AC2669" i="4" s="1"/>
  <c r="AD2669" i="4" s="1"/>
  <c r="AB2675" i="4"/>
  <c r="AA2571" i="4"/>
  <c r="AB2691" i="4"/>
  <c r="AB2723" i="4"/>
  <c r="AB2717" i="4"/>
  <c r="AB2667" i="4"/>
  <c r="AB2737" i="4"/>
  <c r="AB2670" i="4"/>
  <c r="AC2670" i="4" s="1"/>
  <c r="AD2670" i="4" s="1"/>
  <c r="AB2749" i="4"/>
  <c r="AB2713" i="4"/>
  <c r="AC2713" i="4" s="1"/>
  <c r="AD2713" i="4" s="1"/>
  <c r="AB2720" i="4"/>
  <c r="AC2720" i="4" s="1"/>
  <c r="AD2720" i="4" s="1"/>
  <c r="AB2714" i="4"/>
  <c r="AB2694" i="4"/>
  <c r="AB2687" i="4"/>
  <c r="AC2687" i="4" s="1"/>
  <c r="AD2687" i="4" s="1"/>
  <c r="AB2747" i="4"/>
  <c r="AA2599" i="4"/>
  <c r="AJ2599" i="4" s="1"/>
  <c r="AB2650" i="4"/>
  <c r="AB2666" i="4"/>
  <c r="AB2698" i="4"/>
  <c r="AB2740" i="4"/>
  <c r="AC2740" i="4" s="1"/>
  <c r="AD2740" i="4" s="1"/>
  <c r="AB2594" i="4"/>
  <c r="AC2594" i="4" s="1"/>
  <c r="AD2594" i="4" s="1"/>
  <c r="AE2594" i="4" s="1"/>
  <c r="AB2665" i="4"/>
  <c r="AC2665" i="4" s="1"/>
  <c r="AD2665" i="4" s="1"/>
  <c r="AB2655" i="4"/>
  <c r="AC2655" i="4" s="1"/>
  <c r="AD2655" i="4" s="1"/>
  <c r="AB2748" i="4"/>
  <c r="AB2696" i="4"/>
  <c r="AB2733" i="4"/>
  <c r="AB2719" i="4"/>
  <c r="AB2668" i="4"/>
  <c r="AB2662" i="4"/>
  <c r="AB2697" i="4"/>
  <c r="AB2653" i="4"/>
  <c r="AB2690" i="4"/>
  <c r="AB2677" i="4"/>
  <c r="AB2671" i="4"/>
  <c r="AC2671" i="4" s="1"/>
  <c r="AD2671" i="4" s="1"/>
  <c r="AB2695" i="4"/>
  <c r="AC2695" i="4" s="1"/>
  <c r="AD2695" i="4" s="1"/>
  <c r="AB2689" i="4"/>
  <c r="AC2689" i="4" s="1"/>
  <c r="AD2689" i="4" s="1"/>
  <c r="AB2681" i="4"/>
  <c r="AB2661" i="4"/>
  <c r="AC2661" i="4" s="1"/>
  <c r="AD2661" i="4" s="1"/>
  <c r="AB2693" i="4"/>
  <c r="AC2693" i="4" s="1"/>
  <c r="AD2693" i="4" s="1"/>
  <c r="AB2680" i="4"/>
  <c r="AB2660" i="4"/>
  <c r="AB2729" i="4"/>
  <c r="AB2711" i="4"/>
  <c r="AB2658" i="4"/>
  <c r="AB2699" i="4"/>
  <c r="AB2726" i="4"/>
  <c r="AC2726" i="4" s="1"/>
  <c r="AD2726" i="4" s="1"/>
  <c r="AB2659" i="4"/>
  <c r="AC2659" i="4" s="1"/>
  <c r="AD2659" i="4" s="1"/>
  <c r="AB2702" i="4"/>
  <c r="AB2746" i="4"/>
  <c r="AB2682" i="4"/>
  <c r="AC2682" i="4" s="1"/>
  <c r="AD2682" i="4" s="1"/>
  <c r="AB2705" i="4"/>
  <c r="AC2705" i="4" s="1"/>
  <c r="AD2705" i="4" s="1"/>
  <c r="AB2685" i="4"/>
  <c r="AB2703" i="4"/>
  <c r="AB2716" i="4"/>
  <c r="AB2731" i="4"/>
  <c r="AB2684" i="4"/>
  <c r="AB2664" i="4"/>
  <c r="AB2706" i="4"/>
  <c r="AC2706" i="4" s="1"/>
  <c r="AD2706" i="4" s="1"/>
  <c r="AB2736" i="4"/>
  <c r="AC2736" i="4" s="1"/>
  <c r="AD2736" i="4" s="1"/>
  <c r="AB2721" i="4"/>
  <c r="AC2721" i="4" s="1"/>
  <c r="AD2721" i="4" s="1"/>
  <c r="AB2649" i="4"/>
  <c r="AC2649" i="4" s="1"/>
  <c r="AD2649" i="4" s="1"/>
  <c r="AB2657" i="4"/>
  <c r="AB2686" i="4"/>
  <c r="AB2708" i="4"/>
  <c r="AB2744" i="4"/>
  <c r="AB2715" i="4"/>
  <c r="AB2751" i="4"/>
  <c r="AB2651" i="4"/>
  <c r="AA2447" i="4"/>
  <c r="AJ2447" i="4" s="1"/>
  <c r="AB2672" i="4"/>
  <c r="AC2672" i="4" s="1"/>
  <c r="AD2672" i="4" s="1"/>
  <c r="AB2707" i="4"/>
  <c r="AB2663" i="4"/>
  <c r="AC2663" i="4" s="1"/>
  <c r="AD2663" i="4" s="1"/>
  <c r="AB2722" i="4"/>
  <c r="AB2738" i="4"/>
  <c r="AB2688" i="4"/>
  <c r="AB2652" i="4"/>
  <c r="AC2652" i="4" s="1"/>
  <c r="AD2652" i="4" s="1"/>
  <c r="AB2692" i="4"/>
  <c r="AB2701" i="4"/>
  <c r="AB2654" i="4"/>
  <c r="AB2718" i="4"/>
  <c r="AB2730" i="4"/>
  <c r="AB2679" i="4"/>
  <c r="AC2679" i="4" s="1"/>
  <c r="AD2679" i="4" s="1"/>
  <c r="AB2648" i="4"/>
  <c r="AC2648" i="4" s="1"/>
  <c r="AD2648" i="4" s="1"/>
  <c r="AA2554" i="4"/>
  <c r="AB2755" i="4"/>
  <c r="AB2741" i="4"/>
  <c r="AA2551" i="4"/>
  <c r="AJ2551" i="4" s="1"/>
  <c r="AB2728" i="4"/>
  <c r="AB2742" i="4"/>
  <c r="AB2732" i="4"/>
  <c r="AB2704" i="4"/>
  <c r="AB2656" i="4"/>
  <c r="AB2678" i="4"/>
  <c r="AB2750" i="4"/>
  <c r="AC2750" i="4" s="1"/>
  <c r="AD2750" i="4" s="1"/>
  <c r="AB2745" i="4"/>
  <c r="AC2745" i="4" s="1"/>
  <c r="AD2745" i="4" s="1"/>
  <c r="AB2712" i="4"/>
  <c r="AC2712" i="4" s="1"/>
  <c r="AD2712" i="4" s="1"/>
  <c r="AB2753" i="4"/>
  <c r="AB2734" i="4"/>
  <c r="AB2674" i="4"/>
  <c r="AC2674" i="4" s="1"/>
  <c r="AD2674" i="4" s="1"/>
  <c r="AA2636" i="4"/>
  <c r="AJ2636" i="4" s="1"/>
  <c r="AB2607" i="4"/>
  <c r="AC2607" i="4" s="1"/>
  <c r="AD2607" i="4" s="1"/>
  <c r="AE2607" i="4" s="1"/>
  <c r="AA2634" i="4"/>
  <c r="AA2643" i="4"/>
  <c r="AA2617" i="4"/>
  <c r="AJ2617" i="4" s="1"/>
  <c r="AA2632" i="4"/>
  <c r="AJ2632" i="4" s="1"/>
  <c r="AB2628" i="4"/>
  <c r="AC2628" i="4" s="1"/>
  <c r="AD2628" i="4" s="1"/>
  <c r="AE2628" i="4" s="1"/>
  <c r="AA2637" i="4"/>
  <c r="AA2624" i="4"/>
  <c r="AA2641" i="4"/>
  <c r="AA2615" i="4"/>
  <c r="AA2629" i="4"/>
  <c r="AA2491" i="4"/>
  <c r="AJ2491" i="4" s="1"/>
  <c r="AA2631" i="4"/>
  <c r="AA2640" i="4"/>
  <c r="AB2642" i="4"/>
  <c r="AC2642" i="4" s="1"/>
  <c r="AD2642" i="4" s="1"/>
  <c r="AE2642" i="4" s="1"/>
  <c r="AA2625" i="4"/>
  <c r="AJ2625" i="4" s="1"/>
  <c r="AA2633" i="4"/>
  <c r="AA2628" i="4"/>
  <c r="AA2630" i="4"/>
  <c r="AA2518" i="4"/>
  <c r="AB2635" i="4"/>
  <c r="AC2635" i="4" s="1"/>
  <c r="AD2635" i="4" s="1"/>
  <c r="AE2635" i="4" s="1"/>
  <c r="AA2503" i="4"/>
  <c r="AJ2503" i="4" s="1"/>
  <c r="AA2422" i="4"/>
  <c r="AB2540" i="4"/>
  <c r="AC2540" i="4" s="1"/>
  <c r="AD2540" i="4" s="1"/>
  <c r="AE2540" i="4" s="1"/>
  <c r="AB2604" i="4"/>
  <c r="AC2604" i="4" s="1"/>
  <c r="AD2604" i="4" s="1"/>
  <c r="AE2604" i="4" s="1"/>
  <c r="AA2537" i="4"/>
  <c r="AA2646" i="4"/>
  <c r="AB2631" i="4"/>
  <c r="AC2631" i="4" s="1"/>
  <c r="AD2631" i="4" s="1"/>
  <c r="AE2631" i="4" s="1"/>
  <c r="AA2644" i="4"/>
  <c r="AJ2644" i="4" s="1"/>
  <c r="AA2627" i="4"/>
  <c r="AA2623" i="4"/>
  <c r="AA2296" i="4"/>
  <c r="AK2296" i="4" s="1"/>
  <c r="AA2626" i="4"/>
  <c r="AA2529" i="4"/>
  <c r="AA2598" i="4"/>
  <c r="AJ2598" i="4" s="1"/>
  <c r="AA2635" i="4"/>
  <c r="AB2640" i="4"/>
  <c r="AC2640" i="4" s="1"/>
  <c r="AD2640" i="4" s="1"/>
  <c r="AE2640" i="4" s="1"/>
  <c r="AA2639" i="4"/>
  <c r="AA2458" i="4"/>
  <c r="AB2472" i="4"/>
  <c r="AC2472" i="4" s="1"/>
  <c r="AD2472" i="4" s="1"/>
  <c r="AE2472" i="4" s="1"/>
  <c r="AB2503" i="4"/>
  <c r="AC2503" i="4" s="1"/>
  <c r="AD2503" i="4" s="1"/>
  <c r="AE2503" i="4" s="1"/>
  <c r="AA2647" i="4"/>
  <c r="AB2556" i="4"/>
  <c r="AC2556" i="4" s="1"/>
  <c r="AD2556" i="4" s="1"/>
  <c r="AE2556" i="4" s="1"/>
  <c r="AB2644" i="4"/>
  <c r="AC2644" i="4" s="1"/>
  <c r="AD2644" i="4" s="1"/>
  <c r="AE2644" i="4" s="1"/>
  <c r="AB2546" i="4"/>
  <c r="AC2546" i="4" s="1"/>
  <c r="AD2546" i="4" s="1"/>
  <c r="AE2546" i="4" s="1"/>
  <c r="AB2612" i="4"/>
  <c r="AC2612" i="4" s="1"/>
  <c r="AD2612" i="4" s="1"/>
  <c r="AE2612" i="4" s="1"/>
  <c r="AB2582" i="4"/>
  <c r="AC2582" i="4" s="1"/>
  <c r="AD2582" i="4" s="1"/>
  <c r="AE2582" i="4" s="1"/>
  <c r="AB2602" i="4"/>
  <c r="AC2602" i="4" s="1"/>
  <c r="AD2602" i="4" s="1"/>
  <c r="AE2602" i="4" s="1"/>
  <c r="AA2595" i="4"/>
  <c r="AJ2595" i="4" s="1"/>
  <c r="AA2638" i="4"/>
  <c r="AJ2638" i="4" s="1"/>
  <c r="AA2621" i="4"/>
  <c r="AJ2621" i="4" s="1"/>
  <c r="AA2539" i="4"/>
  <c r="AJ2539" i="4" s="1"/>
  <c r="AB2634" i="4"/>
  <c r="AC2634" i="4" s="1"/>
  <c r="AD2634" i="4" s="1"/>
  <c r="AE2634" i="4" s="1"/>
  <c r="AA2622" i="4"/>
  <c r="AA2642" i="4"/>
  <c r="AB2542" i="4"/>
  <c r="AC2542" i="4" s="1"/>
  <c r="AD2542" i="4" s="1"/>
  <c r="AE2542" i="4" s="1"/>
  <c r="AB2499" i="4"/>
  <c r="AC2499" i="4" s="1"/>
  <c r="AD2499" i="4" s="1"/>
  <c r="AE2499" i="4" s="1"/>
  <c r="AB2559" i="4"/>
  <c r="AC2559" i="4" s="1"/>
  <c r="AD2559" i="4" s="1"/>
  <c r="AE2559" i="4" s="1"/>
  <c r="AB2544" i="4"/>
  <c r="AC2544" i="4" s="1"/>
  <c r="AD2544" i="4" s="1"/>
  <c r="AE2544" i="4" s="1"/>
  <c r="AB2621" i="4"/>
  <c r="AC2621" i="4" s="1"/>
  <c r="AD2621" i="4" s="1"/>
  <c r="AB2645" i="4"/>
  <c r="AC2645" i="4" s="1"/>
  <c r="AD2645" i="4" s="1"/>
  <c r="AB2586" i="4"/>
  <c r="AC2586" i="4" s="1"/>
  <c r="AD2586" i="4" s="1"/>
  <c r="AE2586" i="4" s="1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C2521" i="4" s="1"/>
  <c r="AD2521" i="4" s="1"/>
  <c r="AE2521" i="4" s="1"/>
  <c r="AB2632" i="4"/>
  <c r="AC2632" i="4" s="1"/>
  <c r="AD2632" i="4" s="1"/>
  <c r="AB2629" i="4"/>
  <c r="AC2629" i="4" s="1"/>
  <c r="AD2629" i="4" s="1"/>
  <c r="AB2630" i="4"/>
  <c r="AB2626" i="4"/>
  <c r="AC2626" i="4" s="1"/>
  <c r="AD2626" i="4" s="1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C2643" i="4" s="1"/>
  <c r="AD2643" i="4" s="1"/>
  <c r="AB2624" i="4"/>
  <c r="AC2624" i="4" s="1"/>
  <c r="AD2624" i="4" s="1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J2641" i="4" s="1"/>
  <c r="AA2402" i="4"/>
  <c r="AB2615" i="4"/>
  <c r="AC2615" i="4" s="1"/>
  <c r="AD2615" i="4" s="1"/>
  <c r="AB2567" i="4"/>
  <c r="AC2567" i="4" s="1"/>
  <c r="AD2567" i="4" s="1"/>
  <c r="AE2567" i="4" s="1"/>
  <c r="AB2616" i="4"/>
  <c r="AC2616" i="4" s="1"/>
  <c r="AD2616" i="4" s="1"/>
  <c r="AB2606" i="4"/>
  <c r="AC2606" i="4" s="1"/>
  <c r="AD2606" i="4" s="1"/>
  <c r="AB2600" i="4"/>
  <c r="AC2600" i="4" s="1"/>
  <c r="AD2600" i="4" s="1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C2598" i="4" s="1"/>
  <c r="AD2598" i="4" s="1"/>
  <c r="AB2610" i="4"/>
  <c r="AC2610" i="4" s="1"/>
  <c r="AD2610" i="4" s="1"/>
  <c r="AB2611" i="4"/>
  <c r="AC2611" i="4" s="1"/>
  <c r="AD2611" i="4" s="1"/>
  <c r="AB2596" i="4"/>
  <c r="AC2596" i="4" s="1"/>
  <c r="AD2596" i="4" s="1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C2581" i="4" s="1"/>
  <c r="AD2581" i="4" s="1"/>
  <c r="AE2581" i="4" s="1"/>
  <c r="AB2551" i="4"/>
  <c r="AC2551" i="4" s="1"/>
  <c r="AD2551" i="4" s="1"/>
  <c r="AE2551" i="4" s="1"/>
  <c r="AB2561" i="4"/>
  <c r="AC2561" i="4" s="1"/>
  <c r="AD2561" i="4" s="1"/>
  <c r="AE2561" i="4" s="1"/>
  <c r="AA2512" i="4"/>
  <c r="AB2471" i="4"/>
  <c r="AC2471" i="4" s="1"/>
  <c r="AD2471" i="4" s="1"/>
  <c r="AE2471" i="4" s="1"/>
  <c r="AB2558" i="4"/>
  <c r="AC2558" i="4" s="1"/>
  <c r="AD2558" i="4" s="1"/>
  <c r="AE2558" i="4" s="1"/>
  <c r="AB2570" i="4"/>
  <c r="AC2570" i="4" s="1"/>
  <c r="AD2570" i="4" s="1"/>
  <c r="AE2570" i="4" s="1"/>
  <c r="H98" i="1"/>
  <c r="G98" i="2" s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C2487" i="4" s="1"/>
  <c r="AD2487" i="4" s="1"/>
  <c r="AE2487" i="4" s="1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C2555" i="4" s="1"/>
  <c r="AD2555" i="4" s="1"/>
  <c r="AE2555" i="4" s="1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C2545" i="4" s="1"/>
  <c r="AD2545" i="4" s="1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C2587" i="4" s="1"/>
  <c r="AD2587" i="4" s="1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C2505" i="4" s="1"/>
  <c r="AD2505" i="4" s="1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C2497" i="4" s="1"/>
  <c r="AD2497" i="4" s="1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AA2144" i="4"/>
  <c r="AA2215" i="4"/>
  <c r="AA2167" i="4"/>
  <c r="J28" i="7"/>
  <c r="L4" i="7"/>
  <c r="J5" i="7"/>
  <c r="AA2158" i="4"/>
  <c r="AA2188" i="4"/>
  <c r="J2" i="7"/>
  <c r="L2" i="7" s="1"/>
  <c r="J19" i="7"/>
  <c r="J25" i="7"/>
  <c r="J21" i="7"/>
  <c r="K28" i="7"/>
  <c r="J7" i="7"/>
  <c r="J13" i="7"/>
  <c r="J3" i="7"/>
  <c r="J17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K2107" i="4" s="1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K1973" i="4" s="1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R1243" i="4"/>
  <c r="R1891" i="4"/>
  <c r="R649" i="4"/>
  <c r="R676" i="4"/>
  <c r="R2323" i="4"/>
  <c r="R2593" i="4"/>
  <c r="R1405" i="4"/>
  <c r="R1432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R352" i="4"/>
  <c r="R379" i="4"/>
  <c r="R1675" i="4"/>
  <c r="R2701" i="4"/>
  <c r="R1783" i="4"/>
  <c r="R2188" i="4"/>
  <c r="R1513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R2242" i="4"/>
  <c r="R2836" i="4"/>
  <c r="R2350" i="4"/>
  <c r="R1945" i="4"/>
  <c r="R1756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R1297" i="4"/>
  <c r="R460" i="4"/>
  <c r="R1108" i="4"/>
  <c r="R1135" i="4"/>
  <c r="R2458" i="4"/>
  <c r="R865" i="4"/>
  <c r="R892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R946" i="4"/>
  <c r="R2296" i="4"/>
  <c r="R433" i="4"/>
  <c r="R2755" i="4"/>
  <c r="R2026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AK2169" i="4" s="1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R2566" i="4"/>
  <c r="R1621" i="4"/>
  <c r="R1054" i="4"/>
  <c r="R1702" i="4"/>
  <c r="R1081" i="4"/>
  <c r="R2728" i="4"/>
  <c r="R1189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R919" i="4"/>
  <c r="R1567" i="4"/>
  <c r="R1594" i="4"/>
  <c r="R973" i="4"/>
  <c r="R1648" i="4"/>
  <c r="R2620" i="4"/>
  <c r="AB1999" i="4"/>
  <c r="R82" i="4"/>
  <c r="R2674" i="4"/>
  <c r="R2107" i="4"/>
  <c r="R2809" i="4"/>
  <c r="R514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R2377" i="4"/>
  <c r="R2161" i="4"/>
  <c r="R1351" i="4"/>
  <c r="R1999" i="4"/>
  <c r="R406" i="4"/>
  <c r="R2080" i="4"/>
  <c r="R163" i="4"/>
  <c r="R190" i="4"/>
  <c r="R541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R1918" i="4"/>
  <c r="R2215" i="4"/>
  <c r="R1000" i="4"/>
  <c r="R1729" i="4"/>
  <c r="R136" i="4"/>
  <c r="AB2053" i="4"/>
  <c r="R811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R2539" i="4"/>
  <c r="R703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R298" i="4"/>
  <c r="R622" i="4"/>
  <c r="R1270" i="4"/>
  <c r="R325" i="4"/>
  <c r="R55" i="4"/>
  <c r="R1972" i="4"/>
  <c r="R2485" i="4"/>
  <c r="R730" i="4"/>
  <c r="R1486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R595" i="4"/>
  <c r="R1324" i="4"/>
  <c r="R1027" i="4"/>
  <c r="R1378" i="4"/>
  <c r="R109" i="4"/>
  <c r="R757" i="4"/>
  <c r="R2053" i="4"/>
  <c r="R1459" i="4"/>
  <c r="R2431" i="4"/>
  <c r="R2134" i="4"/>
  <c r="R217" i="4"/>
  <c r="R1216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B1945" i="4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B1432" i="4"/>
  <c r="AC1432" i="4" s="1"/>
  <c r="AD1432" i="4" s="1"/>
  <c r="AB1459" i="4"/>
  <c r="AB1540" i="4"/>
  <c r="AB622" i="4"/>
  <c r="AC622" i="4" s="1"/>
  <c r="AD622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L16" i="7" s="1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J9" i="7"/>
  <c r="L9" i="7" s="1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B2403" i="4"/>
  <c r="AB1971" i="4"/>
  <c r="AB675" i="4"/>
  <c r="AC675" i="4" s="1"/>
  <c r="AD675" i="4" s="1"/>
  <c r="AB2430" i="4"/>
  <c r="AB272" i="4"/>
  <c r="AB1485" i="4"/>
  <c r="AB513" i="4"/>
  <c r="AB56" i="4"/>
  <c r="AB1944" i="4"/>
  <c r="AB1134" i="4"/>
  <c r="AB1161" i="4"/>
  <c r="AB1782" i="4"/>
  <c r="AB2295" i="4"/>
  <c r="AA54" i="4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B251" i="4"/>
  <c r="AC251" i="4" s="1"/>
  <c r="AD251" i="4" s="1"/>
  <c r="AE251" i="4" s="1"/>
  <c r="AB224" i="4"/>
  <c r="AC224" i="4" s="1"/>
  <c r="AD224" i="4" s="1"/>
  <c r="AE224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B37" i="4"/>
  <c r="AC2735" i="4"/>
  <c r="AD2735" i="4" s="1"/>
  <c r="AE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33" i="4"/>
  <c r="M2633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802" i="4"/>
  <c r="AD2802" i="4" s="1"/>
  <c r="AC2826" i="4"/>
  <c r="AD2826" i="4" s="1"/>
  <c r="AC2830" i="4"/>
  <c r="AD2830" i="4" s="1"/>
  <c r="AC2829" i="4"/>
  <c r="AD2829" i="4" s="1"/>
  <c r="AC2760" i="4"/>
  <c r="AD2760" i="4" s="1"/>
  <c r="AE2760" i="4" s="1"/>
  <c r="AC2817" i="4"/>
  <c r="AD2817" i="4" s="1"/>
  <c r="AC2831" i="4"/>
  <c r="AD2831" i="4" s="1"/>
  <c r="AE2831" i="4" s="1"/>
  <c r="AC2811" i="4"/>
  <c r="AD2811" i="4" s="1"/>
  <c r="AC2743" i="4"/>
  <c r="AD2743" i="4" s="1"/>
  <c r="AE2743" i="4" s="1"/>
  <c r="AC2828" i="4"/>
  <c r="AD2828" i="4" s="1"/>
  <c r="AC2739" i="4"/>
  <c r="AD2739" i="4" s="1"/>
  <c r="AE2739" i="4" s="1"/>
  <c r="AC2765" i="4"/>
  <c r="AD2765" i="4" s="1"/>
  <c r="AE2765" i="4" s="1"/>
  <c r="AC2752" i="4"/>
  <c r="AD2752" i="4" s="1"/>
  <c r="AE2752" i="4" s="1"/>
  <c r="AC2766" i="4"/>
  <c r="AD2766" i="4" s="1"/>
  <c r="AC2779" i="4"/>
  <c r="AD2779" i="4" s="1"/>
  <c r="AE2779" i="4" s="1"/>
  <c r="AC2790" i="4"/>
  <c r="AD2790" i="4" s="1"/>
  <c r="AE2790" i="4" s="1"/>
  <c r="AC2816" i="4"/>
  <c r="AD2816" i="4" s="1"/>
  <c r="AC2813" i="4"/>
  <c r="AD2813" i="4" s="1"/>
  <c r="AC2785" i="4"/>
  <c r="AD2785" i="4" s="1"/>
  <c r="AC2833" i="4"/>
  <c r="AD2833" i="4" s="1"/>
  <c r="AC2804" i="4"/>
  <c r="AD2804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101" i="2"/>
  <c r="G99" i="2"/>
  <c r="G103" i="2"/>
  <c r="H99" i="2"/>
  <c r="AJ2821" i="4" l="1"/>
  <c r="AJ2836" i="4"/>
  <c r="AJ2826" i="4"/>
  <c r="AJ2820" i="4"/>
  <c r="AJ2819" i="4"/>
  <c r="AF2784" i="4"/>
  <c r="AE2784" i="4"/>
  <c r="AE2785" i="4"/>
  <c r="AF2785" i="4"/>
  <c r="AE2787" i="4"/>
  <c r="AF2787" i="4"/>
  <c r="AC2792" i="4"/>
  <c r="AD2792" i="4" s="1"/>
  <c r="AE2792" i="4" s="1"/>
  <c r="AE2804" i="4"/>
  <c r="AF2804" i="4"/>
  <c r="AC2803" i="4"/>
  <c r="AD2803" i="4" s="1"/>
  <c r="AE2803" i="4" s="1"/>
  <c r="AE2802" i="4"/>
  <c r="AF2802" i="4"/>
  <c r="AC2801" i="4"/>
  <c r="AD2801" i="4" s="1"/>
  <c r="AE2801" i="4" s="1"/>
  <c r="AE2799" i="4"/>
  <c r="AF2799" i="4"/>
  <c r="AF2795" i="4"/>
  <c r="AE2795" i="4"/>
  <c r="AC2794" i="4"/>
  <c r="AD2794" i="4" s="1"/>
  <c r="AE2794" i="4" s="1"/>
  <c r="AE2789" i="4"/>
  <c r="AF2789" i="4"/>
  <c r="AF2790" i="4"/>
  <c r="AC2809" i="4"/>
  <c r="AD2809" i="4" s="1"/>
  <c r="AE2809" i="4" s="1"/>
  <c r="AC2796" i="4"/>
  <c r="AD2796" i="4" s="1"/>
  <c r="AE2796" i="4" s="1"/>
  <c r="AE2791" i="4"/>
  <c r="AF2791" i="4"/>
  <c r="AE2793" i="4"/>
  <c r="AF2793" i="4"/>
  <c r="AC2786" i="4"/>
  <c r="AD2786" i="4" s="1"/>
  <c r="AE2786" i="4" s="1"/>
  <c r="AE2788" i="4"/>
  <c r="AF2788" i="4"/>
  <c r="AC2807" i="4"/>
  <c r="AD2807" i="4" s="1"/>
  <c r="AE2807" i="4" s="1"/>
  <c r="AE2800" i="4"/>
  <c r="AF2800" i="4"/>
  <c r="AC2797" i="4"/>
  <c r="AD2797" i="4" s="1"/>
  <c r="AE2797" i="4" s="1"/>
  <c r="AC2783" i="4"/>
  <c r="AD2783" i="4" s="1"/>
  <c r="AE2783" i="4" s="1"/>
  <c r="AF2798" i="4"/>
  <c r="AE2798" i="4"/>
  <c r="AC2808" i="4"/>
  <c r="AD2808" i="4" s="1"/>
  <c r="AE2808" i="4" s="1"/>
  <c r="AF2831" i="4"/>
  <c r="AF2830" i="4"/>
  <c r="AE2830" i="4"/>
  <c r="AF2829" i="4"/>
  <c r="AE2829" i="4"/>
  <c r="AE2828" i="4"/>
  <c r="AF2828" i="4"/>
  <c r="AE2825" i="4"/>
  <c r="AF2825" i="4"/>
  <c r="AC2823" i="4"/>
  <c r="AD2823" i="4" s="1"/>
  <c r="AE2823" i="4" s="1"/>
  <c r="AE2818" i="4"/>
  <c r="AF2818" i="4"/>
  <c r="AE2816" i="4"/>
  <c r="AF2816" i="4"/>
  <c r="AC2814" i="4"/>
  <c r="AD2814" i="4" s="1"/>
  <c r="AE2814" i="4" s="1"/>
  <c r="AC2812" i="4"/>
  <c r="AD2812" i="4" s="1"/>
  <c r="AE2812" i="4" s="1"/>
  <c r="AE2833" i="4"/>
  <c r="AF2833" i="4"/>
  <c r="AC2835" i="4"/>
  <c r="AD2835" i="4" s="1"/>
  <c r="AE2835" i="4" s="1"/>
  <c r="AC2836" i="4"/>
  <c r="AD2836" i="4" s="1"/>
  <c r="AE2836" i="4" s="1"/>
  <c r="AE2826" i="4"/>
  <c r="AF2826" i="4"/>
  <c r="AE2820" i="4"/>
  <c r="AF2820" i="4"/>
  <c r="AE2813" i="4"/>
  <c r="AF2813" i="4"/>
  <c r="AE2815" i="4"/>
  <c r="AF2815" i="4"/>
  <c r="AE2811" i="4"/>
  <c r="AF2811" i="4"/>
  <c r="AE2827" i="4"/>
  <c r="AF2827" i="4"/>
  <c r="AC2822" i="4"/>
  <c r="AD2822" i="4" s="1"/>
  <c r="AE2822" i="4" s="1"/>
  <c r="AE2824" i="4"/>
  <c r="AF2824" i="4"/>
  <c r="AC2821" i="4"/>
  <c r="AD2821" i="4" s="1"/>
  <c r="AE2821" i="4" s="1"/>
  <c r="AF2821" i="4" s="1"/>
  <c r="AC2819" i="4"/>
  <c r="AD2819" i="4" s="1"/>
  <c r="AE2819" i="4" s="1"/>
  <c r="AF2819" i="4" s="1"/>
  <c r="AE2817" i="4"/>
  <c r="AF2817" i="4" s="1"/>
  <c r="AF2834" i="4"/>
  <c r="AE2834" i="4"/>
  <c r="AF2810" i="4"/>
  <c r="AE2810" i="4"/>
  <c r="X2865" i="4"/>
  <c r="X2872" i="4"/>
  <c r="X2890" i="4"/>
  <c r="X2883" i="4"/>
  <c r="X2878" i="4"/>
  <c r="X2871" i="4"/>
  <c r="X2866" i="4"/>
  <c r="X2888" i="4"/>
  <c r="X2882" i="4"/>
  <c r="X2889" i="4"/>
  <c r="X2876" i="4"/>
  <c r="X2870" i="4"/>
  <c r="X2877" i="4"/>
  <c r="X2880" i="4"/>
  <c r="X2887" i="4"/>
  <c r="X2881" i="4"/>
  <c r="X2886" i="4"/>
  <c r="X2875" i="4"/>
  <c r="X2869" i="4"/>
  <c r="X2874" i="4"/>
  <c r="X2868" i="4"/>
  <c r="X2885" i="4"/>
  <c r="X2864" i="4"/>
  <c r="X2873" i="4"/>
  <c r="X2879" i="4"/>
  <c r="X2884" i="4"/>
  <c r="X2867" i="4"/>
  <c r="AK2496" i="4"/>
  <c r="AK2180" i="4"/>
  <c r="AF2754" i="4"/>
  <c r="AK2018" i="4"/>
  <c r="AK2149" i="4"/>
  <c r="AK2176" i="4" s="1"/>
  <c r="AK2203" i="4" s="1"/>
  <c r="AD104" i="1"/>
  <c r="AE2754" i="4"/>
  <c r="AK2002" i="4"/>
  <c r="AK2029" i="4" s="1"/>
  <c r="AK2056" i="4" s="1"/>
  <c r="AK2083" i="4" s="1"/>
  <c r="AK2015" i="4"/>
  <c r="AK2042" i="4" s="1"/>
  <c r="AK2069" i="4" s="1"/>
  <c r="AK2096" i="4" s="1"/>
  <c r="AK2123" i="4" s="1"/>
  <c r="AJ2763" i="4"/>
  <c r="L2627" i="4"/>
  <c r="M2627" i="4" s="1"/>
  <c r="L2638" i="4"/>
  <c r="M2638" i="4" s="1"/>
  <c r="AJ2716" i="4"/>
  <c r="L2628" i="4"/>
  <c r="M2628" i="4" s="1"/>
  <c r="AJ2708" i="4"/>
  <c r="L2642" i="4"/>
  <c r="M2642" i="4" s="1"/>
  <c r="AJ2721" i="4"/>
  <c r="L2629" i="4"/>
  <c r="M2629" i="4" s="1"/>
  <c r="L2640" i="4"/>
  <c r="M2640" i="4" s="1"/>
  <c r="L2626" i="4"/>
  <c r="M2626" i="4" s="1"/>
  <c r="AD105" i="1"/>
  <c r="AJ2659" i="4"/>
  <c r="AD103" i="1"/>
  <c r="AC73" i="4"/>
  <c r="AD73" i="4" s="1"/>
  <c r="AE73" i="4" s="1"/>
  <c r="AJ2648" i="4"/>
  <c r="AJ2675" i="4" s="1"/>
  <c r="AJ2702" i="4" s="1"/>
  <c r="AK2173" i="4"/>
  <c r="AK2200" i="4" s="1"/>
  <c r="AJ2663" i="4"/>
  <c r="AJ2771" i="4"/>
  <c r="AJ2798" i="4" s="1"/>
  <c r="AK2299" i="4"/>
  <c r="AK2326" i="4" s="1"/>
  <c r="AJ2782" i="4"/>
  <c r="AJ2780" i="4"/>
  <c r="AJ2764" i="4"/>
  <c r="AJ2765" i="4"/>
  <c r="AJ2779" i="4"/>
  <c r="AJ2768" i="4"/>
  <c r="AF2777" i="4"/>
  <c r="AC2775" i="4"/>
  <c r="AD2775" i="4" s="1"/>
  <c r="AE2775" i="4" s="1"/>
  <c r="AE2774" i="4"/>
  <c r="AF2774" i="4"/>
  <c r="AF2772" i="4"/>
  <c r="AF2767" i="4"/>
  <c r="AE2767" i="4"/>
  <c r="AF2762" i="4"/>
  <c r="AE2762" i="4"/>
  <c r="AF2758" i="4"/>
  <c r="AF2757" i="4"/>
  <c r="AF2769" i="4"/>
  <c r="AC2781" i="4"/>
  <c r="AD2781" i="4" s="1"/>
  <c r="AE2781" i="4" s="1"/>
  <c r="AF2760" i="4"/>
  <c r="AC2770" i="4"/>
  <c r="AD2770" i="4" s="1"/>
  <c r="AE2770" i="4" s="1"/>
  <c r="AE2766" i="4"/>
  <c r="AF2766" i="4"/>
  <c r="AF2761" i="4"/>
  <c r="AF2765" i="4"/>
  <c r="AF2773" i="4"/>
  <c r="AE2773" i="4"/>
  <c r="AF2780" i="4"/>
  <c r="AF2763" i="4"/>
  <c r="AF2779" i="4"/>
  <c r="AC2764" i="4"/>
  <c r="AD2764" i="4" s="1"/>
  <c r="AE2764" i="4" s="1"/>
  <c r="AE2771" i="4"/>
  <c r="AF2771" i="4" s="1"/>
  <c r="AC2782" i="4"/>
  <c r="AD2782" i="4" s="1"/>
  <c r="AE2782" i="4" s="1"/>
  <c r="AE2768" i="4"/>
  <c r="AF2768" i="4" s="1"/>
  <c r="AF2759" i="4"/>
  <c r="AF2756" i="4"/>
  <c r="AJ2723" i="4"/>
  <c r="AF2727" i="4"/>
  <c r="AK2763" i="4"/>
  <c r="AK2790" i="4" s="1"/>
  <c r="AK2817" i="4" s="1"/>
  <c r="AJ2714" i="4"/>
  <c r="AJ2722" i="4"/>
  <c r="AJ2711" i="4"/>
  <c r="AJ2706" i="4"/>
  <c r="AJ2709" i="4"/>
  <c r="AJ2704" i="4"/>
  <c r="AJ2746" i="4"/>
  <c r="AJ2773" i="4" s="1"/>
  <c r="AJ2652" i="4"/>
  <c r="AJ2671" i="4"/>
  <c r="AJ2698" i="4" s="1"/>
  <c r="AJ2725" i="4" s="1"/>
  <c r="AC2733" i="4"/>
  <c r="AD2733" i="4" s="1"/>
  <c r="AE2733" i="4" s="1"/>
  <c r="AC2741" i="4"/>
  <c r="AD2741" i="4" s="1"/>
  <c r="AE2741" i="4" s="1"/>
  <c r="AF2750" i="4"/>
  <c r="AE2750" i="4"/>
  <c r="AC2751" i="4"/>
  <c r="AD2751" i="4" s="1"/>
  <c r="AE2751" i="4" s="1"/>
  <c r="AC2749" i="4"/>
  <c r="AD2749" i="4" s="1"/>
  <c r="AE2749" i="4" s="1"/>
  <c r="AC2731" i="4"/>
  <c r="AD2731" i="4" s="1"/>
  <c r="AE2731" i="4" s="1"/>
  <c r="AC2729" i="4"/>
  <c r="AD2729" i="4" s="1"/>
  <c r="AE2729" i="4" s="1"/>
  <c r="AF2735" i="4"/>
  <c r="AC2744" i="4"/>
  <c r="AD2744" i="4" s="1"/>
  <c r="AE2744" i="4" s="1"/>
  <c r="AC2748" i="4"/>
  <c r="AD2748" i="4" s="1"/>
  <c r="AE2748" i="4" s="1"/>
  <c r="AF2736" i="4"/>
  <c r="AE2736" i="4"/>
  <c r="AC2747" i="4"/>
  <c r="AD2747" i="4" s="1"/>
  <c r="AE2747" i="4" s="1"/>
  <c r="AC2755" i="4"/>
  <c r="AD2755" i="4" s="1"/>
  <c r="AE2755" i="4" s="1"/>
  <c r="AF2752" i="4"/>
  <c r="AC2742" i="4"/>
  <c r="AD2742" i="4" s="1"/>
  <c r="AE2742" i="4" s="1"/>
  <c r="AE2745" i="4"/>
  <c r="AF2745" i="4"/>
  <c r="AF2743" i="4"/>
  <c r="AF2739" i="4"/>
  <c r="AC2734" i="4"/>
  <c r="AD2734" i="4" s="1"/>
  <c r="AE2734" i="4" s="1"/>
  <c r="AC2730" i="4"/>
  <c r="AD2730" i="4" s="1"/>
  <c r="AE2730" i="4" s="1"/>
  <c r="AC2753" i="4"/>
  <c r="AD2753" i="4" s="1"/>
  <c r="AE2753" i="4" s="1"/>
  <c r="AC2737" i="4"/>
  <c r="AD2737" i="4" s="1"/>
  <c r="AE2737" i="4" s="1"/>
  <c r="AC2738" i="4"/>
  <c r="AD2738" i="4" s="1"/>
  <c r="AE2738" i="4" s="1"/>
  <c r="AC2732" i="4"/>
  <c r="AD2732" i="4" s="1"/>
  <c r="AE2732" i="4" s="1"/>
  <c r="AC2746" i="4"/>
  <c r="AD2746" i="4" s="1"/>
  <c r="AE2746" i="4" s="1"/>
  <c r="AF2746" i="4" s="1"/>
  <c r="AC2719" i="4"/>
  <c r="AD2719" i="4" s="1"/>
  <c r="AE2719" i="4" s="1"/>
  <c r="AC2715" i="4"/>
  <c r="AD2715" i="4" s="1"/>
  <c r="AE2715" i="4" s="1"/>
  <c r="AE2713" i="4"/>
  <c r="AF2713" i="4"/>
  <c r="AF2706" i="4"/>
  <c r="AE2706" i="4"/>
  <c r="AF2709" i="4"/>
  <c r="AE2726" i="4"/>
  <c r="AF2726" i="4"/>
  <c r="AC2708" i="4"/>
  <c r="AD2708" i="4" s="1"/>
  <c r="AE2708" i="4" s="1"/>
  <c r="AC2722" i="4"/>
  <c r="AD2722" i="4" s="1"/>
  <c r="AE2722" i="4" s="1"/>
  <c r="AF2721" i="4"/>
  <c r="AE2721" i="4"/>
  <c r="AC2711" i="4"/>
  <c r="AD2711" i="4" s="1"/>
  <c r="AE2711" i="4" s="1"/>
  <c r="AF2720" i="4"/>
  <c r="AE2720" i="4"/>
  <c r="AC2704" i="4"/>
  <c r="AD2704" i="4" s="1"/>
  <c r="AE2704" i="4" s="1"/>
  <c r="AC2718" i="4"/>
  <c r="AD2718" i="4" s="1"/>
  <c r="AE2718" i="4" s="1"/>
  <c r="AC2716" i="4"/>
  <c r="AD2716" i="4" s="1"/>
  <c r="AE2716" i="4" s="1"/>
  <c r="AC2707" i="4"/>
  <c r="AD2707" i="4" s="1"/>
  <c r="AE2707" i="4" s="1"/>
  <c r="AC2723" i="4"/>
  <c r="AD2723" i="4" s="1"/>
  <c r="AE2723" i="4" s="1"/>
  <c r="AC2728" i="4"/>
  <c r="AD2728" i="4" s="1"/>
  <c r="AE2728" i="4" s="1"/>
  <c r="AF2710" i="4"/>
  <c r="AE2705" i="4"/>
  <c r="AF2705" i="4"/>
  <c r="AF2712" i="4"/>
  <c r="AE2712" i="4"/>
  <c r="AC2703" i="4"/>
  <c r="AD2703" i="4" s="1"/>
  <c r="AE2703" i="4" s="1"/>
  <c r="AC2714" i="4"/>
  <c r="AD2714" i="4" s="1"/>
  <c r="AE2714" i="4" s="1"/>
  <c r="AC2717" i="4"/>
  <c r="AD2717" i="4" s="1"/>
  <c r="AE2717" i="4" s="1"/>
  <c r="AF2717" i="4" s="1"/>
  <c r="AF2725" i="4"/>
  <c r="AC2702" i="4"/>
  <c r="AD2702" i="4" s="1"/>
  <c r="AE2702" i="4" s="1"/>
  <c r="AC2684" i="4"/>
  <c r="AD2684" i="4" s="1"/>
  <c r="AE2684" i="4" s="1"/>
  <c r="AE2679" i="4"/>
  <c r="AF2679" i="4"/>
  <c r="AC2696" i="4"/>
  <c r="AD2696" i="4" s="1"/>
  <c r="AE2696" i="4" s="1"/>
  <c r="AE2682" i="4"/>
  <c r="AF2682" i="4"/>
  <c r="AE2687" i="4"/>
  <c r="AF2687" i="4"/>
  <c r="AC2677" i="4"/>
  <c r="AD2677" i="4" s="1"/>
  <c r="AE2677" i="4" s="1"/>
  <c r="AE2689" i="4"/>
  <c r="AF2689" i="4"/>
  <c r="AC2681" i="4"/>
  <c r="AD2681" i="4" s="1"/>
  <c r="AE2681" i="4" s="1"/>
  <c r="AC2690" i="4"/>
  <c r="AD2690" i="4" s="1"/>
  <c r="AE2690" i="4" s="1"/>
  <c r="AC2686" i="4"/>
  <c r="AD2686" i="4" s="1"/>
  <c r="AE2686" i="4" s="1"/>
  <c r="AC2694" i="4"/>
  <c r="AD2694" i="4" s="1"/>
  <c r="AE2694" i="4" s="1"/>
  <c r="AC2697" i="4"/>
  <c r="AD2697" i="4" s="1"/>
  <c r="AE2697" i="4" s="1"/>
  <c r="AE2695" i="4"/>
  <c r="AF2695" i="4"/>
  <c r="AC2692" i="4"/>
  <c r="AD2692" i="4" s="1"/>
  <c r="AE2692" i="4" s="1"/>
  <c r="AC2700" i="4"/>
  <c r="AD2700" i="4" s="1"/>
  <c r="AE2700" i="4" s="1"/>
  <c r="AF2700" i="4" s="1"/>
  <c r="AE2693" i="4"/>
  <c r="AF2693" i="4" s="1"/>
  <c r="AC2698" i="4"/>
  <c r="AD2698" i="4" s="1"/>
  <c r="AE2698" i="4" s="1"/>
  <c r="AC2701" i="4"/>
  <c r="AD2701" i="4" s="1"/>
  <c r="AE2701" i="4" s="1"/>
  <c r="AF2701" i="4" s="1"/>
  <c r="AC2688" i="4"/>
  <c r="AD2688" i="4" s="1"/>
  <c r="AE2688" i="4" s="1"/>
  <c r="AF2688" i="4" s="1"/>
  <c r="AE2683" i="4"/>
  <c r="AF2683" i="4" s="1"/>
  <c r="AC2699" i="4"/>
  <c r="AD2699" i="4" s="1"/>
  <c r="AE2699" i="4" s="1"/>
  <c r="AC2691" i="4"/>
  <c r="AD2691" i="4" s="1"/>
  <c r="AE2691" i="4" s="1"/>
  <c r="AC2685" i="4"/>
  <c r="AD2685" i="4" s="1"/>
  <c r="AE2685" i="4" s="1"/>
  <c r="AF2685" i="4" s="1"/>
  <c r="AC2680" i="4"/>
  <c r="AD2680" i="4" s="1"/>
  <c r="AE2680" i="4" s="1"/>
  <c r="AF2680" i="4" s="1"/>
  <c r="AC2678" i="4"/>
  <c r="AD2678" i="4" s="1"/>
  <c r="AE2678" i="4" s="1"/>
  <c r="AF2678" i="4" s="1"/>
  <c r="AF2676" i="4"/>
  <c r="AC2675" i="4"/>
  <c r="AD2675" i="4" s="1"/>
  <c r="AE2675" i="4" s="1"/>
  <c r="AF2675" i="4" s="1"/>
  <c r="AE2669" i="4"/>
  <c r="AF2669" i="4"/>
  <c r="AC2668" i="4"/>
  <c r="AD2668" i="4" s="1"/>
  <c r="AE2668" i="4" s="1"/>
  <c r="AC2667" i="4"/>
  <c r="AD2667" i="4" s="1"/>
  <c r="AE2667" i="4" s="1"/>
  <c r="AE2665" i="4"/>
  <c r="AF2665" i="4"/>
  <c r="AC2650" i="4"/>
  <c r="AD2650" i="4" s="1"/>
  <c r="AE2650" i="4" s="1"/>
  <c r="AC2653" i="4"/>
  <c r="AD2653" i="4" s="1"/>
  <c r="AE2653" i="4" s="1"/>
  <c r="AE2659" i="4"/>
  <c r="AF2659" i="4"/>
  <c r="AC2658" i="4"/>
  <c r="AD2658" i="4" s="1"/>
  <c r="AE2658" i="4" s="1"/>
  <c r="AC2657" i="4"/>
  <c r="AD2657" i="4" s="1"/>
  <c r="AE2657" i="4" s="1"/>
  <c r="AC2673" i="4"/>
  <c r="AD2673" i="4" s="1"/>
  <c r="AE2673" i="4" s="1"/>
  <c r="AF2655" i="4"/>
  <c r="AE2655" i="4"/>
  <c r="AC2660" i="4"/>
  <c r="AD2660" i="4" s="1"/>
  <c r="AE2660" i="4" s="1"/>
  <c r="AC2656" i="4"/>
  <c r="AD2656" i="4" s="1"/>
  <c r="AE2656" i="4" s="1"/>
  <c r="AC2662" i="4"/>
  <c r="AD2662" i="4" s="1"/>
  <c r="AE2662" i="4" s="1"/>
  <c r="AE2672" i="4"/>
  <c r="AF2672" i="4" s="1"/>
  <c r="AC2654" i="4"/>
  <c r="AD2654" i="4" s="1"/>
  <c r="AE2654" i="4" s="1"/>
  <c r="AF2654" i="4" s="1"/>
  <c r="AE2663" i="4"/>
  <c r="AF2663" i="4" s="1"/>
  <c r="AE2652" i="4"/>
  <c r="AF2652" i="4" s="1"/>
  <c r="AC2666" i="4"/>
  <c r="AD2666" i="4" s="1"/>
  <c r="AE2666" i="4" s="1"/>
  <c r="AF2666" i="4" s="1"/>
  <c r="AE2674" i="4"/>
  <c r="AF2674" i="4" s="1"/>
  <c r="AE2671" i="4"/>
  <c r="AF2671" i="4" s="1"/>
  <c r="AE2661" i="4"/>
  <c r="AF2661" i="4" s="1"/>
  <c r="AC2664" i="4"/>
  <c r="AD2664" i="4" s="1"/>
  <c r="AE2664" i="4" s="1"/>
  <c r="AC2651" i="4"/>
  <c r="AD2651" i="4" s="1"/>
  <c r="AE2651" i="4" s="1"/>
  <c r="AE2649" i="4"/>
  <c r="AF2649" i="4" s="1"/>
  <c r="AE2648" i="4"/>
  <c r="AF2648" i="4" s="1"/>
  <c r="AJ2626" i="4"/>
  <c r="AJ2653" i="4" s="1"/>
  <c r="AJ2680" i="4" s="1"/>
  <c r="AJ2707" i="4" s="1"/>
  <c r="G104" i="2"/>
  <c r="AK2571" i="4"/>
  <c r="AK2598" i="4" s="1"/>
  <c r="AK2625" i="4" s="1"/>
  <c r="AK2652" i="4" s="1"/>
  <c r="AK2679" i="4" s="1"/>
  <c r="AK2706" i="4" s="1"/>
  <c r="AK2733" i="4" s="1"/>
  <c r="AK2760" i="4" s="1"/>
  <c r="AK2787" i="4" s="1"/>
  <c r="AK2814" i="4" s="1"/>
  <c r="AK2344" i="4"/>
  <c r="AK2519" i="4"/>
  <c r="AK2546" i="4" s="1"/>
  <c r="AK2537" i="4"/>
  <c r="AK2222" i="4"/>
  <c r="AJ2634" i="4"/>
  <c r="AJ2661" i="4" s="1"/>
  <c r="AJ2688" i="4" s="1"/>
  <c r="AK2455" i="4"/>
  <c r="AK2482" i="4" s="1"/>
  <c r="AK2509" i="4" s="1"/>
  <c r="AK2536" i="4" s="1"/>
  <c r="AK2487" i="4"/>
  <c r="AK2554" i="4"/>
  <c r="AK2013" i="4"/>
  <c r="AK2040" i="4" s="1"/>
  <c r="AK2067" i="4" s="1"/>
  <c r="AK2458" i="4"/>
  <c r="AK2485" i="4" s="1"/>
  <c r="AK2115" i="4"/>
  <c r="AK2142" i="4" s="1"/>
  <c r="AK2365" i="4"/>
  <c r="AK2192" i="4"/>
  <c r="AJ2637" i="4"/>
  <c r="AJ2664" i="4" s="1"/>
  <c r="AJ2691" i="4" s="1"/>
  <c r="AJ2718" i="4" s="1"/>
  <c r="AD99" i="1"/>
  <c r="AD102" i="1"/>
  <c r="AD101" i="1"/>
  <c r="AD100" i="1"/>
  <c r="AK2406" i="4"/>
  <c r="AJ2518" i="4"/>
  <c r="AJ2545" i="4" s="1"/>
  <c r="AJ2572" i="4" s="1"/>
  <c r="AK2514" i="4"/>
  <c r="AK2541" i="4" s="1"/>
  <c r="AJ2635" i="4"/>
  <c r="AJ2662" i="4" s="1"/>
  <c r="AK2384" i="4"/>
  <c r="AK2478" i="4"/>
  <c r="AK2505" i="4" s="1"/>
  <c r="AK2532" i="4" s="1"/>
  <c r="AK2559" i="4" s="1"/>
  <c r="AK2586" i="4" s="1"/>
  <c r="AK2613" i="4" s="1"/>
  <c r="AK2640" i="4" s="1"/>
  <c r="AK2667" i="4" s="1"/>
  <c r="AK2694" i="4" s="1"/>
  <c r="AK2721" i="4" s="1"/>
  <c r="AK2748" i="4" s="1"/>
  <c r="AK2775" i="4" s="1"/>
  <c r="AK2802" i="4" s="1"/>
  <c r="AK2829" i="4" s="1"/>
  <c r="AK2359" i="4"/>
  <c r="AK2440" i="4"/>
  <c r="AK2467" i="4" s="1"/>
  <c r="AK2248" i="4"/>
  <c r="AK2439" i="4"/>
  <c r="AK2466" i="4" s="1"/>
  <c r="AK2280" i="4"/>
  <c r="AK2431" i="4"/>
  <c r="AK2437" i="4"/>
  <c r="AK2464" i="4" s="1"/>
  <c r="AK2491" i="4" s="1"/>
  <c r="AK2390" i="4"/>
  <c r="AK2502" i="4"/>
  <c r="AK2155" i="4"/>
  <c r="AK2182" i="4" s="1"/>
  <c r="AK2209" i="4" s="1"/>
  <c r="AK2236" i="4" s="1"/>
  <c r="AK1998" i="4"/>
  <c r="AK2145" i="4"/>
  <c r="AK2451" i="4"/>
  <c r="AK2228" i="4"/>
  <c r="AK2253" i="4"/>
  <c r="AK1991" i="4"/>
  <c r="AK2497" i="4"/>
  <c r="AK2524" i="4" s="1"/>
  <c r="AK2551" i="4" s="1"/>
  <c r="AK2578" i="4" s="1"/>
  <c r="AK2605" i="4" s="1"/>
  <c r="AK2632" i="4" s="1"/>
  <c r="AK2659" i="4" s="1"/>
  <c r="AK2686" i="4" s="1"/>
  <c r="AK2713" i="4" s="1"/>
  <c r="AK2740" i="4" s="1"/>
  <c r="AK2767" i="4" s="1"/>
  <c r="AK2794" i="4" s="1"/>
  <c r="AK2821" i="4" s="1"/>
  <c r="AK2394" i="4"/>
  <c r="AK1973" i="4"/>
  <c r="AK2000" i="4" s="1"/>
  <c r="AK2027" i="4" s="1"/>
  <c r="AK2054" i="4" s="1"/>
  <c r="AK2081" i="4" s="1"/>
  <c r="AK2153" i="4"/>
  <c r="AK2412" i="4"/>
  <c r="AK1986" i="4"/>
  <c r="AK2194" i="4"/>
  <c r="AK2423" i="4"/>
  <c r="AK2428" i="4"/>
  <c r="AK2422" i="4"/>
  <c r="AK2143" i="4"/>
  <c r="AK2164" i="4"/>
  <c r="AK2191" i="4" s="1"/>
  <c r="AK2450" i="4"/>
  <c r="AK2477" i="4" s="1"/>
  <c r="AK2504" i="4" s="1"/>
  <c r="AK2531" i="4" s="1"/>
  <c r="AK2558" i="4" s="1"/>
  <c r="AK2358" i="4"/>
  <c r="AK2072" i="4"/>
  <c r="AK2099" i="4" s="1"/>
  <c r="AK2430" i="4"/>
  <c r="AK2518" i="4"/>
  <c r="AK2199" i="4"/>
  <c r="AK2161" i="4"/>
  <c r="AK1286" i="4"/>
  <c r="AK2379" i="4"/>
  <c r="AK2416" i="4"/>
  <c r="AJ2622" i="4"/>
  <c r="AJ2649" i="4" s="1"/>
  <c r="AJ2676" i="4" s="1"/>
  <c r="AJ2703" i="4" s="1"/>
  <c r="AK2366" i="4"/>
  <c r="AK2442" i="4"/>
  <c r="AK2307" i="4"/>
  <c r="AK1584" i="4"/>
  <c r="AK1611" i="4" s="1"/>
  <c r="AK1638" i="4" s="1"/>
  <c r="AK2376" i="4"/>
  <c r="AK2290" i="4"/>
  <c r="AK2317" i="4" s="1"/>
  <c r="AK2512" i="4"/>
  <c r="AK2539" i="4" s="1"/>
  <c r="AK2418" i="4"/>
  <c r="AK2287" i="4"/>
  <c r="AK2314" i="4" s="1"/>
  <c r="AK2341" i="4" s="1"/>
  <c r="AK2395" i="4"/>
  <c r="AK1977" i="4"/>
  <c r="AK2004" i="4" s="1"/>
  <c r="AK2031" i="4" s="1"/>
  <c r="AK2058" i="4" s="1"/>
  <c r="AK2085" i="4" s="1"/>
  <c r="AK2112" i="4" s="1"/>
  <c r="AK2139" i="4" s="1"/>
  <c r="AK2166" i="4" s="1"/>
  <c r="AK2193" i="4" s="1"/>
  <c r="AK2220" i="4" s="1"/>
  <c r="AK2249" i="4"/>
  <c r="AK2276" i="4" s="1"/>
  <c r="AK2100" i="4"/>
  <c r="AK2219" i="4"/>
  <c r="AK2476" i="4"/>
  <c r="AK2274" i="4"/>
  <c r="AK2322" i="4"/>
  <c r="AK2349" i="4" s="1"/>
  <c r="AK2461" i="4"/>
  <c r="AK2237" i="4"/>
  <c r="AK2590" i="4"/>
  <c r="AK2617" i="4" s="1"/>
  <c r="AK2644" i="4" s="1"/>
  <c r="AK2671" i="4" s="1"/>
  <c r="AK2698" i="4" s="1"/>
  <c r="AK2725" i="4" s="1"/>
  <c r="AK2752" i="4" s="1"/>
  <c r="AK2779" i="4" s="1"/>
  <c r="AK2806" i="4" s="1"/>
  <c r="AK2833" i="4" s="1"/>
  <c r="AK2188" i="4"/>
  <c r="AK2271" i="4"/>
  <c r="AJ2630" i="4"/>
  <c r="AJ2657" i="4" s="1"/>
  <c r="AK2529" i="4"/>
  <c r="AK2556" i="4" s="1"/>
  <c r="AK2244" i="4"/>
  <c r="AJ2629" i="4"/>
  <c r="AJ2656" i="4" s="1"/>
  <c r="AJ2683" i="4" s="1"/>
  <c r="AJ2710" i="4" s="1"/>
  <c r="AK2315" i="4"/>
  <c r="AK2340" i="4"/>
  <c r="AK2438" i="4"/>
  <c r="AK2367" i="4"/>
  <c r="AK2304" i="4"/>
  <c r="AK2331" i="4" s="1"/>
  <c r="AK2577" i="4"/>
  <c r="AK2604" i="4" s="1"/>
  <c r="AK2631" i="4" s="1"/>
  <c r="AK2658" i="4" s="1"/>
  <c r="AK2685" i="4" s="1"/>
  <c r="AK2712" i="4" s="1"/>
  <c r="AK2739" i="4" s="1"/>
  <c r="AK2766" i="4" s="1"/>
  <c r="AK2793" i="4" s="1"/>
  <c r="AK2820" i="4" s="1"/>
  <c r="AJ2628" i="4"/>
  <c r="AJ2655" i="4" s="1"/>
  <c r="AK2573" i="4"/>
  <c r="AK2600" i="4" s="1"/>
  <c r="AK2627" i="4" s="1"/>
  <c r="AK2654" i="4" s="1"/>
  <c r="AK2681" i="4" s="1"/>
  <c r="AK2708" i="4" s="1"/>
  <c r="AK2735" i="4" s="1"/>
  <c r="AK2762" i="4" s="1"/>
  <c r="AK2789" i="4" s="1"/>
  <c r="AK2816" i="4" s="1"/>
  <c r="AK2136" i="4"/>
  <c r="AJ2633" i="4"/>
  <c r="AJ2660" i="4" s="1"/>
  <c r="AK2126" i="4"/>
  <c r="L2621" i="4"/>
  <c r="M2621" i="4" s="1"/>
  <c r="L2623" i="4"/>
  <c r="M2623" i="4" s="1"/>
  <c r="L2647" i="4"/>
  <c r="M2647" i="4" s="1"/>
  <c r="AK2170" i="4"/>
  <c r="AK2197" i="4" s="1"/>
  <c r="L2631" i="4"/>
  <c r="M2631" i="4" s="1"/>
  <c r="AK2347" i="4"/>
  <c r="AK2373" i="4"/>
  <c r="AK2348" i="4"/>
  <c r="AK2591" i="4"/>
  <c r="AK2303" i="4"/>
  <c r="AK2330" i="4" s="1"/>
  <c r="AK2484" i="4"/>
  <c r="AK2021" i="4"/>
  <c r="AK2048" i="4" s="1"/>
  <c r="AK2075" i="4" s="1"/>
  <c r="AK2361" i="4"/>
  <c r="AK2311" i="4"/>
  <c r="AK2338" i="4" s="1"/>
  <c r="AK2388" i="4"/>
  <c r="AK2211" i="4"/>
  <c r="L2625" i="4"/>
  <c r="M2625" i="4" s="1"/>
  <c r="L2643" i="4"/>
  <c r="M2643" i="4" s="1"/>
  <c r="L2646" i="4"/>
  <c r="M2646" i="4" s="1"/>
  <c r="AK2087" i="4"/>
  <c r="AK2576" i="4"/>
  <c r="AK2603" i="4" s="1"/>
  <c r="AK2630" i="4" s="1"/>
  <c r="AK2657" i="4" s="1"/>
  <c r="AK2684" i="4" s="1"/>
  <c r="AK2711" i="4" s="1"/>
  <c r="AK2738" i="4" s="1"/>
  <c r="AK2765" i="4" s="1"/>
  <c r="AK2792" i="4" s="1"/>
  <c r="AK2819" i="4" s="1"/>
  <c r="AK2413" i="4"/>
  <c r="AK2171" i="4"/>
  <c r="AK2198" i="4" s="1"/>
  <c r="AJ2646" i="4"/>
  <c r="AJ2673" i="4" s="1"/>
  <c r="AJ2700" i="4" s="1"/>
  <c r="AJ2727" i="4" s="1"/>
  <c r="L2636" i="4"/>
  <c r="M2636" i="4" s="1"/>
  <c r="L2622" i="4"/>
  <c r="M2622" i="4" s="1"/>
  <c r="L2624" i="4"/>
  <c r="M2624" i="4" s="1"/>
  <c r="AK2588" i="4"/>
  <c r="AK2110" i="4"/>
  <c r="AK2265" i="4"/>
  <c r="AK2255" i="4"/>
  <c r="AK2282" i="4" s="1"/>
  <c r="AK1943" i="4"/>
  <c r="AK2261" i="4"/>
  <c r="AK2288" i="4"/>
  <c r="AK2493" i="4"/>
  <c r="AK2443" i="4"/>
  <c r="AK2470" i="4" s="1"/>
  <c r="AK2101" i="4"/>
  <c r="AK2574" i="4"/>
  <c r="AK2601" i="4" s="1"/>
  <c r="AK2628" i="4" s="1"/>
  <c r="AK2655" i="4" s="1"/>
  <c r="AK2682" i="4" s="1"/>
  <c r="AK2709" i="4" s="1"/>
  <c r="AK2736" i="4" s="1"/>
  <c r="AK2411" i="4"/>
  <c r="AK2575" i="4"/>
  <c r="AK2602" i="4" s="1"/>
  <c r="AK2629" i="4" s="1"/>
  <c r="AK2656" i="4" s="1"/>
  <c r="AK2683" i="4" s="1"/>
  <c r="AK2710" i="4" s="1"/>
  <c r="AK2737" i="4" s="1"/>
  <c r="AK2764" i="4" s="1"/>
  <c r="AK2791" i="4" s="1"/>
  <c r="AK2818" i="4" s="1"/>
  <c r="L2630" i="4"/>
  <c r="M2630" i="4" s="1"/>
  <c r="L2637" i="4"/>
  <c r="M2637" i="4" s="1"/>
  <c r="AK2403" i="4"/>
  <c r="AK2131" i="4"/>
  <c r="AK2158" i="4" s="1"/>
  <c r="AK2185" i="4" s="1"/>
  <c r="AK2212" i="4" s="1"/>
  <c r="AK2239" i="4" s="1"/>
  <c r="AK2293" i="4"/>
  <c r="AK2320" i="4" s="1"/>
  <c r="AK2563" i="4"/>
  <c r="AK2195" i="4"/>
  <c r="AK2356" i="4"/>
  <c r="AJ2623" i="4"/>
  <c r="AJ2650" i="4" s="1"/>
  <c r="AJ2631" i="4"/>
  <c r="AJ2658" i="4" s="1"/>
  <c r="AJ2685" i="4" s="1"/>
  <c r="AJ2712" i="4" s="1"/>
  <c r="AJ2627" i="4"/>
  <c r="AJ2654" i="4" s="1"/>
  <c r="L2635" i="4"/>
  <c r="M2635" i="4" s="1"/>
  <c r="L2644" i="4"/>
  <c r="M2644" i="4" s="1"/>
  <c r="AK2114" i="4"/>
  <c r="AK2305" i="4"/>
  <c r="AK2332" i="4" s="1"/>
  <c r="AK1978" i="4"/>
  <c r="AK2566" i="4"/>
  <c r="AK2454" i="4"/>
  <c r="AK2481" i="4" s="1"/>
  <c r="AK2508" i="4" s="1"/>
  <c r="AJ2647" i="4"/>
  <c r="AJ2674" i="4" s="1"/>
  <c r="AJ2701" i="4" s="1"/>
  <c r="AJ2728" i="4" s="1"/>
  <c r="AJ2639" i="4"/>
  <c r="AJ2666" i="4" s="1"/>
  <c r="AJ2693" i="4" s="1"/>
  <c r="AJ2720" i="4" s="1"/>
  <c r="L2641" i="4"/>
  <c r="M2641" i="4" s="1"/>
  <c r="L2632" i="4"/>
  <c r="M2632" i="4" s="1"/>
  <c r="L2634" i="4"/>
  <c r="M2634" i="4" s="1"/>
  <c r="L2639" i="4"/>
  <c r="M2639" i="4" s="1"/>
  <c r="AK2263" i="4"/>
  <c r="AK2128" i="4"/>
  <c r="AK2594" i="4"/>
  <c r="AK2621" i="4" s="1"/>
  <c r="AK2648" i="4" s="1"/>
  <c r="AK2675" i="4" s="1"/>
  <c r="AK2702" i="4" s="1"/>
  <c r="AK2729" i="4" s="1"/>
  <c r="AK2756" i="4" s="1"/>
  <c r="AK2783" i="4" s="1"/>
  <c r="AK2810" i="4" s="1"/>
  <c r="AK2059" i="4"/>
  <c r="AK2086" i="4" s="1"/>
  <c r="AK2415" i="4"/>
  <c r="AF2644" i="4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475" i="4" s="1"/>
  <c r="AK2286" i="4"/>
  <c r="AK2432" i="4"/>
  <c r="AK2246" i="4"/>
  <c r="AK2273" i="4" s="1"/>
  <c r="AK2300" i="4" s="1"/>
  <c r="AK2327" i="4" s="1"/>
  <c r="AK2257" i="4"/>
  <c r="AK2159" i="4"/>
  <c r="AK2295" i="4"/>
  <c r="AK2581" i="4"/>
  <c r="AK2608" i="4" s="1"/>
  <c r="AK2635" i="4" s="1"/>
  <c r="AK2662" i="4" s="1"/>
  <c r="AK2689" i="4" s="1"/>
  <c r="AK2716" i="4" s="1"/>
  <c r="AK2743" i="4" s="1"/>
  <c r="AK2770" i="4" s="1"/>
  <c r="AK2797" i="4" s="1"/>
  <c r="AK2824" i="4" s="1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548" i="4" s="1"/>
  <c r="AK2377" i="4"/>
  <c r="AK2436" i="4"/>
  <c r="AK2463" i="4" s="1"/>
  <c r="AK2490" i="4" s="1"/>
  <c r="AK2517" i="4" s="1"/>
  <c r="AK2544" i="4" s="1"/>
  <c r="AK2106" i="4"/>
  <c r="AK2157" i="4"/>
  <c r="AK2369" i="4"/>
  <c r="AK2057" i="4"/>
  <c r="AK2321" i="4"/>
  <c r="AK2109" i="4"/>
  <c r="AK2383" i="4"/>
  <c r="AK2410" i="4" s="1"/>
  <c r="AK2459" i="4"/>
  <c r="AK2486" i="4" s="1"/>
  <c r="AK2513" i="4" s="1"/>
  <c r="AK2540" i="4" s="1"/>
  <c r="AK2409" i="4"/>
  <c r="AK2221" i="4"/>
  <c r="AK2152" i="4"/>
  <c r="AK2179" i="4" s="1"/>
  <c r="AK2206" i="4" s="1"/>
  <c r="AK2250" i="4"/>
  <c r="AK2277" i="4" s="1"/>
  <c r="AK1980" i="4"/>
  <c r="AK2391" i="4"/>
  <c r="AK2302" i="4"/>
  <c r="AK2251" i="4"/>
  <c r="AK2589" i="4"/>
  <c r="AK2232" i="4"/>
  <c r="AK2140" i="4"/>
  <c r="AK2488" i="4"/>
  <c r="AK2226" i="4"/>
  <c r="AK2453" i="4"/>
  <c r="AK2480" i="4" s="1"/>
  <c r="AK2507" i="4" s="1"/>
  <c r="AK2218" i="4"/>
  <c r="AK2372" i="4"/>
  <c r="AK2393" i="4"/>
  <c r="AK2420" i="4" s="1"/>
  <c r="AK2447" i="4" s="1"/>
  <c r="AK2474" i="4" s="1"/>
  <c r="AK2501" i="4" s="1"/>
  <c r="AK2528" i="4" s="1"/>
  <c r="AK2555" i="4" s="1"/>
  <c r="AK2582" i="4" s="1"/>
  <c r="AK2609" i="4" s="1"/>
  <c r="AK2636" i="4" s="1"/>
  <c r="AK2663" i="4" s="1"/>
  <c r="AK2690" i="4" s="1"/>
  <c r="AK2717" i="4" s="1"/>
  <c r="AK2744" i="4" s="1"/>
  <c r="AK2771" i="4" s="1"/>
  <c r="AK2798" i="4" s="1"/>
  <c r="AK2825" i="4" s="1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328" i="4" s="1"/>
  <c r="AK2355" i="4" s="1"/>
  <c r="AK2113" i="4"/>
  <c r="AK2160" i="4"/>
  <c r="AK2374" i="4"/>
  <c r="AK2511" i="4"/>
  <c r="AK2538" i="4" s="1"/>
  <c r="AK2565" i="4" s="1"/>
  <c r="AK2592" i="4" s="1"/>
  <c r="AK2619" i="4" s="1"/>
  <c r="AK2646" i="4" s="1"/>
  <c r="AK2673" i="4" s="1"/>
  <c r="AK2700" i="4" s="1"/>
  <c r="AK2727" i="4" s="1"/>
  <c r="AK2754" i="4" s="1"/>
  <c r="AK2781" i="4" s="1"/>
  <c r="AK2808" i="4" s="1"/>
  <c r="AK2835" i="4" s="1"/>
  <c r="AD98" i="1"/>
  <c r="AK2129" i="4"/>
  <c r="AK2284" i="4"/>
  <c r="AK2137" i="4"/>
  <c r="AK2012" i="4"/>
  <c r="AK2039" i="4" s="1"/>
  <c r="AK2066" i="4" s="1"/>
  <c r="AK2093" i="4" s="1"/>
  <c r="AK2542" i="4"/>
  <c r="AK2224" i="4"/>
  <c r="AK2186" i="4"/>
  <c r="AK2213" i="4" s="1"/>
  <c r="AK2364" i="4"/>
  <c r="AK2357" i="4"/>
  <c r="AK2156" i="4"/>
  <c r="AK2382" i="4"/>
  <c r="AK2449" i="4"/>
  <c r="AK2535" i="4"/>
  <c r="AK1976" i="4"/>
  <c r="AK2267" i="4"/>
  <c r="AK2294" i="4" s="1"/>
  <c r="AK2095" i="4"/>
  <c r="AK2016" i="4"/>
  <c r="AK2043" i="4" s="1"/>
  <c r="AK2070" i="4" s="1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483" i="4" s="1"/>
  <c r="AK2025" i="4"/>
  <c r="AK2052" i="4" s="1"/>
  <c r="AK2079" i="4" s="1"/>
  <c r="AK1985" i="4"/>
  <c r="AK2446" i="4"/>
  <c r="AK2254" i="4"/>
  <c r="AK2181" i="4"/>
  <c r="AK2208" i="4" s="1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610" i="4" s="1"/>
  <c r="AK2637" i="4" s="1"/>
  <c r="AK2664" i="4" s="1"/>
  <c r="AK2691" i="4" s="1"/>
  <c r="AK2718" i="4" s="1"/>
  <c r="AK2745" i="4" s="1"/>
  <c r="AK2772" i="4" s="1"/>
  <c r="AK2799" i="4" s="1"/>
  <c r="AK2826" i="4" s="1"/>
  <c r="AK2178" i="4"/>
  <c r="AK1133" i="4"/>
  <c r="AK2292" i="4"/>
  <c r="AK2319" i="4" s="1"/>
  <c r="AK2346" i="4" s="1"/>
  <c r="AK2266" i="4"/>
  <c r="AK2252" i="4"/>
  <c r="AK2279" i="4" s="1"/>
  <c r="AK2353" i="4"/>
  <c r="AK2108" i="4"/>
  <c r="AK2569" i="4"/>
  <c r="AK2596" i="4" s="1"/>
  <c r="AK2623" i="4" s="1"/>
  <c r="AK2650" i="4" s="1"/>
  <c r="AK2677" i="4" s="1"/>
  <c r="AK2704" i="4" s="1"/>
  <c r="AK2731" i="4" s="1"/>
  <c r="AK2758" i="4" s="1"/>
  <c r="AK2785" i="4" s="1"/>
  <c r="AK2812" i="4" s="1"/>
  <c r="AK2003" i="4"/>
  <c r="AK2030" i="4" s="1"/>
  <c r="AK2457" i="4"/>
  <c r="AK2006" i="4"/>
  <c r="AK2033" i="4" s="1"/>
  <c r="AK2060" i="4" s="1"/>
  <c r="AK2510" i="4"/>
  <c r="AK2134" i="4"/>
  <c r="AK2375" i="4"/>
  <c r="AK2210" i="4"/>
  <c r="AK2354" i="4"/>
  <c r="AK2381" i="4" s="1"/>
  <c r="AK2020" i="4"/>
  <c r="AK2047" i="4" s="1"/>
  <c r="AK2074" i="4" s="1"/>
  <c r="AK2005" i="4"/>
  <c r="AK2032" i="4" s="1"/>
  <c r="AK2167" i="4"/>
  <c r="AK2026" i="4"/>
  <c r="AK2053" i="4" s="1"/>
  <c r="AK2165" i="4"/>
  <c r="AK2522" i="4"/>
  <c r="AK2549" i="4" s="1"/>
  <c r="AK2023" i="4"/>
  <c r="AK2174" i="4"/>
  <c r="AK2201" i="4" s="1"/>
  <c r="Y98" i="1"/>
  <c r="AA98" i="1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561" i="4" s="1"/>
  <c r="AK2245" i="4"/>
  <c r="AK2272" i="4" s="1"/>
  <c r="AK2318" i="4"/>
  <c r="AK2345" i="4" s="1"/>
  <c r="AK2235" i="4"/>
  <c r="AK2435" i="4"/>
  <c r="AK2462" i="4" s="1"/>
  <c r="AK2489" i="4" s="1"/>
  <c r="AK1707" i="4"/>
  <c r="AK1734" i="4" s="1"/>
  <c r="AK2421" i="4"/>
  <c r="AK2572" i="4"/>
  <c r="AK2599" i="4" s="1"/>
  <c r="AK2626" i="4" s="1"/>
  <c r="AK2653" i="4" s="1"/>
  <c r="AK2680" i="4" s="1"/>
  <c r="AK2707" i="4" s="1"/>
  <c r="AK2734" i="4" s="1"/>
  <c r="AK2761" i="4" s="1"/>
  <c r="AK2788" i="4" s="1"/>
  <c r="AK2815" i="4" s="1"/>
  <c r="AK2371" i="4"/>
  <c r="AK2050" i="4"/>
  <c r="AK2077" i="4" s="1"/>
  <c r="AK2104" i="4" s="1"/>
  <c r="AK2368" i="4"/>
  <c r="AK1760" i="4"/>
  <c r="AK1787" i="4" s="1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672" i="4" s="1"/>
  <c r="AK2699" i="4" s="1"/>
  <c r="AK2726" i="4" s="1"/>
  <c r="AK2753" i="4" s="1"/>
  <c r="AK2780" i="4" s="1"/>
  <c r="AK2807" i="4" s="1"/>
  <c r="AK2834" i="4" s="1"/>
  <c r="AK2150" i="4"/>
  <c r="AK2008" i="4"/>
  <c r="AK2035" i="4" s="1"/>
  <c r="AK2062" i="4" s="1"/>
  <c r="AK2545" i="4"/>
  <c r="AK2434" i="4"/>
  <c r="AK2215" i="4"/>
  <c r="AK2351" i="4"/>
  <c r="AK2399" i="4"/>
  <c r="AK2125" i="4"/>
  <c r="AK2398" i="4"/>
  <c r="AK2425" i="4" s="1"/>
  <c r="AK2122" i="4"/>
  <c r="AK2260" i="4"/>
  <c r="AK2427" i="4"/>
  <c r="AK2007" i="4"/>
  <c r="AK2034" i="4" s="1"/>
  <c r="AK2061" i="4" s="1"/>
  <c r="AK2585" i="4"/>
  <c r="AK2612" i="4" s="1"/>
  <c r="AK2639" i="4" s="1"/>
  <c r="AK2666" i="4" s="1"/>
  <c r="AK2693" i="4" s="1"/>
  <c r="AK2720" i="4" s="1"/>
  <c r="AK2747" i="4" s="1"/>
  <c r="AK2774" i="4" s="1"/>
  <c r="AK2801" i="4" s="1"/>
  <c r="AK2828" i="4" s="1"/>
  <c r="AK2616" i="4"/>
  <c r="AK2643" i="4" s="1"/>
  <c r="AK2670" i="4" s="1"/>
  <c r="AK2697" i="4" s="1"/>
  <c r="AK2724" i="4" s="1"/>
  <c r="AK2751" i="4" s="1"/>
  <c r="AK2778" i="4" s="1"/>
  <c r="AK2805" i="4" s="1"/>
  <c r="AK2832" i="4" s="1"/>
  <c r="AK2520" i="4"/>
  <c r="AK2547" i="4" s="1"/>
  <c r="AK2217" i="4"/>
  <c r="AK2147" i="4"/>
  <c r="AK2309" i="4"/>
  <c r="AK2336" i="4" s="1"/>
  <c r="AK2363" i="4" s="1"/>
  <c r="AK2615" i="4"/>
  <c r="AK2642" i="4" s="1"/>
  <c r="AK2669" i="4" s="1"/>
  <c r="AK2696" i="4" s="1"/>
  <c r="AK2723" i="4" s="1"/>
  <c r="AK2750" i="4" s="1"/>
  <c r="AK2777" i="4" s="1"/>
  <c r="AK2804" i="4" s="1"/>
  <c r="AK2831" i="4" s="1"/>
  <c r="AK819" i="4"/>
  <c r="AK2116" i="4"/>
  <c r="AK2400" i="4"/>
  <c r="AK2465" i="4"/>
  <c r="AK2492" i="4" s="1"/>
  <c r="AK2278" i="4"/>
  <c r="AK2553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471" i="4" s="1"/>
  <c r="AK2498" i="4" s="1"/>
  <c r="AK2525" i="4" s="1"/>
  <c r="AK2552" i="4" s="1"/>
  <c r="AK2587" i="4"/>
  <c r="AK2614" i="4" s="1"/>
  <c r="AK2641" i="4" s="1"/>
  <c r="AK2668" i="4" s="1"/>
  <c r="AK2695" i="4" s="1"/>
  <c r="AK2722" i="4" s="1"/>
  <c r="AK2749" i="4" s="1"/>
  <c r="AK2776" i="4" s="1"/>
  <c r="AK2803" i="4" s="1"/>
  <c r="AK2830" i="4" s="1"/>
  <c r="AK2445" i="4"/>
  <c r="AK2472" i="4" s="1"/>
  <c r="AK2499" i="4" s="1"/>
  <c r="AK2001" i="4"/>
  <c r="AK2028" i="4" s="1"/>
  <c r="AK2055" i="4" s="1"/>
  <c r="AK2151" i="4"/>
  <c r="AK2396" i="4"/>
  <c r="AK2105" i="4"/>
  <c r="AK2234" i="4"/>
  <c r="AK2127" i="4"/>
  <c r="AK2154" i="4" s="1"/>
  <c r="AK2579" i="4"/>
  <c r="AK2606" i="4" s="1"/>
  <c r="AK2633" i="4" s="1"/>
  <c r="AK2660" i="4" s="1"/>
  <c r="AK2687" i="4" s="1"/>
  <c r="AK2714" i="4" s="1"/>
  <c r="AK2741" i="4" s="1"/>
  <c r="AK2768" i="4" s="1"/>
  <c r="AK2795" i="4" s="1"/>
  <c r="AK2822" i="4" s="1"/>
  <c r="AK2408" i="4"/>
  <c r="AK2515" i="4"/>
  <c r="AK2168" i="4"/>
  <c r="AK2268" i="4"/>
  <c r="AK2568" i="4"/>
  <c r="AK2595" i="4" s="1"/>
  <c r="AK2622" i="4" s="1"/>
  <c r="AK2649" i="4" s="1"/>
  <c r="AK2676" i="4" s="1"/>
  <c r="AK2703" i="4" s="1"/>
  <c r="AK2730" i="4" s="1"/>
  <c r="AK2757" i="4" s="1"/>
  <c r="AK2784" i="4" s="1"/>
  <c r="AK2811" i="4" s="1"/>
  <c r="AK2378" i="4"/>
  <c r="AK2405" i="4" s="1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162" i="4" s="1"/>
  <c r="AK2189" i="4" s="1"/>
  <c r="AK2216" i="4" s="1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291" i="4"/>
  <c r="AK2526" i="4"/>
  <c r="AK2570" i="4"/>
  <c r="AK2597" i="4" s="1"/>
  <c r="AK2624" i="4" s="1"/>
  <c r="AK2651" i="4" s="1"/>
  <c r="AK2678" i="4" s="1"/>
  <c r="AK2705" i="4" s="1"/>
  <c r="AK2732" i="4" s="1"/>
  <c r="AK2759" i="4" s="1"/>
  <c r="AK2786" i="4" s="1"/>
  <c r="AK2813" i="4" s="1"/>
  <c r="AK2121" i="4"/>
  <c r="AK2227" i="4"/>
  <c r="AK2306" i="4"/>
  <c r="AK2243" i="4"/>
  <c r="AK2132" i="4"/>
  <c r="AK2241" i="4"/>
  <c r="AK2527" i="4"/>
  <c r="AK2523" i="4"/>
  <c r="AK2550" i="4" s="1"/>
  <c r="AK2429" i="4"/>
  <c r="AK2333" i="4"/>
  <c r="AK2360" i="4" s="1"/>
  <c r="AK2387" i="4" s="1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2661" i="4" s="1"/>
  <c r="AK2688" i="4" s="1"/>
  <c r="AK2715" i="4" s="1"/>
  <c r="AK2742" i="4" s="1"/>
  <c r="AK2769" i="4" s="1"/>
  <c r="AK2796" i="4" s="1"/>
  <c r="AK2823" i="4" s="1"/>
  <c r="AK1045" i="4"/>
  <c r="AK1072" i="4" s="1"/>
  <c r="AK1099" i="4" s="1"/>
  <c r="AK2562" i="4"/>
  <c r="AK2473" i="4"/>
  <c r="AK2500" i="4" s="1"/>
  <c r="AK2225" i="4"/>
  <c r="AK1648" i="4"/>
  <c r="AK1675" i="4" s="1"/>
  <c r="AK1989" i="4"/>
  <c r="AK2064" i="4"/>
  <c r="AK2091" i="4" s="1"/>
  <c r="AK1974" i="4"/>
  <c r="AK1301" i="4"/>
  <c r="AK1328" i="4" s="1"/>
  <c r="AK1355" i="4" s="1"/>
  <c r="AK1987" i="4"/>
  <c r="AK2014" i="4"/>
  <c r="AK2041" i="4" s="1"/>
  <c r="AK2068" i="4" s="1"/>
  <c r="AK2370" i="4"/>
  <c r="AK2397" i="4" s="1"/>
  <c r="AK2424" i="4" s="1"/>
  <c r="AK2352" i="4"/>
  <c r="AK2392" i="4"/>
  <c r="AK1271" i="4"/>
  <c r="AK1248" i="4"/>
  <c r="AK1313" i="4"/>
  <c r="AK1340" i="4" s="1"/>
  <c r="AK1549" i="4"/>
  <c r="AK1576" i="4" s="1"/>
  <c r="AK1603" i="4" s="1"/>
  <c r="AK1630" i="4" s="1"/>
  <c r="AK1958" i="4"/>
  <c r="AK2082" i="4"/>
  <c r="AK1825" i="4"/>
  <c r="AK1852" i="4" s="1"/>
  <c r="AK1879" i="4" s="1"/>
  <c r="AK1969" i="4"/>
  <c r="AK1996" i="4" s="1"/>
  <c r="AK1729" i="4"/>
  <c r="AK1957" i="4"/>
  <c r="AK1984" i="4" s="1"/>
  <c r="AK1378" i="4"/>
  <c r="AK1405" i="4" s="1"/>
  <c r="AK1432" i="4" s="1"/>
  <c r="AK1459" i="4" s="1"/>
  <c r="AK1162" i="4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863" i="4" s="1"/>
  <c r="AK1890" i="4" s="1"/>
  <c r="AK1917" i="4" s="1"/>
  <c r="AK1944" i="4" s="1"/>
  <c r="AK1232" i="4"/>
  <c r="AK1259" i="4" s="1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1187" i="4" s="1"/>
  <c r="AK801" i="4"/>
  <c r="AK828" i="4" s="1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708" i="4" s="1"/>
  <c r="AK735" i="4" s="1"/>
  <c r="AK762" i="4" s="1"/>
  <c r="AK1085" i="4"/>
  <c r="AK113" i="4"/>
  <c r="AK140" i="4" s="1"/>
  <c r="AK167" i="4" s="1"/>
  <c r="AK1424" i="4"/>
  <c r="AK1451" i="4" s="1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1696" i="4" s="1"/>
  <c r="AK1723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840" i="4" s="1"/>
  <c r="AK1867" i="4" s="1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99" i="4" s="1"/>
  <c r="AK126" i="4" s="1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337" i="4" s="1"/>
  <c r="AK1932" i="4"/>
  <c r="AK1158" i="4"/>
  <c r="AK1185" i="4" s="1"/>
  <c r="AK498" i="4"/>
  <c r="AK1155" i="4"/>
  <c r="AK1182" i="4" s="1"/>
  <c r="AK1547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151" i="4" s="1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948" i="4" s="1"/>
  <c r="AK111" i="4"/>
  <c r="AK138" i="4" s="1"/>
  <c r="AK165" i="4" s="1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1348" i="4"/>
  <c r="AK173" i="4"/>
  <c r="AK562" i="4"/>
  <c r="AK589" i="4" s="1"/>
  <c r="AK826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1928" i="4"/>
  <c r="AK64" i="4"/>
  <c r="AK91" i="4" s="1"/>
  <c r="AK1581" i="4"/>
  <c r="AK1608" i="4" s="1"/>
  <c r="AK1635" i="4" s="1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1491" i="4" s="1"/>
  <c r="AK1518" i="4" s="1"/>
  <c r="AK612" i="4"/>
  <c r="AK639" i="4" s="1"/>
  <c r="AK1489" i="4"/>
  <c r="AK1516" i="4" s="1"/>
  <c r="AK1741" i="4"/>
  <c r="AK1885" i="4"/>
  <c r="AK1912" i="4" s="1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1972" i="4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1680" i="4"/>
  <c r="AK1937" i="4"/>
  <c r="AK272" i="4"/>
  <c r="AK1724" i="4"/>
  <c r="AK1751" i="4" s="1"/>
  <c r="AK1778" i="4" s="1"/>
  <c r="AK1820" i="4"/>
  <c r="AK1847" i="4" s="1"/>
  <c r="AK493" i="4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1115" i="4"/>
  <c r="AK547" i="4"/>
  <c r="AK574" i="4" s="1"/>
  <c r="AK601" i="4" s="1"/>
  <c r="AK628" i="4" s="1"/>
  <c r="AK1949" i="4"/>
  <c r="AK1945" i="4"/>
  <c r="AK1154" i="4"/>
  <c r="AK1181" i="4" s="1"/>
  <c r="AK1208" i="4" s="1"/>
  <c r="AK1026" i="4"/>
  <c r="AK1053" i="4" s="1"/>
  <c r="AK1080" i="4" s="1"/>
  <c r="AK1107" i="4" s="1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600" i="4" s="1"/>
  <c r="AK627" i="4" s="1"/>
  <c r="AK654" i="4" s="1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2665" i="4" s="1"/>
  <c r="AK2692" i="4" s="1"/>
  <c r="AK2719" i="4" s="1"/>
  <c r="AK2746" i="4" s="1"/>
  <c r="AK2773" i="4" s="1"/>
  <c r="AK2800" i="4" s="1"/>
  <c r="AK2827" i="4" s="1"/>
  <c r="AK1541" i="4"/>
  <c r="AK1177" i="4"/>
  <c r="AK1462" i="4"/>
  <c r="AK1846" i="4"/>
  <c r="AK1873" i="4" s="1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1478" i="4"/>
  <c r="AK710" i="4"/>
  <c r="AK1637" i="4"/>
  <c r="AK1664" i="4" s="1"/>
  <c r="AK1124" i="4"/>
  <c r="AK1151" i="4" s="1"/>
  <c r="AK1178" i="4" s="1"/>
  <c r="AK1205" i="4" s="1"/>
  <c r="AK2207" i="4"/>
  <c r="AK1379" i="4"/>
  <c r="AK1406" i="4" s="1"/>
  <c r="AK1433" i="4" s="1"/>
  <c r="AK1681" i="4"/>
  <c r="AK1874" i="4"/>
  <c r="AK2196" i="4"/>
  <c r="AK1408" i="4"/>
  <c r="AK1435" i="4" s="1"/>
  <c r="AK76" i="4"/>
  <c r="AK85" i="4"/>
  <c r="AK1488" i="4"/>
  <c r="AK1515" i="4" s="1"/>
  <c r="AK214" i="4"/>
  <c r="AK241" i="4" s="1"/>
  <c r="AK903" i="4"/>
  <c r="AK930" i="4" s="1"/>
  <c r="AK1479" i="4"/>
  <c r="AK992" i="4"/>
  <c r="AK466" i="4"/>
  <c r="AK897" i="4"/>
  <c r="AK924" i="4" s="1"/>
  <c r="AK951" i="4" s="1"/>
  <c r="AK978" i="4" s="1"/>
  <c r="AK1114" i="4"/>
  <c r="AK653" i="4"/>
  <c r="AK680" i="4" s="1"/>
  <c r="AK707" i="4" s="1"/>
  <c r="AK1971" i="4"/>
  <c r="AK864" i="4"/>
  <c r="AK891" i="4" s="1"/>
  <c r="AK918" i="4" s="1"/>
  <c r="AK929" i="4"/>
  <c r="AK956" i="4" s="1"/>
  <c r="AK509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1126" i="4"/>
  <c r="AK1566" i="4"/>
  <c r="AK1593" i="4" s="1"/>
  <c r="AK1620" i="4" s="1"/>
  <c r="AK1647" i="4" s="1"/>
  <c r="AK1285" i="4"/>
  <c r="AK1312" i="4" s="1"/>
  <c r="AK1339" i="4" s="1"/>
  <c r="AK2469" i="4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767" i="4"/>
  <c r="AK794" i="4" s="1"/>
  <c r="AK1336" i="4"/>
  <c r="AK136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1703" i="4"/>
  <c r="AK1231" i="4"/>
  <c r="AK1258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2674" i="4" s="1"/>
  <c r="AK2701" i="4" s="1"/>
  <c r="AK2728" i="4" s="1"/>
  <c r="AK2755" i="4" s="1"/>
  <c r="AK2782" i="4" s="1"/>
  <c r="AK2809" i="4" s="1"/>
  <c r="AK2836" i="4" s="1"/>
  <c r="AK1755" i="4"/>
  <c r="AK947" i="4"/>
  <c r="AK1832" i="4"/>
  <c r="AK482" i="4"/>
  <c r="AK643" i="4"/>
  <c r="AK112" i="4"/>
  <c r="AK139" i="4" s="1"/>
  <c r="AK166" i="4" s="1"/>
  <c r="AK663" i="4"/>
  <c r="AK690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118" i="4" s="1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62" i="4" s="1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596" i="4" s="1"/>
  <c r="AJ1163" i="4"/>
  <c r="AJ785" i="4"/>
  <c r="AJ1056" i="4"/>
  <c r="AJ1083" i="4" s="1"/>
  <c r="AJ1110" i="4" s="1"/>
  <c r="AJ1137" i="4" s="1"/>
  <c r="AJ646" i="4"/>
  <c r="AJ765" i="4"/>
  <c r="AJ629" i="4"/>
  <c r="AJ656" i="4" s="1"/>
  <c r="AJ684" i="4"/>
  <c r="AJ711" i="4" s="1"/>
  <c r="AJ591" i="4"/>
  <c r="AJ572" i="4"/>
  <c r="AJ599" i="4" s="1"/>
  <c r="AJ626" i="4" s="1"/>
  <c r="AJ653" i="4" s="1"/>
  <c r="AJ877" i="4"/>
  <c r="AJ904" i="4" s="1"/>
  <c r="AJ887" i="4"/>
  <c r="AJ914" i="4" s="1"/>
  <c r="AJ941" i="4" s="1"/>
  <c r="AJ918" i="4"/>
  <c r="AJ945" i="4" s="1"/>
  <c r="AJ610" i="4"/>
  <c r="AJ967" i="4"/>
  <c r="AJ994" i="4" s="1"/>
  <c r="AJ1021" i="4" s="1"/>
  <c r="AJ935" i="4"/>
  <c r="AJ934" i="4"/>
  <c r="AJ1075" i="4"/>
  <c r="AJ1031" i="4"/>
  <c r="AJ1213" i="4"/>
  <c r="AJ1240" i="4" s="1"/>
  <c r="AJ1034" i="4"/>
  <c r="AJ1266" i="4"/>
  <c r="AJ1259" i="4"/>
  <c r="AJ1286" i="4" s="1"/>
  <c r="AJ1313" i="4" s="1"/>
  <c r="AJ1246" i="4"/>
  <c r="AJ1273" i="4" s="1"/>
  <c r="AJ1267" i="4"/>
  <c r="AJ1443" i="4"/>
  <c r="AJ1470" i="4" s="1"/>
  <c r="AJ1497" i="4" s="1"/>
  <c r="AJ1377" i="4"/>
  <c r="AJ1404" i="4" s="1"/>
  <c r="AJ1431" i="4" s="1"/>
  <c r="AJ1440" i="4"/>
  <c r="AJ1467" i="4" s="1"/>
  <c r="AJ1494" i="4" s="1"/>
  <c r="AJ1312" i="4"/>
  <c r="AJ1342" i="4"/>
  <c r="AJ1435" i="4"/>
  <c r="AJ1462" i="4" s="1"/>
  <c r="AJ1489" i="4" s="1"/>
  <c r="AJ1522" i="4"/>
  <c r="AJ1549" i="4" s="1"/>
  <c r="AJ1332" i="4"/>
  <c r="AJ1359" i="4" s="1"/>
  <c r="AJ1386" i="4" s="1"/>
  <c r="AJ1413" i="4" s="1"/>
  <c r="AJ1603" i="4"/>
  <c r="AJ1300" i="4"/>
  <c r="AJ1590" i="4"/>
  <c r="AJ1630" i="4"/>
  <c r="AJ1657" i="4" s="1"/>
  <c r="AJ1684" i="4" s="1"/>
  <c r="AJ1711" i="4" s="1"/>
  <c r="AJ1738" i="4" s="1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731" i="4" s="1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946" i="4" s="1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23" i="4" s="1"/>
  <c r="AJ2050" i="4" s="1"/>
  <c r="AJ2068" i="4"/>
  <c r="AJ2095" i="4" s="1"/>
  <c r="AJ2122" i="4" s="1"/>
  <c r="AJ2149" i="4" s="1"/>
  <c r="AJ2032" i="4"/>
  <c r="AJ2059" i="4" s="1"/>
  <c r="AJ2061" i="4"/>
  <c r="AJ2088" i="4" s="1"/>
  <c r="AJ2115" i="4" s="1"/>
  <c r="AJ2079" i="4"/>
  <c r="AJ2106" i="4" s="1"/>
  <c r="AJ2133" i="4" s="1"/>
  <c r="AJ2160" i="4" s="1"/>
  <c r="AJ2187" i="4" s="1"/>
  <c r="AJ1993" i="4"/>
  <c r="AJ2020" i="4" s="1"/>
  <c r="AJ2104" i="4"/>
  <c r="AJ2131" i="4" s="1"/>
  <c r="AJ2203" i="4"/>
  <c r="AJ2230" i="4" s="1"/>
  <c r="AJ2257" i="4" s="1"/>
  <c r="AJ2284" i="4" s="1"/>
  <c r="AJ2311" i="4" s="1"/>
  <c r="AJ2193" i="4"/>
  <c r="AJ2319" i="4"/>
  <c r="AJ2387" i="4"/>
  <c r="AJ2414" i="4" s="1"/>
  <c r="AJ2441" i="4" s="1"/>
  <c r="AJ2397" i="4"/>
  <c r="AJ2424" i="4"/>
  <c r="AJ2451" i="4" s="1"/>
  <c r="AJ2478" i="4" s="1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643" i="4" s="1"/>
  <c r="AJ2530" i="4"/>
  <c r="AJ2524" i="4"/>
  <c r="AJ98" i="4"/>
  <c r="AJ133" i="4"/>
  <c r="AJ160" i="4" s="1"/>
  <c r="AJ184" i="4"/>
  <c r="AJ211" i="4" s="1"/>
  <c r="AJ238" i="4" s="1"/>
  <c r="AJ265" i="4" s="1"/>
  <c r="AJ154" i="4"/>
  <c r="AJ146" i="4"/>
  <c r="AJ173" i="4" s="1"/>
  <c r="AJ200" i="4" s="1"/>
  <c r="AJ333" i="4"/>
  <c r="AJ332" i="4"/>
  <c r="AJ185" i="4"/>
  <c r="AJ212" i="4" s="1"/>
  <c r="AJ221" i="4"/>
  <c r="AJ248" i="4" s="1"/>
  <c r="AJ275" i="4"/>
  <c r="AJ286" i="4"/>
  <c r="AJ313" i="4" s="1"/>
  <c r="AJ340" i="4" s="1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1136" i="4" s="1"/>
  <c r="AJ948" i="4"/>
  <c r="AJ975" i="4" s="1"/>
  <c r="AJ1002" i="4" s="1"/>
  <c r="AJ778" i="4"/>
  <c r="AJ783" i="4"/>
  <c r="AJ810" i="4" s="1"/>
  <c r="AJ837" i="4" s="1"/>
  <c r="AJ864" i="4" s="1"/>
  <c r="AJ687" i="4"/>
  <c r="AJ714" i="4" s="1"/>
  <c r="AJ617" i="4"/>
  <c r="AJ644" i="4" s="1"/>
  <c r="AJ683" i="4"/>
  <c r="AJ710" i="4" s="1"/>
  <c r="AJ737" i="4" s="1"/>
  <c r="AJ764" i="4" s="1"/>
  <c r="AJ791" i="4" s="1"/>
  <c r="AJ818" i="4" s="1"/>
  <c r="AJ845" i="4" s="1"/>
  <c r="AJ689" i="4"/>
  <c r="AJ638" i="4"/>
  <c r="AJ665" i="4" s="1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261" i="4" s="1"/>
  <c r="AJ1099" i="4"/>
  <c r="AJ1126" i="4" s="1"/>
  <c r="AJ1153" i="4" s="1"/>
  <c r="AJ1247" i="4"/>
  <c r="AJ1274" i="4" s="1"/>
  <c r="AJ1301" i="4" s="1"/>
  <c r="AJ1057" i="4"/>
  <c r="AJ1084" i="4" s="1"/>
  <c r="AJ1111" i="4" s="1"/>
  <c r="AJ1138" i="4" s="1"/>
  <c r="AJ1257" i="4"/>
  <c r="AJ1284" i="4" s="1"/>
  <c r="AJ1091" i="4"/>
  <c r="AJ1118" i="4" s="1"/>
  <c r="AJ1145" i="4" s="1"/>
  <c r="AJ1538" i="4"/>
  <c r="AJ1436" i="4"/>
  <c r="AJ1463" i="4" s="1"/>
  <c r="AJ1490" i="4" s="1"/>
  <c r="AJ1260" i="4"/>
  <c r="AJ1287" i="4" s="1"/>
  <c r="AJ1539" i="4"/>
  <c r="AJ1566" i="4" s="1"/>
  <c r="AJ1316" i="4"/>
  <c r="AJ1368" i="4"/>
  <c r="AJ1395" i="4" s="1"/>
  <c r="AJ1422" i="4" s="1"/>
  <c r="AJ1252" i="4"/>
  <c r="AJ1279" i="4" s="1"/>
  <c r="AJ1306" i="4" s="1"/>
  <c r="AJ1582" i="4"/>
  <c r="AJ1641" i="4"/>
  <c r="AJ1668" i="4" s="1"/>
  <c r="AJ1695" i="4" s="1"/>
  <c r="AJ1613" i="4"/>
  <c r="AJ1640" i="4" s="1"/>
  <c r="AJ1667" i="4" s="1"/>
  <c r="AJ1694" i="4" s="1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87" i="4" s="1"/>
  <c r="AJ2114" i="4" s="1"/>
  <c r="AJ2141" i="4" s="1"/>
  <c r="AJ2168" i="4" s="1"/>
  <c r="AJ2195" i="4" s="1"/>
  <c r="AJ2222" i="4" s="1"/>
  <c r="AJ2249" i="4" s="1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301" i="4" s="1"/>
  <c r="AJ328" i="4" s="1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893" i="4" s="1"/>
  <c r="AJ920" i="4" s="1"/>
  <c r="AJ947" i="4" s="1"/>
  <c r="AJ974" i="4" s="1"/>
  <c r="AJ1001" i="4" s="1"/>
  <c r="AJ741" i="4"/>
  <c r="AJ776" i="4"/>
  <c r="AJ803" i="4" s="1"/>
  <c r="AJ830" i="4" s="1"/>
  <c r="AJ857" i="4" s="1"/>
  <c r="AJ611" i="4"/>
  <c r="AJ574" i="4"/>
  <c r="AJ613" i="4"/>
  <c r="AJ640" i="4" s="1"/>
  <c r="AJ900" i="4"/>
  <c r="AJ927" i="4" s="1"/>
  <c r="AJ884" i="4"/>
  <c r="AJ911" i="4" s="1"/>
  <c r="AJ938" i="4" s="1"/>
  <c r="AJ779" i="4"/>
  <c r="AJ696" i="4"/>
  <c r="AJ723" i="4" s="1"/>
  <c r="AJ750" i="4" s="1"/>
  <c r="AJ654" i="4"/>
  <c r="AJ681" i="4" s="1"/>
  <c r="AJ735" i="4"/>
  <c r="AJ953" i="4"/>
  <c r="AJ980" i="4" s="1"/>
  <c r="AJ1007" i="4" s="1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128" i="4" s="1"/>
  <c r="AJ1155" i="4" s="1"/>
  <c r="AJ1205" i="4"/>
  <c r="AJ1232" i="4" s="1"/>
  <c r="AJ1199" i="4"/>
  <c r="AJ1327" i="4"/>
  <c r="AJ1354" i="4" s="1"/>
  <c r="AJ1381" i="4" s="1"/>
  <c r="AJ1408" i="4" s="1"/>
  <c r="AJ1311" i="4"/>
  <c r="AJ1537" i="4"/>
  <c r="AJ1564" i="4" s="1"/>
  <c r="AJ1591" i="4" s="1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2089" i="4" s="1"/>
  <c r="AJ2116" i="4" s="1"/>
  <c r="AJ2143" i="4" s="1"/>
  <c r="AJ2170" i="4" s="1"/>
  <c r="AJ1983" i="4"/>
  <c r="AJ2024" i="4"/>
  <c r="AJ2074" i="4"/>
  <c r="AJ2101" i="4" s="1"/>
  <c r="AJ2128" i="4" s="1"/>
  <c r="AJ2155" i="4" s="1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181" i="4" s="1"/>
  <c r="AJ2090" i="4"/>
  <c r="AJ2117" i="4" s="1"/>
  <c r="AJ2144" i="4" s="1"/>
  <c r="AJ2171" i="4" s="1"/>
  <c r="AJ2381" i="4"/>
  <c r="AJ2408" i="4" s="1"/>
  <c r="AJ2435" i="4" s="1"/>
  <c r="AJ2327" i="4"/>
  <c r="AJ2354" i="4" s="1"/>
  <c r="AJ2475" i="4"/>
  <c r="AJ2502" i="4" s="1"/>
  <c r="AJ2529" i="4" s="1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86" i="4" s="1"/>
  <c r="AJ513" i="4" s="1"/>
  <c r="AJ540" i="4" s="1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630" i="4" s="1"/>
  <c r="AJ657" i="4" s="1"/>
  <c r="AJ589" i="4"/>
  <c r="AJ616" i="4" s="1"/>
  <c r="AJ643" i="4" s="1"/>
  <c r="AJ670" i="4" s="1"/>
  <c r="AJ577" i="4"/>
  <c r="AJ604" i="4" s="1"/>
  <c r="AJ631" i="4" s="1"/>
  <c r="AJ658" i="4" s="1"/>
  <c r="AJ795" i="4"/>
  <c r="AJ822" i="4" s="1"/>
  <c r="AJ849" i="4" s="1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743" i="4" s="1"/>
  <c r="AJ770" i="4" s="1"/>
  <c r="AJ816" i="4"/>
  <c r="AJ843" i="4" s="1"/>
  <c r="AJ802" i="4"/>
  <c r="AJ829" i="4" s="1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221" i="4" s="1"/>
  <c r="AJ1248" i="4" s="1"/>
  <c r="AJ1275" i="4" s="1"/>
  <c r="AJ1184" i="4"/>
  <c r="AJ1226" i="4"/>
  <c r="AJ1047" i="4"/>
  <c r="AJ1074" i="4" s="1"/>
  <c r="AJ1069" i="4"/>
  <c r="AJ1096" i="4" s="1"/>
  <c r="AJ1123" i="4" s="1"/>
  <c r="AJ1150" i="4" s="1"/>
  <c r="AJ1177" i="4" s="1"/>
  <c r="AJ1204" i="4" s="1"/>
  <c r="AJ1231" i="4" s="1"/>
  <c r="AJ1245" i="4"/>
  <c r="AJ1272" i="4" s="1"/>
  <c r="AJ1299" i="4" s="1"/>
  <c r="AJ1061" i="4"/>
  <c r="AJ1474" i="4"/>
  <c r="AJ1501" i="4" s="1"/>
  <c r="AJ1269" i="4"/>
  <c r="AJ1296" i="4" s="1"/>
  <c r="AJ1323" i="4" s="1"/>
  <c r="AJ1350" i="4" s="1"/>
  <c r="AJ1442" i="4"/>
  <c r="AJ1469" i="4" s="1"/>
  <c r="AJ1496" i="4" s="1"/>
  <c r="AJ1528" i="4"/>
  <c r="AJ1555" i="4" s="1"/>
  <c r="AJ1520" i="4"/>
  <c r="AJ1547" i="4" s="1"/>
  <c r="AJ1574" i="4" s="1"/>
  <c r="AJ1529" i="4"/>
  <c r="AJ1556" i="4" s="1"/>
  <c r="AJ1302" i="4"/>
  <c r="AJ1329" i="4" s="1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18" i="4" s="1"/>
  <c r="AJ1845" i="4" s="1"/>
  <c r="AJ1872" i="4" s="1"/>
  <c r="AJ1899" i="4" s="1"/>
  <c r="AJ1926" i="4" s="1"/>
  <c r="AJ1953" i="4" s="1"/>
  <c r="AJ1980" i="4" s="1"/>
  <c r="AJ2007" i="4" s="1"/>
  <c r="AJ1890" i="4"/>
  <c r="AJ1880" i="4"/>
  <c r="AJ1784" i="4"/>
  <c r="AJ1811" i="4" s="1"/>
  <c r="AJ1838" i="4" s="1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82" i="4" s="1"/>
  <c r="AJ2109" i="4" s="1"/>
  <c r="AJ2136" i="4" s="1"/>
  <c r="AJ2163" i="4" s="1"/>
  <c r="AJ2056" i="4"/>
  <c r="AJ2039" i="4"/>
  <c r="AJ2081" i="4"/>
  <c r="AJ2108" i="4" s="1"/>
  <c r="AJ2135" i="4" s="1"/>
  <c r="AJ2112" i="4"/>
  <c r="AJ2207" i="4"/>
  <c r="AJ2234" i="4" s="1"/>
  <c r="AJ2261" i="4" s="1"/>
  <c r="AJ2288" i="4" s="1"/>
  <c r="AJ2315" i="4" s="1"/>
  <c r="AJ2209" i="4"/>
  <c r="AJ2204" i="4"/>
  <c r="AJ2285" i="4"/>
  <c r="AJ2338" i="4"/>
  <c r="AJ2365" i="4" s="1"/>
  <c r="AJ2392" i="4" s="1"/>
  <c r="AJ2419" i="4" s="1"/>
  <c r="AJ2446" i="4" s="1"/>
  <c r="AJ2473" i="4" s="1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645" i="4" s="1"/>
  <c r="AJ2672" i="4" s="1"/>
  <c r="AJ2699" i="4" s="1"/>
  <c r="AJ2726" i="4" s="1"/>
  <c r="AJ2471" i="4"/>
  <c r="AJ2505" i="4"/>
  <c r="AJ2489" i="4"/>
  <c r="AJ2516" i="4" s="1"/>
  <c r="AJ2513" i="4"/>
  <c r="AJ2492" i="4"/>
  <c r="AJ2519" i="4" s="1"/>
  <c r="AJ2543" i="4"/>
  <c r="AJ2570" i="4" s="1"/>
  <c r="AJ2597" i="4" s="1"/>
  <c r="AJ2624" i="4" s="1"/>
  <c r="AJ2651" i="4" s="1"/>
  <c r="AJ2678" i="4" s="1"/>
  <c r="AJ2705" i="4" s="1"/>
  <c r="AJ2732" i="4" s="1"/>
  <c r="AJ2759" i="4" s="1"/>
  <c r="AJ2541" i="4"/>
  <c r="AJ2568" i="4" s="1"/>
  <c r="AJ2547" i="4"/>
  <c r="AJ2574" i="4" s="1"/>
  <c r="AJ186" i="4"/>
  <c r="AJ213" i="4" s="1"/>
  <c r="AJ140" i="4"/>
  <c r="AJ181" i="4"/>
  <c r="AJ208" i="4" s="1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324" i="4" s="1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907" i="4" s="1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357" i="4" s="1"/>
  <c r="AJ1384" i="4" s="1"/>
  <c r="AJ1411" i="4" s="1"/>
  <c r="AJ1533" i="4"/>
  <c r="AJ1560" i="4" s="1"/>
  <c r="AJ1441" i="4"/>
  <c r="AJ1468" i="4" s="1"/>
  <c r="AJ1495" i="4" s="1"/>
  <c r="AJ1445" i="4"/>
  <c r="AJ1373" i="4"/>
  <c r="AJ1400" i="4" s="1"/>
  <c r="AJ1427" i="4" s="1"/>
  <c r="AJ1140" i="4"/>
  <c r="AJ1415" i="4"/>
  <c r="AJ1472" i="4"/>
  <c r="AJ1499" i="4" s="1"/>
  <c r="AJ1600" i="4"/>
  <c r="AJ1565" i="4"/>
  <c r="AJ1593" i="4"/>
  <c r="AJ1627" i="4"/>
  <c r="AJ1654" i="4" s="1"/>
  <c r="AJ1681" i="4" s="1"/>
  <c r="AJ1708" i="4" s="1"/>
  <c r="AJ1735" i="4" s="1"/>
  <c r="AJ1762" i="4" s="1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80" i="4" s="1"/>
  <c r="AJ2107" i="4" s="1"/>
  <c r="AJ2134" i="4" s="1"/>
  <c r="AJ2161" i="4" s="1"/>
  <c r="AJ2188" i="4" s="1"/>
  <c r="AJ2215" i="4" s="1"/>
  <c r="AJ2242" i="4" s="1"/>
  <c r="AJ2269" i="4" s="1"/>
  <c r="AJ2296" i="4" s="1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59" i="4" s="1"/>
  <c r="AJ2386" i="4" s="1"/>
  <c r="AJ2413" i="4" s="1"/>
  <c r="AJ2440" i="4" s="1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323" i="4" s="1"/>
  <c r="AJ350" i="4" s="1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461" i="4" s="1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619" i="4" s="1"/>
  <c r="AJ721" i="4"/>
  <c r="AJ748" i="4" s="1"/>
  <c r="AJ775" i="4" s="1"/>
  <c r="AJ831" i="4"/>
  <c r="AJ858" i="4" s="1"/>
  <c r="AJ885" i="4" s="1"/>
  <c r="AJ912" i="4" s="1"/>
  <c r="AJ939" i="4" s="1"/>
  <c r="AJ966" i="4" s="1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130" i="4" s="1"/>
  <c r="AJ1157" i="4" s="1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71" i="4" s="1"/>
  <c r="AJ1398" i="4" s="1"/>
  <c r="AJ1425" i="4" s="1"/>
  <c r="AJ1333" i="4"/>
  <c r="AJ1360" i="4" s="1"/>
  <c r="AJ1387" i="4" s="1"/>
  <c r="AJ1414" i="4" s="1"/>
  <c r="AJ1346" i="4"/>
  <c r="AJ1449" i="4"/>
  <c r="AJ1514" i="4"/>
  <c r="AJ1541" i="4" s="1"/>
  <c r="AJ1568" i="4" s="1"/>
  <c r="AJ1238" i="4"/>
  <c r="AJ1265" i="4" s="1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80" i="4" s="1"/>
  <c r="AJ1707" i="4" s="1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1909" i="4" s="1"/>
  <c r="AJ1936" i="4" s="1"/>
  <c r="AJ1963" i="4" s="1"/>
  <c r="AJ1990" i="4" s="1"/>
  <c r="AJ2017" i="4" s="1"/>
  <c r="AJ2004" i="4"/>
  <c r="AJ2022" i="4"/>
  <c r="AJ2047" i="4"/>
  <c r="AJ2045" i="4"/>
  <c r="AJ2072" i="4" s="1"/>
  <c r="AJ2066" i="4"/>
  <c r="AJ2000" i="4"/>
  <c r="AJ2044" i="4"/>
  <c r="AJ2146" i="4"/>
  <c r="AJ2173" i="4" s="1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317" i="4" s="1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694" i="4" s="1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065" i="4" s="1"/>
  <c r="AJ1092" i="4" s="1"/>
  <c r="AJ1119" i="4" s="1"/>
  <c r="AJ1146" i="4" s="1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503" i="4" s="1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1382" i="4" s="1"/>
  <c r="AJ1409" i="4" s="1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D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28" i="4" s="1"/>
  <c r="AJ2255" i="4" s="1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284" i="4" s="1"/>
  <c r="AJ311" i="4" s="1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92" i="4" s="1"/>
  <c r="AJ1219" i="4" s="1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203" i="4" s="1"/>
  <c r="AJ1230" i="4" s="1"/>
  <c r="AJ1369" i="4"/>
  <c r="AJ1396" i="4" s="1"/>
  <c r="AJ1475" i="4"/>
  <c r="AJ1502" i="4" s="1"/>
  <c r="AJ1437" i="4"/>
  <c r="AJ1464" i="4" s="1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72" i="4" s="1"/>
  <c r="AJ1699" i="4" s="1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77" i="4" s="1"/>
  <c r="AJ1904" i="4" s="1"/>
  <c r="AJ1931" i="4" s="1"/>
  <c r="AJ1958" i="4" s="1"/>
  <c r="AJ1985" i="4" s="1"/>
  <c r="AJ2012" i="4" s="1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47" i="4" s="1"/>
  <c r="AJ2374" i="4" s="1"/>
  <c r="AJ2401" i="4" s="1"/>
  <c r="AJ2428" i="4" s="1"/>
  <c r="AJ2455" i="4" s="1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642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612" i="4" s="1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087" i="4" s="1"/>
  <c r="AJ1114" i="4" s="1"/>
  <c r="AJ1141" i="4" s="1"/>
  <c r="AJ1168" i="4" s="1"/>
  <c r="AJ1195" i="4" s="1"/>
  <c r="AJ1222" i="4" s="1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215" i="4" s="1"/>
  <c r="AJ1242" i="4" s="1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27" i="4" s="1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418" i="4" s="1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976" i="4" s="1"/>
  <c r="AJ1003" i="4" s="1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48" i="4" s="1"/>
  <c r="AJ1575" i="4" s="1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97" i="4" s="1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90" i="4" s="1"/>
  <c r="AJ2417" i="4" s="1"/>
  <c r="AJ2444" i="4" s="1"/>
  <c r="AJ2337" i="4"/>
  <c r="AJ2364" i="4" s="1"/>
  <c r="AJ2391" i="4" s="1"/>
  <c r="AJ2418" i="4" s="1"/>
  <c r="AJ2445" i="4" s="1"/>
  <c r="AJ2331" i="4"/>
  <c r="AJ2358" i="4" s="1"/>
  <c r="AJ2523" i="4"/>
  <c r="AJ2495" i="4"/>
  <c r="AJ2522" i="4" s="1"/>
  <c r="AJ2486" i="4"/>
  <c r="AJ2586" i="4"/>
  <c r="AJ2613" i="4" s="1"/>
  <c r="AJ2640" i="4" s="1"/>
  <c r="AJ2667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61" i="4" s="1"/>
  <c r="AJ1788" i="4" s="1"/>
  <c r="AJ1815" i="4" s="1"/>
  <c r="AJ1842" i="4" s="1"/>
  <c r="AJ1869" i="4" s="1"/>
  <c r="AJ1896" i="4" s="1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1558" i="4" s="1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25" i="4" s="1"/>
  <c r="AJ652" i="4" s="1"/>
  <c r="AJ679" i="4" s="1"/>
  <c r="AJ706" i="4" s="1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48" i="4" s="1"/>
  <c r="AJ1375" i="4" s="1"/>
  <c r="AJ1402" i="4" s="1"/>
  <c r="AJ1429" i="4" s="1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217" i="4" s="1"/>
  <c r="AJ2244" i="4" s="1"/>
  <c r="AJ2271" i="4" s="1"/>
  <c r="AJ2298" i="4" s="1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D96" i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57" i="4"/>
  <c r="AJ90" i="4"/>
  <c r="AJ117" i="4" s="1"/>
  <c r="AJ85" i="4"/>
  <c r="AJ112" i="4" s="1"/>
  <c r="AJ120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J90" i="16" s="1"/>
  <c r="N25" i="7"/>
  <c r="J106" i="16" s="1"/>
  <c r="N23" i="7"/>
  <c r="J104" i="16" s="1"/>
  <c r="N21" i="7"/>
  <c r="J102" i="16" s="1"/>
  <c r="AD83" i="1"/>
  <c r="N14" i="7"/>
  <c r="J95" i="16" s="1"/>
  <c r="N26" i="7"/>
  <c r="J107" i="16" s="1"/>
  <c r="N13" i="7"/>
  <c r="J94" i="16" s="1"/>
  <c r="N20" i="7"/>
  <c r="J101" i="16" s="1"/>
  <c r="N27" i="7"/>
  <c r="J108" i="16" s="1"/>
  <c r="N3" i="7"/>
  <c r="J84" i="16" s="1"/>
  <c r="N8" i="7"/>
  <c r="J89" i="16" s="1"/>
  <c r="N4" i="7"/>
  <c r="J85" i="16" s="1"/>
  <c r="N15" i="7"/>
  <c r="J96" i="16" s="1"/>
  <c r="N24" i="7"/>
  <c r="J105" i="16" s="1"/>
  <c r="N16" i="7"/>
  <c r="J97" i="16" s="1"/>
  <c r="N7" i="7"/>
  <c r="J88" i="16" s="1"/>
  <c r="N5" i="7"/>
  <c r="J86" i="16" s="1"/>
  <c r="N12" i="7"/>
  <c r="J93" i="16" s="1"/>
  <c r="N17" i="7"/>
  <c r="J98" i="16" s="1"/>
  <c r="N22" i="7"/>
  <c r="J103" i="16" s="1"/>
  <c r="N19" i="7"/>
  <c r="J100" i="16" s="1"/>
  <c r="N6" i="7"/>
  <c r="J87" i="16" s="1"/>
  <c r="N2" i="7"/>
  <c r="J83" i="16" s="1"/>
  <c r="N18" i="7"/>
  <c r="J99" i="16" s="1"/>
  <c r="N10" i="7"/>
  <c r="J91" i="16" s="1"/>
  <c r="N11" i="7"/>
  <c r="J92" i="16" s="1"/>
  <c r="N28" i="7"/>
  <c r="J109" i="16" s="1"/>
  <c r="Q3" i="7"/>
  <c r="J30" i="16" s="1"/>
  <c r="Q17" i="7"/>
  <c r="J44" i="16" s="1"/>
  <c r="Q15" i="7"/>
  <c r="J42" i="16" s="1"/>
  <c r="J55" i="16"/>
  <c r="Q13" i="7"/>
  <c r="J40" i="16" s="1"/>
  <c r="Q26" i="7"/>
  <c r="J53" i="16" s="1"/>
  <c r="Q7" i="7"/>
  <c r="J34" i="16" s="1"/>
  <c r="Q8" i="7"/>
  <c r="J35" i="16" s="1"/>
  <c r="Q25" i="7"/>
  <c r="J52" i="16" s="1"/>
  <c r="Q5" i="7"/>
  <c r="J32" i="16" s="1"/>
  <c r="Q12" i="7"/>
  <c r="J39" i="16" s="1"/>
  <c r="Q27" i="7"/>
  <c r="J54" i="16" s="1"/>
  <c r="Q23" i="7"/>
  <c r="J50" i="16" s="1"/>
  <c r="Q20" i="7"/>
  <c r="J47" i="16" s="1"/>
  <c r="Q6" i="7"/>
  <c r="J33" i="16" s="1"/>
  <c r="Q11" i="7"/>
  <c r="J38" i="16" s="1"/>
  <c r="Q16" i="7"/>
  <c r="J43" i="16" s="1"/>
  <c r="Q18" i="7"/>
  <c r="J45" i="16" s="1"/>
  <c r="Q14" i="7"/>
  <c r="J41" i="16" s="1"/>
  <c r="Q21" i="7"/>
  <c r="J48" i="16" s="1"/>
  <c r="Q19" i="7"/>
  <c r="J46" i="16" s="1"/>
  <c r="Q9" i="7"/>
  <c r="J36" i="16" s="1"/>
  <c r="Q2" i="7"/>
  <c r="J29" i="16" s="1"/>
  <c r="Q10" i="7"/>
  <c r="J37" i="16" s="1"/>
  <c r="Q22" i="7"/>
  <c r="J49" i="16" s="1"/>
  <c r="Q4" i="7"/>
  <c r="J31" i="16" s="1"/>
  <c r="Q24" i="7"/>
  <c r="J51" i="16" s="1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F64" i="4"/>
  <c r="AF66" i="4"/>
  <c r="AF72" i="4"/>
  <c r="AF61" i="4"/>
  <c r="AF69" i="4"/>
  <c r="AF57" i="4"/>
  <c r="AF59" i="4"/>
  <c r="AF79" i="4"/>
  <c r="AC29" i="4"/>
  <c r="AF2803" i="4" l="1"/>
  <c r="AF2792" i="4"/>
  <c r="AF2801" i="4"/>
  <c r="AF2794" i="4"/>
  <c r="AF2796" i="4"/>
  <c r="AF2809" i="4"/>
  <c r="AF2807" i="4"/>
  <c r="AF2786" i="4"/>
  <c r="AF2797" i="4"/>
  <c r="AF2783" i="4"/>
  <c r="AF2808" i="4"/>
  <c r="AF2823" i="4"/>
  <c r="AF2812" i="4"/>
  <c r="AF2814" i="4"/>
  <c r="AF2836" i="4"/>
  <c r="AF2835" i="4"/>
  <c r="AF2822" i="4"/>
  <c r="AF73" i="4"/>
  <c r="H102" i="1"/>
  <c r="E21" i="6" s="1" a="1"/>
  <c r="E21" i="6" s="1"/>
  <c r="H104" i="2"/>
  <c r="K2405" i="4"/>
  <c r="K46" i="16"/>
  <c r="K52" i="16"/>
  <c r="K99" i="16"/>
  <c r="K85" i="16"/>
  <c r="K90" i="16"/>
  <c r="K36" i="16"/>
  <c r="K32" i="16"/>
  <c r="K91" i="16"/>
  <c r="K96" i="16"/>
  <c r="K106" i="16"/>
  <c r="K48" i="16"/>
  <c r="K35" i="16"/>
  <c r="K83" i="16"/>
  <c r="K89" i="16"/>
  <c r="K41" i="16"/>
  <c r="K34" i="16"/>
  <c r="K87" i="16"/>
  <c r="K84" i="16"/>
  <c r="K45" i="16"/>
  <c r="K53" i="16"/>
  <c r="K100" i="16"/>
  <c r="K108" i="16"/>
  <c r="K43" i="16"/>
  <c r="K40" i="16"/>
  <c r="K103" i="16"/>
  <c r="K101" i="16"/>
  <c r="K38" i="16"/>
  <c r="K55" i="16"/>
  <c r="K98" i="16"/>
  <c r="K94" i="16"/>
  <c r="K51" i="16"/>
  <c r="K33" i="16"/>
  <c r="K42" i="16"/>
  <c r="K93" i="16"/>
  <c r="K107" i="16"/>
  <c r="K31" i="16"/>
  <c r="K47" i="16"/>
  <c r="K44" i="16"/>
  <c r="K86" i="16"/>
  <c r="K95" i="16"/>
  <c r="K49" i="16"/>
  <c r="K50" i="16"/>
  <c r="K30" i="16"/>
  <c r="K88" i="16"/>
  <c r="K37" i="16"/>
  <c r="K54" i="16"/>
  <c r="K109" i="16"/>
  <c r="K97" i="16"/>
  <c r="K102" i="16"/>
  <c r="K29" i="16"/>
  <c r="K39" i="16"/>
  <c r="K92" i="16"/>
  <c r="K105" i="16"/>
  <c r="K104" i="16"/>
  <c r="AF2775" i="4"/>
  <c r="AF2781" i="4"/>
  <c r="AF2770" i="4"/>
  <c r="AF2764" i="4"/>
  <c r="AF2782" i="4"/>
  <c r="AG52" i="4"/>
  <c r="AJ52" i="4" s="1"/>
  <c r="AG244" i="4"/>
  <c r="AG568" i="4"/>
  <c r="AG271" i="4"/>
  <c r="AG595" i="4"/>
  <c r="AG298" i="4"/>
  <c r="AG622" i="4"/>
  <c r="AG325" i="4"/>
  <c r="AG649" i="4"/>
  <c r="AG352" i="4"/>
  <c r="AG676" i="4"/>
  <c r="AG55" i="4"/>
  <c r="AG379" i="4"/>
  <c r="AG82" i="4"/>
  <c r="AG406" i="4"/>
  <c r="AG163" i="4"/>
  <c r="AG487" i="4"/>
  <c r="AG109" i="4"/>
  <c r="AG136" i="4"/>
  <c r="AG190" i="4"/>
  <c r="AG514" i="4"/>
  <c r="AG433" i="4"/>
  <c r="AG460" i="4"/>
  <c r="AG217" i="4"/>
  <c r="AG541" i="4"/>
  <c r="AG79" i="4"/>
  <c r="AF2741" i="4"/>
  <c r="AF2733" i="4"/>
  <c r="AF2749" i="4"/>
  <c r="AF2751" i="4"/>
  <c r="AF2748" i="4"/>
  <c r="AF2731" i="4"/>
  <c r="AF2729" i="4"/>
  <c r="AF2747" i="4"/>
  <c r="AF2744" i="4"/>
  <c r="AF2755" i="4"/>
  <c r="AF2742" i="4"/>
  <c r="AF2734" i="4"/>
  <c r="AF2753" i="4"/>
  <c r="AF2738" i="4"/>
  <c r="AF2730" i="4"/>
  <c r="AF2732" i="4"/>
  <c r="AF2737" i="4"/>
  <c r="AF2719" i="4"/>
  <c r="AF2715" i="4"/>
  <c r="AF2722" i="4"/>
  <c r="AF2708" i="4"/>
  <c r="AF2711" i="4"/>
  <c r="AF2707" i="4"/>
  <c r="AF2716" i="4"/>
  <c r="AF2704" i="4"/>
  <c r="AF2718" i="4"/>
  <c r="AF2723" i="4"/>
  <c r="AF2703" i="4"/>
  <c r="AF2728" i="4"/>
  <c r="AF2714" i="4"/>
  <c r="AF2702" i="4"/>
  <c r="AF2684" i="4"/>
  <c r="AF2696" i="4"/>
  <c r="AF2677" i="4"/>
  <c r="AF2694" i="4"/>
  <c r="AF2681" i="4"/>
  <c r="AF2690" i="4"/>
  <c r="AF2686" i="4"/>
  <c r="AF2697" i="4"/>
  <c r="AF2692" i="4"/>
  <c r="AF2698" i="4"/>
  <c r="AF2699" i="4"/>
  <c r="AF2668" i="4"/>
  <c r="AF2691" i="4"/>
  <c r="AF2667" i="4"/>
  <c r="AF2658" i="4"/>
  <c r="AF2650" i="4"/>
  <c r="AF2653" i="4"/>
  <c r="AF2657" i="4"/>
  <c r="AF2673" i="4"/>
  <c r="AF2660" i="4"/>
  <c r="AF2656" i="4"/>
  <c r="AF2662" i="4"/>
  <c r="AF2664" i="4"/>
  <c r="AF2651" i="4"/>
  <c r="E2" i="11"/>
  <c r="J2808" i="4"/>
  <c r="K2808" i="4" s="1"/>
  <c r="J2788" i="4"/>
  <c r="K2788" i="4" s="1"/>
  <c r="J2800" i="4"/>
  <c r="K2800" i="4" s="1"/>
  <c r="J2795" i="4"/>
  <c r="K2795" i="4" s="1"/>
  <c r="J2792" i="4"/>
  <c r="K2792" i="4" s="1"/>
  <c r="J2806" i="4"/>
  <c r="K2806" i="4" s="1"/>
  <c r="J2785" i="4"/>
  <c r="K2785" i="4" s="1"/>
  <c r="J2787" i="4"/>
  <c r="K2787" i="4" s="1"/>
  <c r="J2783" i="4"/>
  <c r="K2783" i="4" s="1"/>
  <c r="J2798" i="4"/>
  <c r="K2798" i="4" s="1"/>
  <c r="J2809" i="4"/>
  <c r="K2809" i="4" s="1"/>
  <c r="J2804" i="4"/>
  <c r="K2804" i="4" s="1"/>
  <c r="J2784" i="4"/>
  <c r="K2784" i="4" s="1"/>
  <c r="J2794" i="4"/>
  <c r="K2794" i="4" s="1"/>
  <c r="J2807" i="4"/>
  <c r="K2807" i="4" s="1"/>
  <c r="J2803" i="4"/>
  <c r="K2803" i="4" s="1"/>
  <c r="J2791" i="4"/>
  <c r="K2791" i="4" s="1"/>
  <c r="J2797" i="4"/>
  <c r="K2797" i="4" s="1"/>
  <c r="J2805" i="4"/>
  <c r="K2805" i="4" s="1"/>
  <c r="J2789" i="4"/>
  <c r="K2789" i="4" s="1"/>
  <c r="J2799" i="4"/>
  <c r="K2799" i="4" s="1"/>
  <c r="J2786" i="4"/>
  <c r="K2786" i="4" s="1"/>
  <c r="J2793" i="4"/>
  <c r="K2793" i="4" s="1"/>
  <c r="J2796" i="4"/>
  <c r="K2796" i="4" s="1"/>
  <c r="J2801" i="4"/>
  <c r="K2801" i="4" s="1"/>
  <c r="J2802" i="4"/>
  <c r="K2802" i="4" s="1"/>
  <c r="J2790" i="4"/>
  <c r="K2790" i="4" s="1"/>
  <c r="F43" i="3"/>
  <c r="E8" i="6" a="1"/>
  <c r="E8" i="6" s="1"/>
  <c r="F34" i="3"/>
  <c r="C32" i="3"/>
  <c r="E11" i="6" a="1"/>
  <c r="E11" i="6" s="1"/>
  <c r="E6" i="6" a="1"/>
  <c r="E6" i="6" s="1"/>
  <c r="C21" i="3"/>
  <c r="E2" i="6" a="1"/>
  <c r="E2" i="6" s="1"/>
  <c r="C24" i="3"/>
  <c r="D39" i="3"/>
  <c r="H30" i="3"/>
  <c r="E13" i="6" a="1"/>
  <c r="E13" i="6" s="1"/>
  <c r="C9" i="3"/>
  <c r="E9" i="6" a="1"/>
  <c r="E9" i="6" s="1"/>
  <c r="E42" i="3"/>
  <c r="G46" i="3"/>
  <c r="E14" i="6" a="1"/>
  <c r="E14" i="6" s="1"/>
  <c r="E4" i="6" a="1"/>
  <c r="E4" i="6" s="1"/>
  <c r="G16" i="3"/>
  <c r="E17" i="6" a="1"/>
  <c r="E17" i="6" s="1"/>
  <c r="E22" i="6" a="1"/>
  <c r="E22" i="6" s="1"/>
  <c r="E16" i="6" a="1"/>
  <c r="E16" i="6" s="1"/>
  <c r="F36" i="3"/>
  <c r="E20" i="6" a="1"/>
  <c r="E20" i="6" s="1"/>
  <c r="E19" i="6" a="1"/>
  <c r="E19" i="6" s="1"/>
  <c r="E18" i="6" a="1"/>
  <c r="E18" i="6" s="1"/>
  <c r="E7" i="6" a="1"/>
  <c r="E7" i="6" s="1"/>
  <c r="E10" i="6" a="1"/>
  <c r="E10" i="6" s="1"/>
  <c r="AF2639" i="4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J10" i="3" s="1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F40" i="3"/>
  <c r="D7" i="3"/>
  <c r="D27" i="3"/>
  <c r="G5" i="3"/>
  <c r="H45" i="3"/>
  <c r="H46" i="3"/>
  <c r="I46" i="3" s="1"/>
  <c r="G17" i="3"/>
  <c r="G42" i="3"/>
  <c r="G4" i="3"/>
  <c r="G30" i="3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G36" i="3"/>
  <c r="C34" i="3"/>
  <c r="D13" i="3"/>
  <c r="C44" i="3"/>
  <c r="E26" i="3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C43" i="3"/>
  <c r="C5" i="3"/>
  <c r="D33" i="3"/>
  <c r="C45" i="3"/>
  <c r="F14" i="3"/>
  <c r="G14" i="3"/>
  <c r="G38" i="3"/>
  <c r="H17" i="3"/>
  <c r="H39" i="3"/>
  <c r="H24" i="3"/>
  <c r="H23" i="3"/>
  <c r="H50" i="3"/>
  <c r="C17" i="3"/>
  <c r="C22" i="3"/>
  <c r="F22" i="3"/>
  <c r="C18" i="3"/>
  <c r="D18" i="3"/>
  <c r="D47" i="3"/>
  <c r="E46" i="3"/>
  <c r="C4" i="3"/>
  <c r="D34" i="3"/>
  <c r="E48" i="3"/>
  <c r="H18" i="3"/>
  <c r="F6" i="3"/>
  <c r="D21" i="3"/>
  <c r="E12" i="3"/>
  <c r="E30" i="3"/>
  <c r="E27" i="3"/>
  <c r="C13" i="3"/>
  <c r="F25" i="3"/>
  <c r="E23" i="3"/>
  <c r="F51" i="3"/>
  <c r="D28" i="3"/>
  <c r="E41" i="3"/>
  <c r="D11" i="3"/>
  <c r="D49" i="3"/>
  <c r="E25" i="3"/>
  <c r="F17" i="3"/>
  <c r="E36" i="3"/>
  <c r="E45" i="3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G29" i="3"/>
  <c r="H51" i="3"/>
  <c r="H7" i="3"/>
  <c r="G45" i="3"/>
  <c r="G51" i="3"/>
  <c r="H19" i="3"/>
  <c r="G50" i="3"/>
  <c r="H29" i="3"/>
  <c r="G43" i="3"/>
  <c r="H34" i="3"/>
  <c r="H48" i="3"/>
  <c r="G35" i="3"/>
  <c r="G25" i="3"/>
  <c r="I25" i="3" s="1"/>
  <c r="H33" i="3"/>
  <c r="H5" i="3"/>
  <c r="H20" i="3"/>
  <c r="G8" i="3"/>
  <c r="C42" i="3"/>
  <c r="H28" i="3"/>
  <c r="G6" i="3"/>
  <c r="G102" i="2"/>
  <c r="H36" i="3"/>
  <c r="I36" i="3" s="1"/>
  <c r="H16" i="3"/>
  <c r="I16" i="3" s="1"/>
  <c r="G20" i="3"/>
  <c r="G12" i="3"/>
  <c r="H40" i="3"/>
  <c r="G44" i="3"/>
  <c r="G15" i="3"/>
  <c r="G40" i="3"/>
  <c r="G21" i="3"/>
  <c r="G37" i="3"/>
  <c r="H4" i="3"/>
  <c r="G47" i="3"/>
  <c r="H27" i="3"/>
  <c r="G41" i="3"/>
  <c r="G23" i="3"/>
  <c r="H38" i="3"/>
  <c r="G24" i="3"/>
  <c r="I24" i="3" s="1"/>
  <c r="G32" i="3"/>
  <c r="F19" i="3"/>
  <c r="D23" i="3"/>
  <c r="F31" i="3"/>
  <c r="D38" i="3"/>
  <c r="F38" i="3"/>
  <c r="E13" i="3"/>
  <c r="D43" i="3"/>
  <c r="C41" i="3"/>
  <c r="E7" i="3"/>
  <c r="G22" i="3"/>
  <c r="H41" i="3"/>
  <c r="H43" i="3"/>
  <c r="G18" i="3"/>
  <c r="H31" i="3"/>
  <c r="AF2609" i="4"/>
  <c r="AF2619" i="4"/>
  <c r="AF2601" i="4"/>
  <c r="AF2617" i="4"/>
  <c r="AF2595" i="4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E3" i="11"/>
  <c r="D3" i="11"/>
  <c r="C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D7" i="11" a="1"/>
  <c r="D7" i="11" s="1"/>
  <c r="C7" i="11" s="1"/>
  <c r="AF2241" i="4"/>
  <c r="AF2237" i="4"/>
  <c r="AF2236" i="4"/>
  <c r="AF2217" i="4"/>
  <c r="AF2224" i="4"/>
  <c r="AF2222" i="4"/>
  <c r="AF2219" i="4"/>
  <c r="E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O28" i="7"/>
  <c r="O4" i="7"/>
  <c r="O21" i="7"/>
  <c r="O3" i="7"/>
  <c r="O17" i="7"/>
  <c r="O8" i="7"/>
  <c r="O12" i="7"/>
  <c r="O2" i="7"/>
  <c r="AF37" i="4"/>
  <c r="AF40" i="4"/>
  <c r="AD49" i="4"/>
  <c r="AF48" i="4"/>
  <c r="AF30" i="4"/>
  <c r="AD44" i="4"/>
  <c r="AF34" i="4"/>
  <c r="AF54" i="4"/>
  <c r="AF35" i="4"/>
  <c r="AF45" i="4"/>
  <c r="AF39" i="4"/>
  <c r="AF46" i="4"/>
  <c r="AF33" i="4"/>
  <c r="AD47" i="4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J55" i="4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D45" i="4"/>
  <c r="AD39" i="4"/>
  <c r="AD36" i="4"/>
  <c r="AD38" i="4"/>
  <c r="AD42" i="4"/>
  <c r="AD32" i="4"/>
  <c r="AE32" i="4" s="1"/>
  <c r="AF32" i="4" s="1"/>
  <c r="AD43" i="4"/>
  <c r="AD46" i="4"/>
  <c r="AD50" i="4"/>
  <c r="AD51" i="4"/>
  <c r="AD53" i="4"/>
  <c r="AD37" i="4"/>
  <c r="AD40" i="4"/>
  <c r="AD31" i="4"/>
  <c r="AD48" i="4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F53" i="4"/>
  <c r="AD29" i="4"/>
  <c r="E12" i="6" l="1" a="1"/>
  <c r="E12" i="6" s="1"/>
  <c r="E28" i="3"/>
  <c r="J28" i="3" s="1"/>
  <c r="E15" i="6" a="1"/>
  <c r="E15" i="6" s="1"/>
  <c r="E5" i="6" a="1"/>
  <c r="E5" i="6" s="1"/>
  <c r="I24" i="7" s="1"/>
  <c r="K24" i="7" s="1"/>
  <c r="M24" i="7" s="1"/>
  <c r="E5" i="3"/>
  <c r="J5" i="3" s="1"/>
  <c r="D8" i="3"/>
  <c r="E3" i="6" a="1"/>
  <c r="E3" i="6" s="1"/>
  <c r="F23" i="3"/>
  <c r="C47" i="3"/>
  <c r="I12" i="3"/>
  <c r="L2808" i="4"/>
  <c r="M2808" i="4" s="1"/>
  <c r="L2804" i="4"/>
  <c r="M2804" i="4" s="1"/>
  <c r="L2784" i="4"/>
  <c r="M2784" i="4" s="1"/>
  <c r="L2791" i="4"/>
  <c r="M2791" i="4" s="1"/>
  <c r="L2809" i="4"/>
  <c r="M2809" i="4" s="1"/>
  <c r="L2789" i="4"/>
  <c r="M2789" i="4" s="1"/>
  <c r="L2805" i="4"/>
  <c r="M2805" i="4" s="1"/>
  <c r="L2806" i="4"/>
  <c r="M2806" i="4" s="1"/>
  <c r="L2801" i="4"/>
  <c r="M2801" i="4" s="1"/>
  <c r="L2797" i="4"/>
  <c r="M2797" i="4" s="1"/>
  <c r="L2800" i="4"/>
  <c r="M2800" i="4" s="1"/>
  <c r="L2803" i="4"/>
  <c r="M2803" i="4" s="1"/>
  <c r="L2798" i="4"/>
  <c r="M2798" i="4" s="1"/>
  <c r="L2788" i="4"/>
  <c r="M2788" i="4" s="1"/>
  <c r="L2799" i="4"/>
  <c r="M2799" i="4" s="1"/>
  <c r="L2786" i="4"/>
  <c r="M2786" i="4" s="1"/>
  <c r="L2793" i="4"/>
  <c r="M2793" i="4" s="1"/>
  <c r="L2792" i="4"/>
  <c r="M2792" i="4" s="1"/>
  <c r="L2794" i="4"/>
  <c r="M2794" i="4" s="1"/>
  <c r="L2795" i="4"/>
  <c r="M2795" i="4" s="1"/>
  <c r="L2802" i="4"/>
  <c r="M2802" i="4" s="1"/>
  <c r="L2787" i="4"/>
  <c r="M2787" i="4" s="1"/>
  <c r="L2785" i="4"/>
  <c r="M2785" i="4" s="1"/>
  <c r="L2783" i="4"/>
  <c r="M2783" i="4" s="1"/>
  <c r="L2796" i="4"/>
  <c r="M2796" i="4" s="1"/>
  <c r="L2807" i="4"/>
  <c r="M2807" i="4" s="1"/>
  <c r="L2790" i="4"/>
  <c r="M2790" i="4" s="1"/>
  <c r="AE31" i="4"/>
  <c r="AF31" i="4" s="1"/>
  <c r="J136" i="16"/>
  <c r="J122" i="16"/>
  <c r="J134" i="16"/>
  <c r="J128" i="16"/>
  <c r="J110" i="16"/>
  <c r="J131" i="16"/>
  <c r="J114" i="16"/>
  <c r="J116" i="16"/>
  <c r="J113" i="16"/>
  <c r="J117" i="16"/>
  <c r="J111" i="16"/>
  <c r="J126" i="16"/>
  <c r="J123" i="16"/>
  <c r="J125" i="16"/>
  <c r="J119" i="16"/>
  <c r="J129" i="16"/>
  <c r="J135" i="16"/>
  <c r="J120" i="16"/>
  <c r="J124" i="16"/>
  <c r="J127" i="16"/>
  <c r="J112" i="16"/>
  <c r="J115" i="16"/>
  <c r="J133" i="16"/>
  <c r="J118" i="16"/>
  <c r="J130" i="16"/>
  <c r="J132" i="16"/>
  <c r="J121" i="16"/>
  <c r="AE53" i="4"/>
  <c r="AE45" i="4"/>
  <c r="AE42" i="4"/>
  <c r="AF42" i="4" s="1"/>
  <c r="AG393" i="4" s="1"/>
  <c r="AE55" i="4"/>
  <c r="AE35" i="4"/>
  <c r="AE48" i="4"/>
  <c r="AE36" i="4"/>
  <c r="AF36" i="4" s="1"/>
  <c r="AG441" i="4" s="1"/>
  <c r="AE47" i="4"/>
  <c r="AF47" i="4" s="1"/>
  <c r="AG263" i="4" s="1"/>
  <c r="J9" i="3"/>
  <c r="J16" i="3"/>
  <c r="I37" i="3"/>
  <c r="I30" i="3"/>
  <c r="AK52" i="4"/>
  <c r="AJ79" i="4"/>
  <c r="AJ106" i="4" s="1"/>
  <c r="I18" i="3"/>
  <c r="I15" i="3"/>
  <c r="I45" i="3"/>
  <c r="J7" i="3"/>
  <c r="I23" i="3"/>
  <c r="J46" i="3"/>
  <c r="AG889" i="4"/>
  <c r="AG1942" i="4"/>
  <c r="AG2509" i="4"/>
  <c r="AG2023" i="4"/>
  <c r="AG1240" i="4"/>
  <c r="AG1348" i="4"/>
  <c r="AG1186" i="4"/>
  <c r="AG268" i="4"/>
  <c r="AG808" i="4"/>
  <c r="AG1537" i="4"/>
  <c r="AG1456" i="4"/>
  <c r="AG2293" i="4"/>
  <c r="AG835" i="4"/>
  <c r="AG1078" i="4"/>
  <c r="AG1375" i="4"/>
  <c r="AG214" i="4"/>
  <c r="AG565" i="4"/>
  <c r="AG2725" i="4"/>
  <c r="AG2779" i="4"/>
  <c r="AG2077" i="4"/>
  <c r="AG1618" i="4"/>
  <c r="AG700" i="4"/>
  <c r="AG1132" i="4"/>
  <c r="AG376" i="4"/>
  <c r="AG457" i="4"/>
  <c r="AG2455" i="4"/>
  <c r="AG2671" i="4"/>
  <c r="AG1780" i="4"/>
  <c r="AG2104" i="4"/>
  <c r="AG1267" i="4"/>
  <c r="AG1402" i="4"/>
  <c r="AG322" i="4"/>
  <c r="AG349" i="4"/>
  <c r="AG2239" i="4"/>
  <c r="AG2212" i="4"/>
  <c r="AG1483" i="4"/>
  <c r="AG1996" i="4"/>
  <c r="AG1294" i="4"/>
  <c r="AG916" i="4"/>
  <c r="AG1159" i="4"/>
  <c r="AG241" i="4"/>
  <c r="AG2563" i="4"/>
  <c r="AG2482" i="4"/>
  <c r="AG1510" i="4"/>
  <c r="AG1213" i="4"/>
  <c r="AG1834" i="4"/>
  <c r="AG970" i="4"/>
  <c r="AG781" i="4"/>
  <c r="AG1051" i="4"/>
  <c r="AG133" i="4"/>
  <c r="AG2428" i="4"/>
  <c r="AG1888" i="4"/>
  <c r="AG2401" i="4"/>
  <c r="AG2266" i="4"/>
  <c r="AG1591" i="4"/>
  <c r="AG754" i="4"/>
  <c r="AG673" i="4"/>
  <c r="AG592" i="4"/>
  <c r="AG619" i="4"/>
  <c r="AG54" i="4"/>
  <c r="AJ54" i="4" s="1"/>
  <c r="AG162" i="4"/>
  <c r="AG270" i="4"/>
  <c r="AG378" i="4"/>
  <c r="AG486" i="4"/>
  <c r="AG594" i="4"/>
  <c r="AG702" i="4"/>
  <c r="AG810" i="4"/>
  <c r="AG81" i="4"/>
  <c r="AG189" i="4"/>
  <c r="AG297" i="4"/>
  <c r="AG405" i="4"/>
  <c r="AG513" i="4"/>
  <c r="AG621" i="4"/>
  <c r="AG729" i="4"/>
  <c r="AG837" i="4"/>
  <c r="AG945" i="4"/>
  <c r="AG891" i="4"/>
  <c r="AG1134" i="4"/>
  <c r="AG432" i="4"/>
  <c r="AG459" i="4"/>
  <c r="AG756" i="4"/>
  <c r="AG972" i="4"/>
  <c r="AG324" i="4"/>
  <c r="AG351" i="4"/>
  <c r="AG216" i="4"/>
  <c r="AG243" i="4"/>
  <c r="AG648" i="4"/>
  <c r="AG108" i="4"/>
  <c r="AG135" i="4"/>
  <c r="AG864" i="4"/>
  <c r="AG1080" i="4"/>
  <c r="AG1215" i="4"/>
  <c r="AG1431" i="4"/>
  <c r="AG540" i="4"/>
  <c r="AG1404" i="4"/>
  <c r="AG1539" i="4"/>
  <c r="AG1647" i="4"/>
  <c r="AG999" i="4"/>
  <c r="AG918" i="4"/>
  <c r="AG1350" i="4"/>
  <c r="AG1566" i="4"/>
  <c r="AG567" i="4"/>
  <c r="AG1323" i="4"/>
  <c r="AG1161" i="4"/>
  <c r="AG1296" i="4"/>
  <c r="AG1593" i="4"/>
  <c r="AG1701" i="4"/>
  <c r="AG1809" i="4"/>
  <c r="AG1053" i="4"/>
  <c r="AG1188" i="4"/>
  <c r="AG1377" i="4"/>
  <c r="AG1917" i="4"/>
  <c r="AG2079" i="4"/>
  <c r="AG2187" i="4"/>
  <c r="AG2295" i="4"/>
  <c r="AG2403" i="4"/>
  <c r="AG1755" i="4"/>
  <c r="AG1890" i="4"/>
  <c r="AG1944" i="4"/>
  <c r="AG675" i="4"/>
  <c r="AG1863" i="4"/>
  <c r="AG1971" i="4"/>
  <c r="AG1107" i="4"/>
  <c r="AG1269" i="4"/>
  <c r="AG1836" i="4"/>
  <c r="AG1998" i="4"/>
  <c r="AG2106" i="4"/>
  <c r="AG2214" i="4"/>
  <c r="AG2322" i="4"/>
  <c r="AG2430" i="4"/>
  <c r="AG1674" i="4"/>
  <c r="AG1728" i="4"/>
  <c r="AG1485" i="4"/>
  <c r="AG2160" i="4"/>
  <c r="AG2052" i="4"/>
  <c r="AG2268" i="4"/>
  <c r="AG2619" i="4"/>
  <c r="AG2727" i="4"/>
  <c r="AG2835" i="4"/>
  <c r="AG2349" i="4"/>
  <c r="AG2025" i="4"/>
  <c r="AG1620" i="4"/>
  <c r="AG1242" i="4"/>
  <c r="AG1512" i="4"/>
  <c r="AG1458" i="4"/>
  <c r="AG2457" i="4"/>
  <c r="AG2673" i="4"/>
  <c r="AG2781" i="4"/>
  <c r="AG1026" i="4"/>
  <c r="AG2484" i="4"/>
  <c r="AG2538" i="4"/>
  <c r="AG2511" i="4"/>
  <c r="AG2808" i="4"/>
  <c r="AG783" i="4"/>
  <c r="AG1782" i="4"/>
  <c r="AG2754" i="4"/>
  <c r="AG2241" i="4"/>
  <c r="AG2700" i="4"/>
  <c r="AG2646" i="4"/>
  <c r="AG2376" i="4"/>
  <c r="AG2592" i="4"/>
  <c r="AG2565" i="4"/>
  <c r="AG2133" i="4"/>
  <c r="AG2374" i="4"/>
  <c r="AG2833" i="4"/>
  <c r="AG2347" i="4"/>
  <c r="AG2158" i="4"/>
  <c r="AG1105" i="4"/>
  <c r="AG430" i="4"/>
  <c r="AG862" i="4"/>
  <c r="AG538" i="4"/>
  <c r="AG511" i="4"/>
  <c r="AG32" i="4"/>
  <c r="AG140" i="4"/>
  <c r="AG248" i="4"/>
  <c r="AG356" i="4"/>
  <c r="AG464" i="4"/>
  <c r="AG572" i="4"/>
  <c r="AG680" i="4"/>
  <c r="AG788" i="4"/>
  <c r="AG896" i="4"/>
  <c r="AG59" i="4"/>
  <c r="AG167" i="4"/>
  <c r="AG275" i="4"/>
  <c r="AG383" i="4"/>
  <c r="AG491" i="4"/>
  <c r="AG599" i="4"/>
  <c r="AG707" i="4"/>
  <c r="AG815" i="4"/>
  <c r="AG923" i="4"/>
  <c r="AG1031" i="4"/>
  <c r="AG86" i="4"/>
  <c r="AG194" i="4"/>
  <c r="AG302" i="4"/>
  <c r="AG410" i="4"/>
  <c r="AG518" i="4"/>
  <c r="AG626" i="4"/>
  <c r="AG734" i="4"/>
  <c r="AG842" i="4"/>
  <c r="AG113" i="4"/>
  <c r="AG869" i="4"/>
  <c r="AG1085" i="4"/>
  <c r="AG1193" i="4"/>
  <c r="AG1301" i="4"/>
  <c r="AG1409" i="4"/>
  <c r="AG1517" i="4"/>
  <c r="AG1139" i="4"/>
  <c r="AG1247" i="4"/>
  <c r="AG1355" i="4"/>
  <c r="AG1463" i="4"/>
  <c r="AG545" i="4"/>
  <c r="AG329" i="4"/>
  <c r="AG1112" i="4"/>
  <c r="AG1598" i="4"/>
  <c r="AG1706" i="4"/>
  <c r="AG1814" i="4"/>
  <c r="AG653" i="4"/>
  <c r="AG950" i="4"/>
  <c r="AG1274" i="4"/>
  <c r="AG1220" i="4"/>
  <c r="AG1436" i="4"/>
  <c r="AG221" i="4"/>
  <c r="AG1544" i="4"/>
  <c r="AG1652" i="4"/>
  <c r="AG1760" i="4"/>
  <c r="AG1868" i="4"/>
  <c r="AG1976" i="4"/>
  <c r="AG437" i="4"/>
  <c r="AG761" i="4"/>
  <c r="AG1382" i="4"/>
  <c r="AG977" i="4"/>
  <c r="AG1490" i="4"/>
  <c r="AG1787" i="4"/>
  <c r="AG2057" i="4"/>
  <c r="AG1571" i="4"/>
  <c r="AG1922" i="4"/>
  <c r="AG2084" i="4"/>
  <c r="AG2192" i="4"/>
  <c r="AG2300" i="4"/>
  <c r="AG2408" i="4"/>
  <c r="AG2516" i="4"/>
  <c r="AG1004" i="4"/>
  <c r="AG1841" i="4"/>
  <c r="AG2003" i="4"/>
  <c r="AG2111" i="4"/>
  <c r="AG2219" i="4"/>
  <c r="AG2327" i="4"/>
  <c r="AG2435" i="4"/>
  <c r="AG2462" i="4"/>
  <c r="AG2678" i="4"/>
  <c r="AG2786" i="4"/>
  <c r="AG1679" i="4"/>
  <c r="AG2246" i="4"/>
  <c r="AG2489" i="4"/>
  <c r="AG1625" i="4"/>
  <c r="AG2138" i="4"/>
  <c r="AG2381" i="4"/>
  <c r="AG2543" i="4"/>
  <c r="AG2165" i="4"/>
  <c r="AG2570" i="4"/>
  <c r="AG2705" i="4"/>
  <c r="AG2813" i="4"/>
  <c r="AG2030" i="4"/>
  <c r="AG2273" i="4"/>
  <c r="AG1733" i="4"/>
  <c r="AG1166" i="4"/>
  <c r="AG1328" i="4"/>
  <c r="AG1949" i="4"/>
  <c r="AG2354" i="4"/>
  <c r="AG1058" i="4"/>
  <c r="AG1895" i="4"/>
  <c r="AG2759" i="4"/>
  <c r="AG2732" i="4"/>
  <c r="AG2651" i="4"/>
  <c r="AG2624" i="4"/>
  <c r="AG2597" i="4"/>
  <c r="AG67" i="4"/>
  <c r="AG175" i="4"/>
  <c r="AG283" i="4"/>
  <c r="AG391" i="4"/>
  <c r="AG499" i="4"/>
  <c r="AG607" i="4"/>
  <c r="AG121" i="4"/>
  <c r="AG229" i="4"/>
  <c r="AG337" i="4"/>
  <c r="AG445" i="4"/>
  <c r="AG553" i="4"/>
  <c r="AG310" i="4"/>
  <c r="AG364" i="4"/>
  <c r="AG634" i="4"/>
  <c r="AG850" i="4"/>
  <c r="AG202" i="4"/>
  <c r="AG256" i="4"/>
  <c r="AG769" i="4"/>
  <c r="AG94" i="4"/>
  <c r="AG148" i="4"/>
  <c r="AG661" i="4"/>
  <c r="AG40" i="4"/>
  <c r="AJ40" i="4" s="1"/>
  <c r="AG1012" i="4"/>
  <c r="AG1147" i="4"/>
  <c r="AG796" i="4"/>
  <c r="AG715" i="4"/>
  <c r="AG958" i="4"/>
  <c r="AG931" i="4"/>
  <c r="AG526" i="4"/>
  <c r="AG1417" i="4"/>
  <c r="AG904" i="4"/>
  <c r="AG1201" i="4"/>
  <c r="AG472" i="4"/>
  <c r="AG1039" i="4"/>
  <c r="AG1066" i="4"/>
  <c r="AG1390" i="4"/>
  <c r="AG1552" i="4"/>
  <c r="AG1660" i="4"/>
  <c r="AG418" i="4"/>
  <c r="AG688" i="4"/>
  <c r="AG877" i="4"/>
  <c r="AG1120" i="4"/>
  <c r="AG1309" i="4"/>
  <c r="AG823" i="4"/>
  <c r="AG1903" i="4"/>
  <c r="AG1930" i="4"/>
  <c r="AG1876" i="4"/>
  <c r="AG1957" i="4"/>
  <c r="AG2092" i="4"/>
  <c r="AG1228" i="4"/>
  <c r="AG1849" i="4"/>
  <c r="AG1984" i="4"/>
  <c r="AG1471" i="4"/>
  <c r="AG1822" i="4"/>
  <c r="AG1444" i="4"/>
  <c r="AG1525" i="4"/>
  <c r="AG580" i="4"/>
  <c r="AG742" i="4"/>
  <c r="AG1336" i="4"/>
  <c r="AG1579" i="4"/>
  <c r="AG2038" i="4"/>
  <c r="AG2146" i="4"/>
  <c r="AG2254" i="4"/>
  <c r="AG1174" i="4"/>
  <c r="AG1282" i="4"/>
  <c r="AG1606" i="4"/>
  <c r="AG1795" i="4"/>
  <c r="AG1093" i="4"/>
  <c r="AG1714" i="4"/>
  <c r="AG2308" i="4"/>
  <c r="AG2362" i="4"/>
  <c r="AG2416" i="4"/>
  <c r="AG1363" i="4"/>
  <c r="AG1498" i="4"/>
  <c r="AG2227" i="4"/>
  <c r="AG2632" i="4"/>
  <c r="AG2740" i="4"/>
  <c r="AG985" i="4"/>
  <c r="AG2119" i="4"/>
  <c r="AG2659" i="4"/>
  <c r="AG2767" i="4"/>
  <c r="AG1687" i="4"/>
  <c r="AG1768" i="4"/>
  <c r="AG1633" i="4"/>
  <c r="AG2065" i="4"/>
  <c r="AG2173" i="4"/>
  <c r="AG2335" i="4"/>
  <c r="AG2389" i="4"/>
  <c r="AG2443" i="4"/>
  <c r="AG2470" i="4"/>
  <c r="AG2794" i="4"/>
  <c r="AG1741" i="4"/>
  <c r="AG1255" i="4"/>
  <c r="AG2011" i="4"/>
  <c r="AG2497" i="4"/>
  <c r="AG2686" i="4"/>
  <c r="AG2281" i="4"/>
  <c r="AG2713" i="4"/>
  <c r="AG2605" i="4"/>
  <c r="AG2578" i="4"/>
  <c r="AG2551" i="4"/>
  <c r="AG2524" i="4"/>
  <c r="AG2200" i="4"/>
  <c r="AG2821" i="4"/>
  <c r="AG80" i="4"/>
  <c r="AG188" i="4"/>
  <c r="AG296" i="4"/>
  <c r="AG404" i="4"/>
  <c r="AG512" i="4"/>
  <c r="AG620" i="4"/>
  <c r="AG728" i="4"/>
  <c r="AG836" i="4"/>
  <c r="AG107" i="4"/>
  <c r="AG215" i="4"/>
  <c r="AG323" i="4"/>
  <c r="AG431" i="4"/>
  <c r="AG539" i="4"/>
  <c r="AG647" i="4"/>
  <c r="AG755" i="4"/>
  <c r="AG863" i="4"/>
  <c r="AG971" i="4"/>
  <c r="AG134" i="4"/>
  <c r="AG242" i="4"/>
  <c r="AG350" i="4"/>
  <c r="AG458" i="4"/>
  <c r="AG566" i="4"/>
  <c r="AG674" i="4"/>
  <c r="AG782" i="4"/>
  <c r="AG890" i="4"/>
  <c r="AG809" i="4"/>
  <c r="AG1133" i="4"/>
  <c r="AG1241" i="4"/>
  <c r="AG1349" i="4"/>
  <c r="AG1457" i="4"/>
  <c r="AG998" i="4"/>
  <c r="AG1025" i="4"/>
  <c r="AG485" i="4"/>
  <c r="AG377" i="4"/>
  <c r="AG269" i="4"/>
  <c r="AG944" i="4"/>
  <c r="AG1079" i="4"/>
  <c r="AG1187" i="4"/>
  <c r="AG1295" i="4"/>
  <c r="AG1403" i="4"/>
  <c r="AG161" i="4"/>
  <c r="AG593" i="4"/>
  <c r="AG1538" i="4"/>
  <c r="AG1646" i="4"/>
  <c r="AG1754" i="4"/>
  <c r="AG53" i="4"/>
  <c r="AJ53" i="4" s="1"/>
  <c r="AG1376" i="4"/>
  <c r="AG1160" i="4"/>
  <c r="AG1592" i="4"/>
  <c r="AG1700" i="4"/>
  <c r="AG1808" i="4"/>
  <c r="AG1916" i="4"/>
  <c r="AG1052" i="4"/>
  <c r="AG1268" i="4"/>
  <c r="AG1565" i="4"/>
  <c r="AG1889" i="4"/>
  <c r="AG1943" i="4"/>
  <c r="AG1322" i="4"/>
  <c r="AG1862" i="4"/>
  <c r="AG1970" i="4"/>
  <c r="AG1106" i="4"/>
  <c r="AG1835" i="4"/>
  <c r="AG1997" i="4"/>
  <c r="AG2105" i="4"/>
  <c r="AG1619" i="4"/>
  <c r="AG701" i="4"/>
  <c r="AG2024" i="4"/>
  <c r="AG2132" i="4"/>
  <c r="AG2240" i="4"/>
  <c r="AG2348" i="4"/>
  <c r="AG2456" i="4"/>
  <c r="AG2564" i="4"/>
  <c r="AG2051" i="4"/>
  <c r="AG2159" i="4"/>
  <c r="AG2267" i="4"/>
  <c r="AG2375" i="4"/>
  <c r="AG2618" i="4"/>
  <c r="AG2726" i="4"/>
  <c r="AG2834" i="4"/>
  <c r="AG2078" i="4"/>
  <c r="AG2402" i="4"/>
  <c r="AG917" i="4"/>
  <c r="AG1214" i="4"/>
  <c r="AG1673" i="4"/>
  <c r="AG2186" i="4"/>
  <c r="AG1430" i="4"/>
  <c r="AG2645" i="4"/>
  <c r="AG2753" i="4"/>
  <c r="AG1511" i="4"/>
  <c r="AG1727" i="4"/>
  <c r="AG2294" i="4"/>
  <c r="AG2483" i="4"/>
  <c r="AG1781" i="4"/>
  <c r="AG2510" i="4"/>
  <c r="AG2699" i="4"/>
  <c r="AG2807" i="4"/>
  <c r="AG2780" i="4"/>
  <c r="AG1484" i="4"/>
  <c r="AG2213" i="4"/>
  <c r="AG2672" i="4"/>
  <c r="AG2321" i="4"/>
  <c r="AG2537" i="4"/>
  <c r="AG2591" i="4"/>
  <c r="AG2429" i="4"/>
  <c r="AG127" i="4"/>
  <c r="AG235" i="4"/>
  <c r="AG343" i="4"/>
  <c r="AG451" i="4"/>
  <c r="AG559" i="4"/>
  <c r="AG667" i="4"/>
  <c r="AG73" i="4"/>
  <c r="AG181" i="4"/>
  <c r="AG289" i="4"/>
  <c r="AG397" i="4"/>
  <c r="AG505" i="4"/>
  <c r="AG586" i="4"/>
  <c r="AG829" i="4"/>
  <c r="AG937" i="4"/>
  <c r="AG1072" i="4"/>
  <c r="AG478" i="4"/>
  <c r="AG532" i="4"/>
  <c r="AG748" i="4"/>
  <c r="AG370" i="4"/>
  <c r="AG424" i="4"/>
  <c r="AG613" i="4"/>
  <c r="AG262" i="4"/>
  <c r="AG316" i="4"/>
  <c r="AG910" i="4"/>
  <c r="AG1099" i="4"/>
  <c r="AG1207" i="4"/>
  <c r="AG46" i="4"/>
  <c r="AJ46" i="4" s="1"/>
  <c r="AG100" i="4"/>
  <c r="AG775" i="4"/>
  <c r="AG694" i="4"/>
  <c r="AG802" i="4"/>
  <c r="AG721" i="4"/>
  <c r="AG991" i="4"/>
  <c r="AG208" i="4"/>
  <c r="AG1153" i="4"/>
  <c r="AG1288" i="4"/>
  <c r="AG856" i="4"/>
  <c r="AG1261" i="4"/>
  <c r="AG1612" i="4"/>
  <c r="AG154" i="4"/>
  <c r="AG1045" i="4"/>
  <c r="AG1234" i="4"/>
  <c r="AG1450" i="4"/>
  <c r="AG1504" i="4"/>
  <c r="AG883" i="4"/>
  <c r="AG1018" i="4"/>
  <c r="AG1396" i="4"/>
  <c r="AG640" i="4"/>
  <c r="AG1801" i="4"/>
  <c r="AG1639" i="4"/>
  <c r="AG1720" i="4"/>
  <c r="AG2044" i="4"/>
  <c r="AG2152" i="4"/>
  <c r="AG1666" i="4"/>
  <c r="AG1774" i="4"/>
  <c r="AG1882" i="4"/>
  <c r="AG1909" i="4"/>
  <c r="AG1423" i="4"/>
  <c r="AG1531" i="4"/>
  <c r="AG1963" i="4"/>
  <c r="AG1990" i="4"/>
  <c r="AG2098" i="4"/>
  <c r="AG2206" i="4"/>
  <c r="AG1369" i="4"/>
  <c r="AG1558" i="4"/>
  <c r="AG1693" i="4"/>
  <c r="AG1747" i="4"/>
  <c r="AG1855" i="4"/>
  <c r="AG1828" i="4"/>
  <c r="AG2449" i="4"/>
  <c r="AG2287" i="4"/>
  <c r="AG2476" i="4"/>
  <c r="AG2503" i="4"/>
  <c r="AG2530" i="4"/>
  <c r="AG2692" i="4"/>
  <c r="AG2800" i="4"/>
  <c r="AG964" i="4"/>
  <c r="AG1126" i="4"/>
  <c r="AG1936" i="4"/>
  <c r="AG2557" i="4"/>
  <c r="AG2233" i="4"/>
  <c r="AG2314" i="4"/>
  <c r="AG2368" i="4"/>
  <c r="AG2422" i="4"/>
  <c r="AG2611" i="4"/>
  <c r="AG2719" i="4"/>
  <c r="AG2827" i="4"/>
  <c r="AG1315" i="4"/>
  <c r="AG1585" i="4"/>
  <c r="AG2125" i="4"/>
  <c r="AG2638" i="4"/>
  <c r="AG2746" i="4"/>
  <c r="AG1342" i="4"/>
  <c r="AG2071" i="4"/>
  <c r="AG2773" i="4"/>
  <c r="AG2341" i="4"/>
  <c r="AG2395" i="4"/>
  <c r="AG1477" i="4"/>
  <c r="AG2665" i="4"/>
  <c r="AG2179" i="4"/>
  <c r="AG2584" i="4"/>
  <c r="AG2017" i="4"/>
  <c r="AG1180" i="4"/>
  <c r="AG2260" i="4"/>
  <c r="AG2320" i="4"/>
  <c r="AG2806" i="4"/>
  <c r="AG2752" i="4"/>
  <c r="AG2050" i="4"/>
  <c r="AG1969" i="4"/>
  <c r="AG1321" i="4"/>
  <c r="AG160" i="4"/>
  <c r="AG1024" i="4"/>
  <c r="AG403" i="4"/>
  <c r="AG114" i="4"/>
  <c r="AG222" i="4"/>
  <c r="AG330" i="4"/>
  <c r="AG438" i="4"/>
  <c r="AG546" i="4"/>
  <c r="AG654" i="4"/>
  <c r="AG762" i="4"/>
  <c r="AG870" i="4"/>
  <c r="AG33" i="4"/>
  <c r="AJ33" i="4" s="1"/>
  <c r="AJ60" i="4" s="1"/>
  <c r="AG141" i="4"/>
  <c r="AG249" i="4"/>
  <c r="AG357" i="4"/>
  <c r="AG465" i="4"/>
  <c r="AG573" i="4"/>
  <c r="AG681" i="4"/>
  <c r="AG789" i="4"/>
  <c r="AG897" i="4"/>
  <c r="AG1005" i="4"/>
  <c r="AG60" i="4"/>
  <c r="AG951" i="4"/>
  <c r="AG708" i="4"/>
  <c r="AG924" i="4"/>
  <c r="AG1086" i="4"/>
  <c r="AG735" i="4"/>
  <c r="AG519" i="4"/>
  <c r="AG600" i="4"/>
  <c r="AG411" i="4"/>
  <c r="AG492" i="4"/>
  <c r="AG843" i="4"/>
  <c r="AG1140" i="4"/>
  <c r="AG195" i="4"/>
  <c r="AG1167" i="4"/>
  <c r="AG1302" i="4"/>
  <c r="AG1113" i="4"/>
  <c r="AG1599" i="4"/>
  <c r="AG1707" i="4"/>
  <c r="AG276" i="4"/>
  <c r="AG1275" i="4"/>
  <c r="AG1491" i="4"/>
  <c r="AG1518" i="4"/>
  <c r="AG1626" i="4"/>
  <c r="AG303" i="4"/>
  <c r="AG627" i="4"/>
  <c r="AG816" i="4"/>
  <c r="AG1410" i="4"/>
  <c r="AG87" i="4"/>
  <c r="AG168" i="4"/>
  <c r="AG1545" i="4"/>
  <c r="AG1653" i="4"/>
  <c r="AG1761" i="4"/>
  <c r="AG1869" i="4"/>
  <c r="AG1194" i="4"/>
  <c r="AG1032" i="4"/>
  <c r="AG1464" i="4"/>
  <c r="AG2031" i="4"/>
  <c r="AG2139" i="4"/>
  <c r="AG2247" i="4"/>
  <c r="AG2355" i="4"/>
  <c r="AG1437" i="4"/>
  <c r="AG1383" i="4"/>
  <c r="AG1788" i="4"/>
  <c r="AG1356" i="4"/>
  <c r="AG2058" i="4"/>
  <c r="AG2166" i="4"/>
  <c r="AG2274" i="4"/>
  <c r="AG2382" i="4"/>
  <c r="AG978" i="4"/>
  <c r="AG1059" i="4"/>
  <c r="AG1329" i="4"/>
  <c r="AG1896" i="4"/>
  <c r="AG384" i="4"/>
  <c r="AG1950" i="4"/>
  <c r="AG1977" i="4"/>
  <c r="AG1248" i="4"/>
  <c r="AG2463" i="4"/>
  <c r="AG2679" i="4"/>
  <c r="AG2787" i="4"/>
  <c r="AG2112" i="4"/>
  <c r="AG2328" i="4"/>
  <c r="AG2436" i="4"/>
  <c r="AG2490" i="4"/>
  <c r="AG2517" i="4"/>
  <c r="AG2085" i="4"/>
  <c r="AG2544" i="4"/>
  <c r="AG1221" i="4"/>
  <c r="AG1572" i="4"/>
  <c r="AG1680" i="4"/>
  <c r="AG1842" i="4"/>
  <c r="AG2004" i="4"/>
  <c r="AG2598" i="4"/>
  <c r="AG2625" i="4"/>
  <c r="AG2733" i="4"/>
  <c r="AG1734" i="4"/>
  <c r="AG1815" i="4"/>
  <c r="AG2409" i="4"/>
  <c r="AG2220" i="4"/>
  <c r="AG2571" i="4"/>
  <c r="AG2814" i="4"/>
  <c r="AG2301" i="4"/>
  <c r="AG1923" i="4"/>
  <c r="AG2760" i="4"/>
  <c r="AG2193" i="4"/>
  <c r="AG2706" i="4"/>
  <c r="AG2652" i="4"/>
  <c r="AG91" i="4"/>
  <c r="AG199" i="4"/>
  <c r="AG307" i="4"/>
  <c r="AG415" i="4"/>
  <c r="AG523" i="4"/>
  <c r="AG631" i="4"/>
  <c r="AG37" i="4"/>
  <c r="AG145" i="4"/>
  <c r="AG253" i="4"/>
  <c r="AG361" i="4"/>
  <c r="AG469" i="4"/>
  <c r="AG577" i="4"/>
  <c r="AG226" i="4"/>
  <c r="AG280" i="4"/>
  <c r="AG658" i="4"/>
  <c r="AG1009" i="4"/>
  <c r="AG118" i="4"/>
  <c r="AG172" i="4"/>
  <c r="AG1036" i="4"/>
  <c r="AG64" i="4"/>
  <c r="AG685" i="4"/>
  <c r="AG874" i="4"/>
  <c r="AG982" i="4"/>
  <c r="AG793" i="4"/>
  <c r="AG1063" i="4"/>
  <c r="AG1171" i="4"/>
  <c r="AG928" i="4"/>
  <c r="AG820" i="4"/>
  <c r="AG739" i="4"/>
  <c r="AG901" i="4"/>
  <c r="AG388" i="4"/>
  <c r="AG334" i="4"/>
  <c r="AG847" i="4"/>
  <c r="AG1360" i="4"/>
  <c r="AG604" i="4"/>
  <c r="AG955" i="4"/>
  <c r="AG1090" i="4"/>
  <c r="AG1333" i="4"/>
  <c r="AG1576" i="4"/>
  <c r="AG550" i="4"/>
  <c r="AG1306" i="4"/>
  <c r="AG496" i="4"/>
  <c r="AG1252" i="4"/>
  <c r="AG1468" i="4"/>
  <c r="AG1495" i="4"/>
  <c r="AG442" i="4"/>
  <c r="AG1144" i="4"/>
  <c r="AG1225" i="4"/>
  <c r="AG1684" i="4"/>
  <c r="AG1738" i="4"/>
  <c r="AG2008" i="4"/>
  <c r="AG2116" i="4"/>
  <c r="AG1441" i="4"/>
  <c r="AG1522" i="4"/>
  <c r="AG1819" i="4"/>
  <c r="AG1387" i="4"/>
  <c r="AG1549" i="4"/>
  <c r="AG1792" i="4"/>
  <c r="AG1279" i="4"/>
  <c r="AG1603" i="4"/>
  <c r="AG2062" i="4"/>
  <c r="AG2170" i="4"/>
  <c r="AG2278" i="4"/>
  <c r="AG1630" i="4"/>
  <c r="AG1711" i="4"/>
  <c r="AG1198" i="4"/>
  <c r="AG1657" i="4"/>
  <c r="AG1927" i="4"/>
  <c r="AG2224" i="4"/>
  <c r="AG2251" i="4"/>
  <c r="AG1900" i="4"/>
  <c r="AG1765" i="4"/>
  <c r="AG2143" i="4"/>
  <c r="AG1117" i="4"/>
  <c r="AG2656" i="4"/>
  <c r="AG2764" i="4"/>
  <c r="AG1873" i="4"/>
  <c r="AG2089" i="4"/>
  <c r="AG2332" i="4"/>
  <c r="AG2386" i="4"/>
  <c r="AG2440" i="4"/>
  <c r="AG2467" i="4"/>
  <c r="AG2494" i="4"/>
  <c r="AG2683" i="4"/>
  <c r="AG2791" i="4"/>
  <c r="AG712" i="4"/>
  <c r="AG1846" i="4"/>
  <c r="AG2548" i="4"/>
  <c r="AG2818" i="4"/>
  <c r="AG766" i="4"/>
  <c r="AG2197" i="4"/>
  <c r="AG2575" i="4"/>
  <c r="AG2602" i="4"/>
  <c r="AG2710" i="4"/>
  <c r="AG1981" i="4"/>
  <c r="AG2629" i="4"/>
  <c r="AG1414" i="4"/>
  <c r="AG2521" i="4"/>
  <c r="AG2305" i="4"/>
  <c r="AG2359" i="4"/>
  <c r="AG2413" i="4"/>
  <c r="AG2035" i="4"/>
  <c r="AG1954" i="4"/>
  <c r="AG2737" i="4"/>
  <c r="AG66" i="4"/>
  <c r="AG174" i="4"/>
  <c r="AG282" i="4"/>
  <c r="AG390" i="4"/>
  <c r="AG498" i="4"/>
  <c r="AG606" i="4"/>
  <c r="AG714" i="4"/>
  <c r="AG822" i="4"/>
  <c r="AG93" i="4"/>
  <c r="AG201" i="4"/>
  <c r="AG309" i="4"/>
  <c r="AG417" i="4"/>
  <c r="AG525" i="4"/>
  <c r="AG633" i="4"/>
  <c r="AG741" i="4"/>
  <c r="AG849" i="4"/>
  <c r="AG957" i="4"/>
  <c r="AG255" i="4"/>
  <c r="AG336" i="4"/>
  <c r="AG768" i="4"/>
  <c r="AG147" i="4"/>
  <c r="AG228" i="4"/>
  <c r="AG660" i="4"/>
  <c r="AG39" i="4"/>
  <c r="AJ39" i="4" s="1"/>
  <c r="AG120" i="4"/>
  <c r="AG1011" i="4"/>
  <c r="AG687" i="4"/>
  <c r="AG876" i="4"/>
  <c r="AG984" i="4"/>
  <c r="AG1038" i="4"/>
  <c r="AG930" i="4"/>
  <c r="AG1092" i="4"/>
  <c r="AG903" i="4"/>
  <c r="AG1200" i="4"/>
  <c r="AG471" i="4"/>
  <c r="AG1065" i="4"/>
  <c r="AG1389" i="4"/>
  <c r="AG1551" i="4"/>
  <c r="AG1659" i="4"/>
  <c r="AG795" i="4"/>
  <c r="AG1362" i="4"/>
  <c r="AG552" i="4"/>
  <c r="AG1173" i="4"/>
  <c r="AG1335" i="4"/>
  <c r="AG1578" i="4"/>
  <c r="AG363" i="4"/>
  <c r="AG1281" i="4"/>
  <c r="AG1605" i="4"/>
  <c r="AG1713" i="4"/>
  <c r="AG1821" i="4"/>
  <c r="AG579" i="4"/>
  <c r="AG1254" i="4"/>
  <c r="AG1875" i="4"/>
  <c r="AG1956" i="4"/>
  <c r="AG2091" i="4"/>
  <c r="AG2199" i="4"/>
  <c r="AG2307" i="4"/>
  <c r="AG2415" i="4"/>
  <c r="AG1227" i="4"/>
  <c r="AG1848" i="4"/>
  <c r="AG1983" i="4"/>
  <c r="AG1470" i="4"/>
  <c r="AG1497" i="4"/>
  <c r="AG1686" i="4"/>
  <c r="AG1740" i="4"/>
  <c r="AG2010" i="4"/>
  <c r="AG2118" i="4"/>
  <c r="AG2226" i="4"/>
  <c r="AG2334" i="4"/>
  <c r="AG2442" i="4"/>
  <c r="AG1119" i="4"/>
  <c r="AG1416" i="4"/>
  <c r="AG1308" i="4"/>
  <c r="AG1794" i="4"/>
  <c r="AG2361" i="4"/>
  <c r="AG1929" i="4"/>
  <c r="AG2631" i="4"/>
  <c r="AG2739" i="4"/>
  <c r="AG1902" i="4"/>
  <c r="AG1443" i="4"/>
  <c r="AG1767" i="4"/>
  <c r="AG2145" i="4"/>
  <c r="AG2253" i="4"/>
  <c r="AG444" i="4"/>
  <c r="AG1146" i="4"/>
  <c r="AG1632" i="4"/>
  <c r="AG1524" i="4"/>
  <c r="AG2037" i="4"/>
  <c r="AG2496" i="4"/>
  <c r="AG2685" i="4"/>
  <c r="AG2793" i="4"/>
  <c r="AG2280" i="4"/>
  <c r="AG2523" i="4"/>
  <c r="AG2604" i="4"/>
  <c r="AG2712" i="4"/>
  <c r="AG2658" i="4"/>
  <c r="AG2577" i="4"/>
  <c r="AG2172" i="4"/>
  <c r="AG2550" i="4"/>
  <c r="AG2064" i="4"/>
  <c r="AG2820" i="4"/>
  <c r="AG2469" i="4"/>
  <c r="AG2388" i="4"/>
  <c r="AG2766" i="4"/>
  <c r="AG31" i="4"/>
  <c r="AJ31" i="4" s="1"/>
  <c r="AG139" i="4"/>
  <c r="AG247" i="4"/>
  <c r="AG355" i="4"/>
  <c r="AG463" i="4"/>
  <c r="AG571" i="4"/>
  <c r="AG679" i="4"/>
  <c r="AG85" i="4"/>
  <c r="AG193" i="4"/>
  <c r="AG301" i="4"/>
  <c r="AG409" i="4"/>
  <c r="AG517" i="4"/>
  <c r="AG706" i="4"/>
  <c r="AG787" i="4"/>
  <c r="AG922" i="4"/>
  <c r="AG1084" i="4"/>
  <c r="AG814" i="4"/>
  <c r="AG1111" i="4"/>
  <c r="AG895" i="4"/>
  <c r="AG598" i="4"/>
  <c r="AG490" i="4"/>
  <c r="AG544" i="4"/>
  <c r="AG841" i="4"/>
  <c r="AG382" i="4"/>
  <c r="AG436" i="4"/>
  <c r="AG625" i="4"/>
  <c r="AG760" i="4"/>
  <c r="AG1003" i="4"/>
  <c r="AG1030" i="4"/>
  <c r="AG112" i="4"/>
  <c r="AG328" i="4"/>
  <c r="AG652" i="4"/>
  <c r="AG949" i="4"/>
  <c r="AG1273" i="4"/>
  <c r="AG274" i="4"/>
  <c r="AG733" i="4"/>
  <c r="AG1246" i="4"/>
  <c r="AG1462" i="4"/>
  <c r="AG1489" i="4"/>
  <c r="AG1624" i="4"/>
  <c r="AG58" i="4"/>
  <c r="AG220" i="4"/>
  <c r="AG1138" i="4"/>
  <c r="AG166" i="4"/>
  <c r="AG1381" i="4"/>
  <c r="AG976" i="4"/>
  <c r="AG1192" i="4"/>
  <c r="AG1435" i="4"/>
  <c r="AG1516" i="4"/>
  <c r="AG1786" i="4"/>
  <c r="AG1408" i="4"/>
  <c r="AG1543" i="4"/>
  <c r="AG2056" i="4"/>
  <c r="AG2164" i="4"/>
  <c r="AG1354" i="4"/>
  <c r="AG1570" i="4"/>
  <c r="AG1057" i="4"/>
  <c r="AG1327" i="4"/>
  <c r="AG1894" i="4"/>
  <c r="AG1165" i="4"/>
  <c r="AG1300" i="4"/>
  <c r="AG1597" i="4"/>
  <c r="AG1759" i="4"/>
  <c r="AG1948" i="4"/>
  <c r="AG1651" i="4"/>
  <c r="AG1840" i="4"/>
  <c r="AG2002" i="4"/>
  <c r="AG2110" i="4"/>
  <c r="AG2218" i="4"/>
  <c r="AG868" i="4"/>
  <c r="AG2245" i="4"/>
  <c r="AG2488" i="4"/>
  <c r="AG2137" i="4"/>
  <c r="AG2326" i="4"/>
  <c r="AG2380" i="4"/>
  <c r="AG2434" i="4"/>
  <c r="AG2515" i="4"/>
  <c r="AG2542" i="4"/>
  <c r="AG2029" i="4"/>
  <c r="AG1867" i="4"/>
  <c r="AG2083" i="4"/>
  <c r="AG2569" i="4"/>
  <c r="AG2704" i="4"/>
  <c r="AG2812" i="4"/>
  <c r="AG2272" i="4"/>
  <c r="AG1219" i="4"/>
  <c r="AG1678" i="4"/>
  <c r="AG2596" i="4"/>
  <c r="AG2191" i="4"/>
  <c r="AG2623" i="4"/>
  <c r="AG2731" i="4"/>
  <c r="AG1732" i="4"/>
  <c r="AG1813" i="4"/>
  <c r="AG2353" i="4"/>
  <c r="AG2407" i="4"/>
  <c r="AG2299" i="4"/>
  <c r="AG2650" i="4"/>
  <c r="AG2758" i="4"/>
  <c r="AG1705" i="4"/>
  <c r="AG1921" i="4"/>
  <c r="AG1975" i="4"/>
  <c r="AG2785" i="4"/>
  <c r="AG2461" i="4"/>
  <c r="AG2677" i="4"/>
  <c r="AG703" i="4"/>
  <c r="AG1108" i="4"/>
  <c r="AG730" i="4"/>
  <c r="AG811" i="4"/>
  <c r="AG892" i="4"/>
  <c r="AG1135" i="4"/>
  <c r="AG838" i="4"/>
  <c r="AG1000" i="4"/>
  <c r="AG1027" i="4"/>
  <c r="AG757" i="4"/>
  <c r="AG973" i="4"/>
  <c r="AG1054" i="4"/>
  <c r="AG946" i="4"/>
  <c r="AG784" i="4"/>
  <c r="AG1513" i="4"/>
  <c r="AG1216" i="4"/>
  <c r="AG1432" i="4"/>
  <c r="AG1405" i="4"/>
  <c r="AG1540" i="4"/>
  <c r="AG1648" i="4"/>
  <c r="AG1189" i="4"/>
  <c r="AG1378" i="4"/>
  <c r="AG1324" i="4"/>
  <c r="AG1162" i="4"/>
  <c r="AG1351" i="4"/>
  <c r="AG1567" i="4"/>
  <c r="AG1702" i="4"/>
  <c r="AG1918" i="4"/>
  <c r="AG2080" i="4"/>
  <c r="AG1297" i="4"/>
  <c r="AG1594" i="4"/>
  <c r="AG1756" i="4"/>
  <c r="AG1891" i="4"/>
  <c r="AG1945" i="4"/>
  <c r="AG1864" i="4"/>
  <c r="AG1972" i="4"/>
  <c r="AG865" i="4"/>
  <c r="AG1621" i="4"/>
  <c r="AG1243" i="4"/>
  <c r="AG2026" i="4"/>
  <c r="AG2134" i="4"/>
  <c r="AG2242" i="4"/>
  <c r="AG1081" i="4"/>
  <c r="AG1675" i="4"/>
  <c r="AG1729" i="4"/>
  <c r="AG2107" i="4"/>
  <c r="AG2593" i="4"/>
  <c r="AG1486" i="4"/>
  <c r="AG2161" i="4"/>
  <c r="AG2053" i="4"/>
  <c r="AG2269" i="4"/>
  <c r="AG2620" i="4"/>
  <c r="AG2728" i="4"/>
  <c r="AG2836" i="4"/>
  <c r="AG919" i="4"/>
  <c r="AG1837" i="4"/>
  <c r="AG1999" i="4"/>
  <c r="AG2188" i="4"/>
  <c r="AG2350" i="4"/>
  <c r="AG2404" i="4"/>
  <c r="AG2647" i="4"/>
  <c r="AG2755" i="4"/>
  <c r="AG1810" i="4"/>
  <c r="AG2215" i="4"/>
  <c r="AG1459" i="4"/>
  <c r="AG2458" i="4"/>
  <c r="AG2674" i="4"/>
  <c r="AG2782" i="4"/>
  <c r="AG2809" i="4"/>
  <c r="AG2539" i="4"/>
  <c r="AG1783" i="4"/>
  <c r="AG2512" i="4"/>
  <c r="AG2485" i="4"/>
  <c r="AG2296" i="4"/>
  <c r="AG2701" i="4"/>
  <c r="AG2431" i="4"/>
  <c r="AG2377" i="4"/>
  <c r="AG1270" i="4"/>
  <c r="AG2323" i="4"/>
  <c r="AG2566" i="4"/>
  <c r="AG126" i="4"/>
  <c r="AG234" i="4"/>
  <c r="AG342" i="4"/>
  <c r="AG450" i="4"/>
  <c r="AG558" i="4"/>
  <c r="AG666" i="4"/>
  <c r="AG774" i="4"/>
  <c r="AG45" i="4"/>
  <c r="AJ45" i="4" s="1"/>
  <c r="AJ72" i="4" s="1"/>
  <c r="AG153" i="4"/>
  <c r="AG261" i="4"/>
  <c r="AG369" i="4"/>
  <c r="AG477" i="4"/>
  <c r="AG585" i="4"/>
  <c r="AG693" i="4"/>
  <c r="AG801" i="4"/>
  <c r="AG909" i="4"/>
  <c r="AG531" i="4"/>
  <c r="AG747" i="4"/>
  <c r="AG423" i="4"/>
  <c r="AG504" i="4"/>
  <c r="AG612" i="4"/>
  <c r="AG315" i="4"/>
  <c r="AG396" i="4"/>
  <c r="AG1098" i="4"/>
  <c r="AG207" i="4"/>
  <c r="AG288" i="4"/>
  <c r="AG639" i="4"/>
  <c r="AG855" i="4"/>
  <c r="AG72" i="4"/>
  <c r="AG720" i="4"/>
  <c r="AG882" i="4"/>
  <c r="AG1017" i="4"/>
  <c r="AG1044" i="4"/>
  <c r="AG1152" i="4"/>
  <c r="AG1287" i="4"/>
  <c r="AG1260" i="4"/>
  <c r="AG1611" i="4"/>
  <c r="AG1719" i="4"/>
  <c r="AG1476" i="4"/>
  <c r="AG963" i="4"/>
  <c r="AG1422" i="4"/>
  <c r="AG1530" i="4"/>
  <c r="AG1638" i="4"/>
  <c r="AG1395" i="4"/>
  <c r="AG1368" i="4"/>
  <c r="AG1557" i="4"/>
  <c r="AG1665" i="4"/>
  <c r="AG1773" i="4"/>
  <c r="AG1881" i="4"/>
  <c r="AG99" i="4"/>
  <c r="AG180" i="4"/>
  <c r="AG1125" i="4"/>
  <c r="AG936" i="4"/>
  <c r="AG2043" i="4"/>
  <c r="AG2151" i="4"/>
  <c r="AG2259" i="4"/>
  <c r="AG2367" i="4"/>
  <c r="AG828" i="4"/>
  <c r="AG1233" i="4"/>
  <c r="AG2070" i="4"/>
  <c r="AG2178" i="4"/>
  <c r="AG2286" i="4"/>
  <c r="AG2394" i="4"/>
  <c r="AG1935" i="4"/>
  <c r="AG990" i="4"/>
  <c r="AG1071" i="4"/>
  <c r="AG1692" i="4"/>
  <c r="AG1746" i="4"/>
  <c r="AG1854" i="4"/>
  <c r="AG1827" i="4"/>
  <c r="AG2475" i="4"/>
  <c r="AG1800" i="4"/>
  <c r="AG2421" i="4"/>
  <c r="AG1206" i="4"/>
  <c r="AG1962" i="4"/>
  <c r="AG2205" i="4"/>
  <c r="AG2502" i="4"/>
  <c r="AG2529" i="4"/>
  <c r="AG2691" i="4"/>
  <c r="AG2799" i="4"/>
  <c r="AG1908" i="4"/>
  <c r="AG2556" i="4"/>
  <c r="AG2313" i="4"/>
  <c r="AG1503" i="4"/>
  <c r="AG2583" i="4"/>
  <c r="AG2232" i="4"/>
  <c r="AG1449" i="4"/>
  <c r="AG1314" i="4"/>
  <c r="AG2124" i="4"/>
  <c r="AG2637" i="4"/>
  <c r="AG2745" i="4"/>
  <c r="AG1179" i="4"/>
  <c r="AG1584" i="4"/>
  <c r="AG2097" i="4"/>
  <c r="AG2718" i="4"/>
  <c r="AG2340" i="4"/>
  <c r="AG1989" i="4"/>
  <c r="AG2448" i="4"/>
  <c r="AG2664" i="4"/>
  <c r="AG2610" i="4"/>
  <c r="AG2016" i="4"/>
  <c r="AG1341" i="4"/>
  <c r="AG2772" i="4"/>
  <c r="AG2826" i="4"/>
  <c r="AG115" i="4"/>
  <c r="AG223" i="4"/>
  <c r="AG331" i="4"/>
  <c r="AG439" i="4"/>
  <c r="AG547" i="4"/>
  <c r="AG655" i="4"/>
  <c r="AG61" i="4"/>
  <c r="AG169" i="4"/>
  <c r="AG277" i="4"/>
  <c r="AG385" i="4"/>
  <c r="AG493" i="4"/>
  <c r="AG34" i="4"/>
  <c r="AJ34" i="4" s="1"/>
  <c r="AG88" i="4"/>
  <c r="AG682" i="4"/>
  <c r="AG979" i="4"/>
  <c r="AG1060" i="4"/>
  <c r="AG790" i="4"/>
  <c r="AG871" i="4"/>
  <c r="AG952" i="4"/>
  <c r="AG709" i="4"/>
  <c r="AG925" i="4"/>
  <c r="AG1087" i="4"/>
  <c r="AG1195" i="4"/>
  <c r="AG817" i="4"/>
  <c r="AG736" i="4"/>
  <c r="AG898" i="4"/>
  <c r="AG574" i="4"/>
  <c r="AG466" i="4"/>
  <c r="AG520" i="4"/>
  <c r="AG601" i="4"/>
  <c r="AG196" i="4"/>
  <c r="AG1033" i="4"/>
  <c r="AG1330" i="4"/>
  <c r="AG1168" i="4"/>
  <c r="AG1303" i="4"/>
  <c r="AG412" i="4"/>
  <c r="AG1114" i="4"/>
  <c r="AG1600" i="4"/>
  <c r="AG142" i="4"/>
  <c r="AG358" i="4"/>
  <c r="AG1006" i="4"/>
  <c r="AG1249" i="4"/>
  <c r="AG1465" i="4"/>
  <c r="AG1222" i="4"/>
  <c r="AG1438" i="4"/>
  <c r="AG304" i="4"/>
  <c r="AG628" i="4"/>
  <c r="AG1411" i="4"/>
  <c r="AG763" i="4"/>
  <c r="AG1681" i="4"/>
  <c r="AG1735" i="4"/>
  <c r="AG1492" i="4"/>
  <c r="AG1519" i="4"/>
  <c r="AG2032" i="4"/>
  <c r="AG2140" i="4"/>
  <c r="AG1546" i="4"/>
  <c r="AG1384" i="4"/>
  <c r="AG1789" i="4"/>
  <c r="AG1573" i="4"/>
  <c r="AG1708" i="4"/>
  <c r="AG1627" i="4"/>
  <c r="AG1870" i="4"/>
  <c r="AG1924" i="4"/>
  <c r="AG2086" i="4"/>
  <c r="AG2194" i="4"/>
  <c r="AG2302" i="4"/>
  <c r="AG1654" i="4"/>
  <c r="AG1951" i="4"/>
  <c r="AG1978" i="4"/>
  <c r="AG1897" i="4"/>
  <c r="AG2059" i="4"/>
  <c r="AG2167" i="4"/>
  <c r="AG1357" i="4"/>
  <c r="AG2248" i="4"/>
  <c r="AG2464" i="4"/>
  <c r="AG2680" i="4"/>
  <c r="AG2788" i="4"/>
  <c r="AG1762" i="4"/>
  <c r="AG2113" i="4"/>
  <c r="AG2329" i="4"/>
  <c r="AG2383" i="4"/>
  <c r="AG2437" i="4"/>
  <c r="AG2491" i="4"/>
  <c r="AG2518" i="4"/>
  <c r="AG1141" i="4"/>
  <c r="AG2572" i="4"/>
  <c r="AG2707" i="4"/>
  <c r="AG2815" i="4"/>
  <c r="AG2626" i="4"/>
  <c r="AG2734" i="4"/>
  <c r="AG1816" i="4"/>
  <c r="AG2221" i="4"/>
  <c r="AG2545" i="4"/>
  <c r="AG2410" i="4"/>
  <c r="AG2653" i="4"/>
  <c r="AG2005" i="4"/>
  <c r="AG844" i="4"/>
  <c r="AG2356" i="4"/>
  <c r="AG2275" i="4"/>
  <c r="AG2599" i="4"/>
  <c r="AG1843" i="4"/>
  <c r="AG2761" i="4"/>
  <c r="AG250" i="4"/>
  <c r="AG1276" i="4"/>
  <c r="AG2131" i="4"/>
  <c r="AG2698" i="4"/>
  <c r="AG2644" i="4"/>
  <c r="AG1807" i="4"/>
  <c r="AG1861" i="4"/>
  <c r="AG484" i="4"/>
  <c r="AG106" i="4"/>
  <c r="AG997" i="4"/>
  <c r="AG295" i="4"/>
  <c r="AG116" i="4"/>
  <c r="AG224" i="4"/>
  <c r="AG332" i="4"/>
  <c r="AG440" i="4"/>
  <c r="AG548" i="4"/>
  <c r="AG656" i="4"/>
  <c r="AG764" i="4"/>
  <c r="AG872" i="4"/>
  <c r="AG35" i="4"/>
  <c r="AG143" i="4"/>
  <c r="AG251" i="4"/>
  <c r="AG359" i="4"/>
  <c r="AG467" i="4"/>
  <c r="AG575" i="4"/>
  <c r="AG683" i="4"/>
  <c r="AG791" i="4"/>
  <c r="AG899" i="4"/>
  <c r="AG1007" i="4"/>
  <c r="AG62" i="4"/>
  <c r="AG170" i="4"/>
  <c r="AG278" i="4"/>
  <c r="AG386" i="4"/>
  <c r="AG494" i="4"/>
  <c r="AG602" i="4"/>
  <c r="AG710" i="4"/>
  <c r="AG818" i="4"/>
  <c r="AG197" i="4"/>
  <c r="AG89" i="4"/>
  <c r="AG980" i="4"/>
  <c r="AG1061" i="4"/>
  <c r="AG1169" i="4"/>
  <c r="AG1277" i="4"/>
  <c r="AG1385" i="4"/>
  <c r="AG1493" i="4"/>
  <c r="AG953" i="4"/>
  <c r="AG926" i="4"/>
  <c r="AG737" i="4"/>
  <c r="AG1115" i="4"/>
  <c r="AG1223" i="4"/>
  <c r="AG1331" i="4"/>
  <c r="AG1439" i="4"/>
  <c r="AG845" i="4"/>
  <c r="AG1088" i="4"/>
  <c r="AG1574" i="4"/>
  <c r="AG1682" i="4"/>
  <c r="AG1790" i="4"/>
  <c r="AG1034" i="4"/>
  <c r="AG1304" i="4"/>
  <c r="AG413" i="4"/>
  <c r="AG1142" i="4"/>
  <c r="AG1520" i="4"/>
  <c r="AG1628" i="4"/>
  <c r="AG1736" i="4"/>
  <c r="AG1844" i="4"/>
  <c r="AG1952" i="4"/>
  <c r="AG305" i="4"/>
  <c r="AG629" i="4"/>
  <c r="AG1817" i="4"/>
  <c r="AG1466" i="4"/>
  <c r="AG1196" i="4"/>
  <c r="AG1412" i="4"/>
  <c r="AG2033" i="4"/>
  <c r="AG1547" i="4"/>
  <c r="AG1358" i="4"/>
  <c r="AG2060" i="4"/>
  <c r="AG2168" i="4"/>
  <c r="AG2276" i="4"/>
  <c r="AG2384" i="4"/>
  <c r="AG2492" i="4"/>
  <c r="AG2600" i="4"/>
  <c r="AG1763" i="4"/>
  <c r="AG1898" i="4"/>
  <c r="AG1871" i="4"/>
  <c r="AG1925" i="4"/>
  <c r="AG2087" i="4"/>
  <c r="AG2195" i="4"/>
  <c r="AG2303" i="4"/>
  <c r="AG2411" i="4"/>
  <c r="AG1709" i="4"/>
  <c r="AG2654" i="4"/>
  <c r="AG2762" i="4"/>
  <c r="AG2438" i="4"/>
  <c r="AG2141" i="4"/>
  <c r="AG2249" i="4"/>
  <c r="AG2465" i="4"/>
  <c r="AG2681" i="4"/>
  <c r="AG2789" i="4"/>
  <c r="AG2114" i="4"/>
  <c r="AG2330" i="4"/>
  <c r="AG2546" i="4"/>
  <c r="AG1250" i="4"/>
  <c r="AG1979" i="4"/>
  <c r="AG2006" i="4"/>
  <c r="AG2573" i="4"/>
  <c r="AG2627" i="4"/>
  <c r="AG2222" i="4"/>
  <c r="AG2519" i="4"/>
  <c r="AG2357" i="4"/>
  <c r="AG2816" i="4"/>
  <c r="AG2735" i="4"/>
  <c r="AG1655" i="4"/>
  <c r="AG521" i="4"/>
  <c r="AG1601" i="4"/>
  <c r="AG2708" i="4"/>
  <c r="AG30" i="4"/>
  <c r="AJ30" i="4" s="1"/>
  <c r="AG138" i="4"/>
  <c r="AG246" i="4"/>
  <c r="AG354" i="4"/>
  <c r="AG462" i="4"/>
  <c r="AG570" i="4"/>
  <c r="AG678" i="4"/>
  <c r="AG786" i="4"/>
  <c r="AG57" i="4"/>
  <c r="AG165" i="4"/>
  <c r="AG273" i="4"/>
  <c r="AG381" i="4"/>
  <c r="AG489" i="4"/>
  <c r="AG597" i="4"/>
  <c r="AG705" i="4"/>
  <c r="AG813" i="4"/>
  <c r="AG921" i="4"/>
  <c r="AG1110" i="4"/>
  <c r="AG732" i="4"/>
  <c r="AG516" i="4"/>
  <c r="AG543" i="4"/>
  <c r="AG840" i="4"/>
  <c r="AG408" i="4"/>
  <c r="AG435" i="4"/>
  <c r="AG624" i="4"/>
  <c r="AG759" i="4"/>
  <c r="AG1002" i="4"/>
  <c r="AG1029" i="4"/>
  <c r="AG300" i="4"/>
  <c r="AG327" i="4"/>
  <c r="AG975" i="4"/>
  <c r="AG1056" i="4"/>
  <c r="AG651" i="4"/>
  <c r="AG1245" i="4"/>
  <c r="AG1461" i="4"/>
  <c r="AG1488" i="4"/>
  <c r="AG1623" i="4"/>
  <c r="AG1731" i="4"/>
  <c r="AG1218" i="4"/>
  <c r="AG1434" i="4"/>
  <c r="AG1515" i="4"/>
  <c r="AG219" i="4"/>
  <c r="AG867" i="4"/>
  <c r="AG1407" i="4"/>
  <c r="AG1542" i="4"/>
  <c r="AG1650" i="4"/>
  <c r="AG84" i="4"/>
  <c r="AG1191" i="4"/>
  <c r="AG1353" i="4"/>
  <c r="AG1569" i="4"/>
  <c r="AG1677" i="4"/>
  <c r="AG1785" i="4"/>
  <c r="AG1893" i="4"/>
  <c r="AG2055" i="4"/>
  <c r="AG2163" i="4"/>
  <c r="AG2271" i="4"/>
  <c r="AG2379" i="4"/>
  <c r="AG1380" i="4"/>
  <c r="AG948" i="4"/>
  <c r="AG1326" i="4"/>
  <c r="AG1704" i="4"/>
  <c r="AG1920" i="4"/>
  <c r="AG2082" i="4"/>
  <c r="AG2190" i="4"/>
  <c r="AG2298" i="4"/>
  <c r="AG2406" i="4"/>
  <c r="AG1272" i="4"/>
  <c r="AG1866" i="4"/>
  <c r="AG1974" i="4"/>
  <c r="AG192" i="4"/>
  <c r="AG894" i="4"/>
  <c r="AG1812" i="4"/>
  <c r="AG1083" i="4"/>
  <c r="AG2136" i="4"/>
  <c r="AG2325" i="4"/>
  <c r="AG2433" i="4"/>
  <c r="AG2514" i="4"/>
  <c r="AG2541" i="4"/>
  <c r="AG2109" i="4"/>
  <c r="AG2568" i="4"/>
  <c r="AG2703" i="4"/>
  <c r="AG2811" i="4"/>
  <c r="AG1758" i="4"/>
  <c r="AG2595" i="4"/>
  <c r="AG1839" i="4"/>
  <c r="AG1299" i="4"/>
  <c r="AG2028" i="4"/>
  <c r="AG111" i="4"/>
  <c r="AG1137" i="4"/>
  <c r="AG2001" i="4"/>
  <c r="AG1164" i="4"/>
  <c r="AG1947" i="4"/>
  <c r="AG2649" i="4"/>
  <c r="AG2757" i="4"/>
  <c r="AG2217" i="4"/>
  <c r="AG2784" i="4"/>
  <c r="AG2352" i="4"/>
  <c r="AG2487" i="4"/>
  <c r="AG2730" i="4"/>
  <c r="AG2244" i="4"/>
  <c r="AG2460" i="4"/>
  <c r="AG1596" i="4"/>
  <c r="AG2676" i="4"/>
  <c r="AG2622" i="4"/>
  <c r="AG44" i="4"/>
  <c r="AJ44" i="4" s="1"/>
  <c r="AG152" i="4"/>
  <c r="AG260" i="4"/>
  <c r="AG368" i="4"/>
  <c r="AG476" i="4"/>
  <c r="AG584" i="4"/>
  <c r="AG692" i="4"/>
  <c r="AG800" i="4"/>
  <c r="AG908" i="4"/>
  <c r="AG71" i="4"/>
  <c r="AG179" i="4"/>
  <c r="AG287" i="4"/>
  <c r="AG395" i="4"/>
  <c r="AG503" i="4"/>
  <c r="AG611" i="4"/>
  <c r="AG719" i="4"/>
  <c r="AG827" i="4"/>
  <c r="AG935" i="4"/>
  <c r="AG1043" i="4"/>
  <c r="AG98" i="4"/>
  <c r="AG206" i="4"/>
  <c r="AG314" i="4"/>
  <c r="AG422" i="4"/>
  <c r="AG530" i="4"/>
  <c r="AG638" i="4"/>
  <c r="AG746" i="4"/>
  <c r="AG854" i="4"/>
  <c r="AG557" i="4"/>
  <c r="AG1097" i="4"/>
  <c r="AG1205" i="4"/>
  <c r="AG1313" i="4"/>
  <c r="AG1421" i="4"/>
  <c r="AG449" i="4"/>
  <c r="AG341" i="4"/>
  <c r="AG125" i="4"/>
  <c r="AG665" i="4"/>
  <c r="AG881" i="4"/>
  <c r="AG1016" i="4"/>
  <c r="AG1151" i="4"/>
  <c r="AG1259" i="4"/>
  <c r="AG1367" i="4"/>
  <c r="AG989" i="4"/>
  <c r="AG1610" i="4"/>
  <c r="AG1718" i="4"/>
  <c r="AG1475" i="4"/>
  <c r="AG1232" i="4"/>
  <c r="AG1448" i="4"/>
  <c r="AG1502" i="4"/>
  <c r="AG1070" i="4"/>
  <c r="AG233" i="4"/>
  <c r="AG1556" i="4"/>
  <c r="AG1664" i="4"/>
  <c r="AG1772" i="4"/>
  <c r="AG1880" i="4"/>
  <c r="AG1988" i="4"/>
  <c r="AG1124" i="4"/>
  <c r="AG1178" i="4"/>
  <c r="AG1637" i="4"/>
  <c r="AG2069" i="4"/>
  <c r="AG962" i="4"/>
  <c r="AG1907" i="4"/>
  <c r="AG1961" i="4"/>
  <c r="AG2096" i="4"/>
  <c r="AG2204" i="4"/>
  <c r="AG2312" i="4"/>
  <c r="AG2420" i="4"/>
  <c r="AG2528" i="4"/>
  <c r="AG1394" i="4"/>
  <c r="AG1826" i="4"/>
  <c r="AG1340" i="4"/>
  <c r="AG2015" i="4"/>
  <c r="AG2123" i="4"/>
  <c r="AG2231" i="4"/>
  <c r="AG2339" i="4"/>
  <c r="AG2285" i="4"/>
  <c r="AG2501" i="4"/>
  <c r="AG2690" i="4"/>
  <c r="AG2798" i="4"/>
  <c r="AG2555" i="4"/>
  <c r="AG1286" i="4"/>
  <c r="AG1934" i="4"/>
  <c r="AG2582" i="4"/>
  <c r="AG1799" i="4"/>
  <c r="AG2609" i="4"/>
  <c r="AG2717" i="4"/>
  <c r="AG2825" i="4"/>
  <c r="AG2366" i="4"/>
  <c r="AG1583" i="4"/>
  <c r="AG1691" i="4"/>
  <c r="AG773" i="4"/>
  <c r="AG1529" i="4"/>
  <c r="AG2150" i="4"/>
  <c r="AG2258" i="4"/>
  <c r="AG2474" i="4"/>
  <c r="AG1745" i="4"/>
  <c r="AG2393" i="4"/>
  <c r="AG2447" i="4"/>
  <c r="AG2663" i="4"/>
  <c r="AG2636" i="4"/>
  <c r="AG2177" i="4"/>
  <c r="AG2744" i="4"/>
  <c r="AG2042" i="4"/>
  <c r="AG1853" i="4"/>
  <c r="AG2771" i="4"/>
  <c r="AG102" i="4"/>
  <c r="AG210" i="4"/>
  <c r="AG318" i="4"/>
  <c r="AG426" i="4"/>
  <c r="AG534" i="4"/>
  <c r="AG642" i="4"/>
  <c r="AG750" i="4"/>
  <c r="AG858" i="4"/>
  <c r="AG129" i="4"/>
  <c r="AG237" i="4"/>
  <c r="AG345" i="4"/>
  <c r="AG453" i="4"/>
  <c r="AG561" i="4"/>
  <c r="AG669" i="4"/>
  <c r="AG777" i="4"/>
  <c r="AG885" i="4"/>
  <c r="AG993" i="4"/>
  <c r="AG588" i="4"/>
  <c r="AG831" i="4"/>
  <c r="AG966" i="4"/>
  <c r="AG480" i="4"/>
  <c r="AG507" i="4"/>
  <c r="AG939" i="4"/>
  <c r="AG1074" i="4"/>
  <c r="AG372" i="4"/>
  <c r="AG399" i="4"/>
  <c r="AG615" i="4"/>
  <c r="AG156" i="4"/>
  <c r="AG183" i="4"/>
  <c r="AG48" i="4"/>
  <c r="AG75" i="4"/>
  <c r="AG696" i="4"/>
  <c r="AG1128" i="4"/>
  <c r="AG264" i="4"/>
  <c r="AG723" i="4"/>
  <c r="AG1317" i="4"/>
  <c r="AG1587" i="4"/>
  <c r="AG1695" i="4"/>
  <c r="AG912" i="4"/>
  <c r="AG1290" i="4"/>
  <c r="AG291" i="4"/>
  <c r="AG1263" i="4"/>
  <c r="AG1614" i="4"/>
  <c r="AG1047" i="4"/>
  <c r="AG1101" i="4"/>
  <c r="AG1209" i="4"/>
  <c r="AG1425" i="4"/>
  <c r="AG1533" i="4"/>
  <c r="AG1641" i="4"/>
  <c r="AG1749" i="4"/>
  <c r="AG1857" i="4"/>
  <c r="AG1020" i="4"/>
  <c r="AG804" i="4"/>
  <c r="AG2019" i="4"/>
  <c r="AG2127" i="4"/>
  <c r="AG2235" i="4"/>
  <c r="AG2343" i="4"/>
  <c r="AG1803" i="4"/>
  <c r="AG1155" i="4"/>
  <c r="AG1722" i="4"/>
  <c r="AG2046" i="4"/>
  <c r="AG2154" i="4"/>
  <c r="AG2262" i="4"/>
  <c r="AG2370" i="4"/>
  <c r="AG1776" i="4"/>
  <c r="AG1452" i="4"/>
  <c r="AG1479" i="4"/>
  <c r="AG1506" i="4"/>
  <c r="AG1884" i="4"/>
  <c r="AG1911" i="4"/>
  <c r="AG1398" i="4"/>
  <c r="AG1938" i="4"/>
  <c r="AG1965" i="4"/>
  <c r="AG1344" i="4"/>
  <c r="AG1992" i="4"/>
  <c r="AG2397" i="4"/>
  <c r="AG1668" i="4"/>
  <c r="AG2667" i="4"/>
  <c r="AG2775" i="4"/>
  <c r="AG1830" i="4"/>
  <c r="AG2208" i="4"/>
  <c r="AG2289" i="4"/>
  <c r="AG2451" i="4"/>
  <c r="AG1560" i="4"/>
  <c r="AG2478" i="4"/>
  <c r="AG2505" i="4"/>
  <c r="AG1371" i="4"/>
  <c r="AG1236" i="4"/>
  <c r="AG2559" i="4"/>
  <c r="AG2613" i="4"/>
  <c r="AG2721" i="4"/>
  <c r="AG2829" i="4"/>
  <c r="AG2748" i="4"/>
  <c r="AG2100" i="4"/>
  <c r="AG2640" i="4"/>
  <c r="AG2073" i="4"/>
  <c r="AG2802" i="4"/>
  <c r="AG2694" i="4"/>
  <c r="AG2181" i="4"/>
  <c r="AG2586" i="4"/>
  <c r="AG2316" i="4"/>
  <c r="AG2424" i="4"/>
  <c r="AG2532" i="4"/>
  <c r="AG1182" i="4"/>
  <c r="AG56" i="4"/>
  <c r="AG164" i="4"/>
  <c r="AG272" i="4"/>
  <c r="AG380" i="4"/>
  <c r="AG488" i="4"/>
  <c r="AG596" i="4"/>
  <c r="AG704" i="4"/>
  <c r="AG812" i="4"/>
  <c r="AG920" i="4"/>
  <c r="AG83" i="4"/>
  <c r="AG191" i="4"/>
  <c r="AG299" i="4"/>
  <c r="AG407" i="4"/>
  <c r="AG515" i="4"/>
  <c r="AG623" i="4"/>
  <c r="AG731" i="4"/>
  <c r="AG839" i="4"/>
  <c r="AG947" i="4"/>
  <c r="AG110" i="4"/>
  <c r="AG218" i="4"/>
  <c r="AG326" i="4"/>
  <c r="AG434" i="4"/>
  <c r="AG542" i="4"/>
  <c r="AG650" i="4"/>
  <c r="AG758" i="4"/>
  <c r="AG866" i="4"/>
  <c r="AG1109" i="4"/>
  <c r="AG1217" i="4"/>
  <c r="AG1325" i="4"/>
  <c r="AG1433" i="4"/>
  <c r="AG893" i="4"/>
  <c r="AG569" i="4"/>
  <c r="AG1001" i="4"/>
  <c r="AG1028" i="4"/>
  <c r="AG461" i="4"/>
  <c r="AG974" i="4"/>
  <c r="AG1055" i="4"/>
  <c r="AG1163" i="4"/>
  <c r="AG1271" i="4"/>
  <c r="AG1379" i="4"/>
  <c r="AG353" i="4"/>
  <c r="AG1244" i="4"/>
  <c r="AG1460" i="4"/>
  <c r="AG1487" i="4"/>
  <c r="AG1622" i="4"/>
  <c r="AG1730" i="4"/>
  <c r="AG785" i="4"/>
  <c r="AG1514" i="4"/>
  <c r="AG137" i="4"/>
  <c r="AG1136" i="4"/>
  <c r="AG1352" i="4"/>
  <c r="AG1568" i="4"/>
  <c r="AG1676" i="4"/>
  <c r="AG1784" i="4"/>
  <c r="AG1892" i="4"/>
  <c r="AG245" i="4"/>
  <c r="AG1406" i="4"/>
  <c r="AG1541" i="4"/>
  <c r="AG1190" i="4"/>
  <c r="AG1703" i="4"/>
  <c r="AG1919" i="4"/>
  <c r="AG2081" i="4"/>
  <c r="AG1298" i="4"/>
  <c r="AG1595" i="4"/>
  <c r="AG1757" i="4"/>
  <c r="AG1946" i="4"/>
  <c r="AG1838" i="4"/>
  <c r="AG2000" i="4"/>
  <c r="AG2108" i="4"/>
  <c r="AG2216" i="4"/>
  <c r="AG2324" i="4"/>
  <c r="AG2432" i="4"/>
  <c r="AG2540" i="4"/>
  <c r="AG1811" i="4"/>
  <c r="AG2027" i="4"/>
  <c r="AG2135" i="4"/>
  <c r="AG2243" i="4"/>
  <c r="AG2351" i="4"/>
  <c r="AG2378" i="4"/>
  <c r="AG2567" i="4"/>
  <c r="AG2702" i="4"/>
  <c r="AG2810" i="4"/>
  <c r="AG1865" i="4"/>
  <c r="AG2594" i="4"/>
  <c r="AG2162" i="4"/>
  <c r="AG2189" i="4"/>
  <c r="AG2054" i="4"/>
  <c r="AG2270" i="4"/>
  <c r="AG2621" i="4"/>
  <c r="AG2729" i="4"/>
  <c r="AG1973" i="4"/>
  <c r="AG677" i="4"/>
  <c r="AG2297" i="4"/>
  <c r="AG1649" i="4"/>
  <c r="AG2405" i="4"/>
  <c r="AG2783" i="4"/>
  <c r="AG2486" i="4"/>
  <c r="AG2756" i="4"/>
  <c r="AG2513" i="4"/>
  <c r="AG2459" i="4"/>
  <c r="AG1082" i="4"/>
  <c r="AG2675" i="4"/>
  <c r="AG2648" i="4"/>
  <c r="AG2617" i="4"/>
  <c r="AG2536" i="4"/>
  <c r="AG1429" i="4"/>
  <c r="AG1726" i="4"/>
  <c r="AG1753" i="4"/>
  <c r="AG1672" i="4"/>
  <c r="AG943" i="4"/>
  <c r="AG727" i="4"/>
  <c r="AG187" i="4"/>
  <c r="AG2590" i="4"/>
  <c r="AG1915" i="4"/>
  <c r="AG2185" i="4"/>
  <c r="AG1645" i="4"/>
  <c r="AG1699" i="4"/>
  <c r="AG1564" i="4"/>
  <c r="AG646" i="4"/>
  <c r="J36" i="3"/>
  <c r="J8" i="3"/>
  <c r="J44" i="3"/>
  <c r="J40" i="3"/>
  <c r="J42" i="3"/>
  <c r="J33" i="3"/>
  <c r="J24" i="3"/>
  <c r="J35" i="3"/>
  <c r="J20" i="3"/>
  <c r="J51" i="3"/>
  <c r="I47" i="3"/>
  <c r="J15" i="3"/>
  <c r="J31" i="3"/>
  <c r="J26" i="3"/>
  <c r="I29" i="3"/>
  <c r="J37" i="3"/>
  <c r="J43" i="3"/>
  <c r="I32" i="3"/>
  <c r="J47" i="3"/>
  <c r="J11" i="3"/>
  <c r="J32" i="3"/>
  <c r="I51" i="3"/>
  <c r="I22" i="3"/>
  <c r="J34" i="3"/>
  <c r="I48" i="3"/>
  <c r="J17" i="3"/>
  <c r="J50" i="3"/>
  <c r="J6" i="3"/>
  <c r="I35" i="3"/>
  <c r="I28" i="3"/>
  <c r="I14" i="3"/>
  <c r="J45" i="3"/>
  <c r="J30" i="3"/>
  <c r="I16" i="7"/>
  <c r="I27" i="7"/>
  <c r="I13" i="7"/>
  <c r="I50" i="3"/>
  <c r="I21" i="3"/>
  <c r="I31" i="3"/>
  <c r="I8" i="3"/>
  <c r="J21" i="3"/>
  <c r="I23" i="7"/>
  <c r="I9" i="7"/>
  <c r="I44" i="3"/>
  <c r="I38" i="3"/>
  <c r="I21" i="7"/>
  <c r="K21" i="7" s="1"/>
  <c r="M21" i="7" s="1"/>
  <c r="I20" i="3"/>
  <c r="I10" i="3"/>
  <c r="J27" i="3"/>
  <c r="J22" i="3"/>
  <c r="I42" i="3"/>
  <c r="I43" i="3"/>
  <c r="J12" i="3"/>
  <c r="I41" i="3"/>
  <c r="I40" i="3"/>
  <c r="J18" i="3"/>
  <c r="J23" i="3"/>
  <c r="J29" i="3"/>
  <c r="I6" i="3"/>
  <c r="I34" i="3"/>
  <c r="I17" i="3"/>
  <c r="I49" i="3"/>
  <c r="J41" i="3"/>
  <c r="I33" i="3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J49" i="3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AE33" i="4"/>
  <c r="AE51" i="4"/>
  <c r="AF51" i="4" s="1"/>
  <c r="AE46" i="4"/>
  <c r="AE44" i="4"/>
  <c r="AE39" i="4"/>
  <c r="AE40" i="4"/>
  <c r="AE38" i="4"/>
  <c r="AF38" i="4" s="1"/>
  <c r="AE52" i="4"/>
  <c r="AE50" i="4"/>
  <c r="AE54" i="4"/>
  <c r="AE34" i="4"/>
  <c r="AE43" i="4"/>
  <c r="AF43" i="4" s="1"/>
  <c r="AE30" i="4"/>
  <c r="AE49" i="4"/>
  <c r="AE29" i="4"/>
  <c r="D8" i="11" a="1"/>
  <c r="D8" i="11" s="1"/>
  <c r="C8" i="11" s="1"/>
  <c r="E8" i="11"/>
  <c r="AG29" i="4"/>
  <c r="AJ29" i="4" s="1"/>
  <c r="P28" i="7"/>
  <c r="S28" i="7" s="1"/>
  <c r="J298" i="16" s="1"/>
  <c r="AG2890" i="4"/>
  <c r="AG2863" i="4"/>
  <c r="AJ32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AG1041" i="4" l="1"/>
  <c r="AG231" i="4"/>
  <c r="AG2040" i="4"/>
  <c r="AG1149" i="4"/>
  <c r="AG2283" i="4"/>
  <c r="AG2769" i="4"/>
  <c r="AG69" i="4"/>
  <c r="AG1986" i="4"/>
  <c r="AG2202" i="4"/>
  <c r="AG2175" i="4"/>
  <c r="AG1095" i="4"/>
  <c r="AG123" i="4"/>
  <c r="AG1230" i="4"/>
  <c r="AG1716" i="4"/>
  <c r="AG150" i="4"/>
  <c r="AG2121" i="4"/>
  <c r="AG663" i="4"/>
  <c r="I3" i="6"/>
  <c r="K3" i="6" s="1"/>
  <c r="I15" i="6"/>
  <c r="K15" i="6" s="1"/>
  <c r="I12" i="6"/>
  <c r="K12" i="6" s="1"/>
  <c r="I2" i="6"/>
  <c r="K2" i="6" s="1"/>
  <c r="I2" i="7"/>
  <c r="K2" i="7" s="1"/>
  <c r="M2" i="7" s="1"/>
  <c r="I8" i="6"/>
  <c r="K8" i="6" s="1"/>
  <c r="I7" i="7"/>
  <c r="K7" i="7" s="1"/>
  <c r="M7" i="7" s="1"/>
  <c r="I4" i="6"/>
  <c r="K4" i="6" s="1"/>
  <c r="I16" i="6"/>
  <c r="K16" i="6" s="1"/>
  <c r="I14" i="7"/>
  <c r="K14" i="7" s="1"/>
  <c r="M14" i="7" s="1"/>
  <c r="I17" i="6"/>
  <c r="K17" i="6" s="1"/>
  <c r="I8" i="7"/>
  <c r="K8" i="7" s="1"/>
  <c r="M8" i="7" s="1"/>
  <c r="I22" i="7"/>
  <c r="K22" i="7" s="1"/>
  <c r="M22" i="7" s="1"/>
  <c r="I5" i="7"/>
  <c r="K5" i="7" s="1"/>
  <c r="M5" i="7" s="1"/>
  <c r="I21" i="6"/>
  <c r="K21" i="6" s="1"/>
  <c r="I7" i="6"/>
  <c r="K7" i="6" s="1"/>
  <c r="I11" i="7"/>
  <c r="K11" i="7" s="1"/>
  <c r="M11" i="7" s="1"/>
  <c r="I11" i="6"/>
  <c r="K11" i="6" s="1"/>
  <c r="I22" i="6"/>
  <c r="K22" i="6" s="1"/>
  <c r="I3" i="7"/>
  <c r="I20" i="6"/>
  <c r="K20" i="6" s="1"/>
  <c r="I26" i="7"/>
  <c r="K26" i="7" s="1"/>
  <c r="M26" i="7" s="1"/>
  <c r="I12" i="7"/>
  <c r="K12" i="7" s="1"/>
  <c r="M12" i="7" s="1"/>
  <c r="I19" i="6"/>
  <c r="K19" i="6" s="1"/>
  <c r="I18" i="7"/>
  <c r="I10" i="6"/>
  <c r="K10" i="6" s="1"/>
  <c r="I10" i="7"/>
  <c r="K10" i="7" s="1"/>
  <c r="M10" i="7" s="1"/>
  <c r="I14" i="6"/>
  <c r="K14" i="6" s="1"/>
  <c r="I15" i="7"/>
  <c r="I9" i="6"/>
  <c r="K9" i="6" s="1"/>
  <c r="I17" i="7"/>
  <c r="I13" i="6"/>
  <c r="K13" i="6" s="1"/>
  <c r="I6" i="6"/>
  <c r="K6" i="6" s="1"/>
  <c r="I20" i="7"/>
  <c r="K20" i="7" s="1"/>
  <c r="M20" i="7" s="1"/>
  <c r="I25" i="7"/>
  <c r="K25" i="7" s="1"/>
  <c r="M25" i="7" s="1"/>
  <c r="I5" i="6"/>
  <c r="K5" i="6" s="1"/>
  <c r="I4" i="7"/>
  <c r="I19" i="7"/>
  <c r="K19" i="7" s="1"/>
  <c r="M19" i="7" s="1"/>
  <c r="I6" i="7"/>
  <c r="I18" i="6"/>
  <c r="K18" i="6" s="1"/>
  <c r="AG2715" i="4"/>
  <c r="AG1797" i="4"/>
  <c r="AG636" i="4"/>
  <c r="AG2607" i="4"/>
  <c r="AG1176" i="4"/>
  <c r="AG339" i="4"/>
  <c r="AG1608" i="4"/>
  <c r="AG555" i="4"/>
  <c r="AG312" i="4"/>
  <c r="AG2148" i="4"/>
  <c r="AG1311" i="4"/>
  <c r="AG744" i="4"/>
  <c r="AG420" i="4"/>
  <c r="AG2256" i="4"/>
  <c r="AG1365" i="4"/>
  <c r="AG1500" i="4"/>
  <c r="AG933" i="4"/>
  <c r="AG2013" i="4"/>
  <c r="AG2094" i="4"/>
  <c r="AG528" i="4"/>
  <c r="AG798" i="4"/>
  <c r="AG2634" i="4"/>
  <c r="AG1959" i="4"/>
  <c r="AG1068" i="4"/>
  <c r="AG690" i="4"/>
  <c r="T28" i="7"/>
  <c r="K133" i="16"/>
  <c r="K127" i="16"/>
  <c r="K116" i="16"/>
  <c r="K124" i="16"/>
  <c r="K114" i="16"/>
  <c r="K120" i="16"/>
  <c r="K131" i="16"/>
  <c r="K135" i="16"/>
  <c r="K129" i="16"/>
  <c r="K128" i="16"/>
  <c r="K115" i="16"/>
  <c r="K117" i="16"/>
  <c r="K121" i="16"/>
  <c r="K119" i="16"/>
  <c r="K134" i="16"/>
  <c r="K132" i="16"/>
  <c r="K125" i="16"/>
  <c r="K122" i="16"/>
  <c r="K130" i="16"/>
  <c r="K123" i="16"/>
  <c r="K136" i="16"/>
  <c r="K118" i="16"/>
  <c r="K126" i="16"/>
  <c r="K111" i="16"/>
  <c r="K112" i="16"/>
  <c r="K113" i="16"/>
  <c r="K110" i="16"/>
  <c r="AG900" i="4"/>
  <c r="AG1035" i="4"/>
  <c r="AG36" i="4"/>
  <c r="AG2547" i="4"/>
  <c r="AG225" i="4"/>
  <c r="AG2412" i="4"/>
  <c r="AG333" i="4"/>
  <c r="AG2358" i="4"/>
  <c r="AG1197" i="4"/>
  <c r="AG2466" i="4"/>
  <c r="AG657" i="4"/>
  <c r="AG2034" i="4"/>
  <c r="AG2115" i="4"/>
  <c r="AG1845" i="4"/>
  <c r="AG1737" i="4"/>
  <c r="AG2472" i="4"/>
  <c r="AG2364" i="4"/>
  <c r="AG1878" i="4"/>
  <c r="AG1419" i="4"/>
  <c r="AG204" i="4"/>
  <c r="AG582" i="4"/>
  <c r="AG2499" i="4"/>
  <c r="AG2823" i="4"/>
  <c r="AG1905" i="4"/>
  <c r="AG1743" i="4"/>
  <c r="AG852" i="4"/>
  <c r="AG258" i="4"/>
  <c r="AG2688" i="4"/>
  <c r="AG1824" i="4"/>
  <c r="AG1689" i="4"/>
  <c r="AG987" i="4"/>
  <c r="AG285" i="4"/>
  <c r="AG2337" i="4"/>
  <c r="AG2310" i="4"/>
  <c r="AG1338" i="4"/>
  <c r="AG879" i="4"/>
  <c r="AG177" i="4"/>
  <c r="V28" i="7"/>
  <c r="J325" i="16" s="1"/>
  <c r="AG2277" i="4"/>
  <c r="AG495" i="4"/>
  <c r="AG738" i="4"/>
  <c r="AG2196" i="4"/>
  <c r="AG360" i="4"/>
  <c r="AG630" i="4"/>
  <c r="AG2520" i="4"/>
  <c r="AG1170" i="4"/>
  <c r="AG2061" i="4"/>
  <c r="AG1683" i="4"/>
  <c r="AG1872" i="4"/>
  <c r="AG1089" i="4"/>
  <c r="AG1710" i="4"/>
  <c r="AG576" i="4"/>
  <c r="J28" i="16"/>
  <c r="AG2445" i="4"/>
  <c r="AG2580" i="4"/>
  <c r="AG1770" i="4"/>
  <c r="AG1554" i="4"/>
  <c r="AG1014" i="4"/>
  <c r="AG447" i="4"/>
  <c r="AG474" i="4"/>
  <c r="AG717" i="4"/>
  <c r="AG42" i="4"/>
  <c r="AJ42" i="4" s="1"/>
  <c r="AG2526" i="4"/>
  <c r="AG2661" i="4"/>
  <c r="AG1203" i="4"/>
  <c r="AG2067" i="4"/>
  <c r="AG1635" i="4"/>
  <c r="AG96" i="4"/>
  <c r="AG609" i="4"/>
  <c r="AG2796" i="4"/>
  <c r="AG1392" i="4"/>
  <c r="AG2418" i="4"/>
  <c r="AG1257" i="4"/>
  <c r="AG1527" i="4"/>
  <c r="AG771" i="4"/>
  <c r="AG501" i="4"/>
  <c r="AG1640" i="4"/>
  <c r="AG2072" i="4"/>
  <c r="AG1532" i="4"/>
  <c r="AG1100" i="4"/>
  <c r="AG1235" i="4"/>
  <c r="AG101" i="4"/>
  <c r="AG2261" i="4"/>
  <c r="AG938" i="4"/>
  <c r="AG2720" i="4"/>
  <c r="AG614" i="4"/>
  <c r="AG2585" i="4"/>
  <c r="AG371" i="4"/>
  <c r="AG1829" i="4"/>
  <c r="AG47" i="4"/>
  <c r="AJ47" i="4" s="1"/>
  <c r="AG2774" i="4"/>
  <c r="AG884" i="4"/>
  <c r="AG2045" i="4"/>
  <c r="AG2790" i="4"/>
  <c r="AG1548" i="4"/>
  <c r="AG1224" i="4"/>
  <c r="AG1062" i="4"/>
  <c r="AG2315" i="4"/>
  <c r="AG1397" i="4"/>
  <c r="AG2493" i="4"/>
  <c r="AG1764" i="4"/>
  <c r="AG1143" i="4"/>
  <c r="AG684" i="4"/>
  <c r="AG1937" i="4"/>
  <c r="AG1289" i="4"/>
  <c r="AG1980" i="4"/>
  <c r="AG2250" i="4"/>
  <c r="AG1278" i="4"/>
  <c r="AG765" i="4"/>
  <c r="AG2828" i="4"/>
  <c r="AG1856" i="4"/>
  <c r="AG803" i="4"/>
  <c r="AG2169" i="4"/>
  <c r="AG2007" i="4"/>
  <c r="AG603" i="4"/>
  <c r="AG117" i="4"/>
  <c r="AG1910" i="4"/>
  <c r="AG1802" i="4"/>
  <c r="AG776" i="4"/>
  <c r="AG1953" i="4"/>
  <c r="AG2385" i="4"/>
  <c r="AG1629" i="4"/>
  <c r="AG711" i="4"/>
  <c r="AG90" i="4"/>
  <c r="AG2666" i="4"/>
  <c r="AG1505" i="4"/>
  <c r="AG1656" i="4"/>
  <c r="AG2709" i="4"/>
  <c r="AG2655" i="4"/>
  <c r="AG2439" i="4"/>
  <c r="AG1251" i="4"/>
  <c r="AG468" i="4"/>
  <c r="AG144" i="4"/>
  <c r="AG306" i="4"/>
  <c r="AG1883" i="4"/>
  <c r="AG2288" i="4"/>
  <c r="AG1316" i="4"/>
  <c r="AG182" i="4"/>
  <c r="AG2736" i="4"/>
  <c r="AG2601" i="4"/>
  <c r="AG1791" i="4"/>
  <c r="AG2223" i="4"/>
  <c r="AG927" i="4"/>
  <c r="AG1116" i="4"/>
  <c r="AG981" i="4"/>
  <c r="AG198" i="4"/>
  <c r="AG1775" i="4"/>
  <c r="AG2180" i="4"/>
  <c r="AG1343" i="4"/>
  <c r="AG74" i="4"/>
  <c r="AG2682" i="4"/>
  <c r="AG1386" i="4"/>
  <c r="AG387" i="4"/>
  <c r="AG252" i="4"/>
  <c r="AG1602" i="4"/>
  <c r="AG954" i="4"/>
  <c r="AG549" i="4"/>
  <c r="AG2693" i="4"/>
  <c r="AG1613" i="4"/>
  <c r="AG533" i="4"/>
  <c r="AG155" i="4"/>
  <c r="AG2304" i="4"/>
  <c r="AG1305" i="4"/>
  <c r="AG2142" i="4"/>
  <c r="AG1440" i="4"/>
  <c r="AG1575" i="4"/>
  <c r="AG63" i="4"/>
  <c r="AG846" i="4"/>
  <c r="AG2126" i="4"/>
  <c r="AG2018" i="4"/>
  <c r="AG1424" i="4"/>
  <c r="AG1181" i="4"/>
  <c r="AG668" i="4"/>
  <c r="AG2817" i="4"/>
  <c r="AG2088" i="4"/>
  <c r="AG1818" i="4"/>
  <c r="AG1467" i="4"/>
  <c r="AG1359" i="4"/>
  <c r="AG171" i="4"/>
  <c r="AG522" i="4"/>
  <c r="AG2153" i="4"/>
  <c r="AG2396" i="4"/>
  <c r="AG1586" i="4"/>
  <c r="AG290" i="4"/>
  <c r="AG2628" i="4"/>
  <c r="AG2574" i="4"/>
  <c r="AG2763" i="4"/>
  <c r="AG1413" i="4"/>
  <c r="AG1521" i="4"/>
  <c r="AG279" i="4"/>
  <c r="AG819" i="4"/>
  <c r="AG873" i="4"/>
  <c r="AG414" i="4"/>
  <c r="AG2742" i="4"/>
  <c r="AG1851" i="4"/>
  <c r="AG1284" i="4"/>
  <c r="AG1932" i="4"/>
  <c r="AG1581" i="4"/>
  <c r="AG1446" i="4"/>
  <c r="AG1122" i="4"/>
  <c r="AG825" i="4"/>
  <c r="AG366" i="4"/>
  <c r="AG1559" i="4"/>
  <c r="AG1667" i="4"/>
  <c r="AG1451" i="4"/>
  <c r="AG398" i="4"/>
  <c r="AG452" i="4"/>
  <c r="AG1926" i="4"/>
  <c r="AG1008" i="4"/>
  <c r="AG1899" i="4"/>
  <c r="AG2331" i="4"/>
  <c r="AG1494" i="4"/>
  <c r="AG1332" i="4"/>
  <c r="AG792" i="4"/>
  <c r="AG2553" i="4"/>
  <c r="AG2229" i="4"/>
  <c r="AG1473" i="4"/>
  <c r="AG2391" i="4"/>
  <c r="AG1662" i="4"/>
  <c r="AG960" i="4"/>
  <c r="AG906" i="4"/>
  <c r="AG2369" i="4"/>
  <c r="AG2342" i="4"/>
  <c r="AG1748" i="4"/>
  <c r="AG425" i="4"/>
  <c r="AG1019" i="4"/>
  <c r="AG2558" i="4"/>
  <c r="AG2801" i="4"/>
  <c r="AG2423" i="4"/>
  <c r="AG317" i="4"/>
  <c r="AG1208" i="4"/>
  <c r="AG1127" i="4"/>
  <c r="AG1073" i="4"/>
  <c r="AG911" i="4"/>
  <c r="AG560" i="4"/>
  <c r="AG2639" i="4"/>
  <c r="AG2531" i="4"/>
  <c r="AG2207" i="4"/>
  <c r="AG1721" i="4"/>
  <c r="AG1478" i="4"/>
  <c r="AG857" i="4"/>
  <c r="AG965" i="4"/>
  <c r="AG695" i="4"/>
  <c r="AG344" i="4"/>
  <c r="AG2234" i="4"/>
  <c r="AG1370" i="4"/>
  <c r="AG2099" i="4"/>
  <c r="AG1046" i="4"/>
  <c r="AG1154" i="4"/>
  <c r="AG641" i="4"/>
  <c r="AG830" i="4"/>
  <c r="AG587" i="4"/>
  <c r="AG236" i="4"/>
  <c r="AG2612" i="4"/>
  <c r="AG2477" i="4"/>
  <c r="AG1991" i="4"/>
  <c r="AG1262" i="4"/>
  <c r="AG992" i="4"/>
  <c r="AG209" i="4"/>
  <c r="AG722" i="4"/>
  <c r="AG479" i="4"/>
  <c r="AG128" i="4"/>
  <c r="AG2747" i="4"/>
  <c r="AG2450" i="4"/>
  <c r="AG2504" i="4"/>
  <c r="AG1964" i="4"/>
  <c r="AG1694" i="4"/>
  <c r="AG749" i="4"/>
  <c r="AG506" i="4"/>
  <c r="L12" i="6"/>
  <c r="N12" i="6" s="1"/>
  <c r="L19" i="6"/>
  <c r="L10" i="6"/>
  <c r="N10" i="6" s="1"/>
  <c r="L2" i="6"/>
  <c r="L15" i="6"/>
  <c r="L9" i="6"/>
  <c r="N9" i="6" s="1"/>
  <c r="L13" i="6"/>
  <c r="L6" i="6"/>
  <c r="L18" i="6"/>
  <c r="N18" i="6" s="1"/>
  <c r="L3" i="6"/>
  <c r="L8" i="6"/>
  <c r="L4" i="6"/>
  <c r="L16" i="6"/>
  <c r="L17" i="6"/>
  <c r="N17" i="6" s="1"/>
  <c r="L7" i="6"/>
  <c r="N7" i="6" s="1"/>
  <c r="L11" i="6"/>
  <c r="L22" i="6"/>
  <c r="N22" i="6" s="1"/>
  <c r="L20" i="6"/>
  <c r="N20" i="6" s="1"/>
  <c r="K40" i="3"/>
  <c r="K17" i="3"/>
  <c r="K37" i="3"/>
  <c r="K46" i="3"/>
  <c r="K21" i="3"/>
  <c r="K43" i="3"/>
  <c r="K38" i="3"/>
  <c r="K25" i="3"/>
  <c r="K34" i="3"/>
  <c r="K15" i="3"/>
  <c r="K16" i="3"/>
  <c r="K19" i="3"/>
  <c r="K28" i="3"/>
  <c r="K44" i="3"/>
  <c r="K18" i="3"/>
  <c r="K9" i="3"/>
  <c r="K23" i="3"/>
  <c r="K45" i="3"/>
  <c r="K36" i="3"/>
  <c r="K39" i="3"/>
  <c r="K22" i="3"/>
  <c r="K31" i="3"/>
  <c r="K8" i="3"/>
  <c r="K48" i="3"/>
  <c r="K13" i="3"/>
  <c r="K32" i="3"/>
  <c r="K51" i="3"/>
  <c r="K42" i="3"/>
  <c r="K47" i="3"/>
  <c r="K30" i="3"/>
  <c r="K35" i="3"/>
  <c r="K29" i="3"/>
  <c r="K24" i="3"/>
  <c r="K27" i="3"/>
  <c r="K41" i="3"/>
  <c r="K11" i="3"/>
  <c r="K26" i="3"/>
  <c r="K20" i="3"/>
  <c r="K49" i="3"/>
  <c r="AG68" i="4"/>
  <c r="AG176" i="4"/>
  <c r="AG284" i="4"/>
  <c r="AG392" i="4"/>
  <c r="AG500" i="4"/>
  <c r="AG608" i="4"/>
  <c r="AG716" i="4"/>
  <c r="AG824" i="4"/>
  <c r="AG95" i="4"/>
  <c r="AG203" i="4"/>
  <c r="AG311" i="4"/>
  <c r="AG419" i="4"/>
  <c r="AG527" i="4"/>
  <c r="AG635" i="4"/>
  <c r="AG743" i="4"/>
  <c r="AG851" i="4"/>
  <c r="AG959" i="4"/>
  <c r="AG122" i="4"/>
  <c r="AG230" i="4"/>
  <c r="AG338" i="4"/>
  <c r="AG446" i="4"/>
  <c r="AG554" i="4"/>
  <c r="AG662" i="4"/>
  <c r="AG770" i="4"/>
  <c r="AG878" i="4"/>
  <c r="AG473" i="4"/>
  <c r="AG905" i="4"/>
  <c r="AG365" i="4"/>
  <c r="AG1121" i="4"/>
  <c r="AG1229" i="4"/>
  <c r="AG1337" i="4"/>
  <c r="AG1445" i="4"/>
  <c r="AG257" i="4"/>
  <c r="AG149" i="4"/>
  <c r="AG689" i="4"/>
  <c r="AG986" i="4"/>
  <c r="AG797" i="4"/>
  <c r="AG1067" i="4"/>
  <c r="AG1175" i="4"/>
  <c r="AG1283" i="4"/>
  <c r="AG1391" i="4"/>
  <c r="AG41" i="4"/>
  <c r="AJ41" i="4" s="1"/>
  <c r="AG1526" i="4"/>
  <c r="AG1634" i="4"/>
  <c r="AG1742" i="4"/>
  <c r="AG1418" i="4"/>
  <c r="AG1202" i="4"/>
  <c r="AG1094" i="4"/>
  <c r="AG1364" i="4"/>
  <c r="AG1013" i="4"/>
  <c r="AG1580" i="4"/>
  <c r="AG1688" i="4"/>
  <c r="AG1796" i="4"/>
  <c r="AG1904" i="4"/>
  <c r="AG932" i="4"/>
  <c r="AG1310" i="4"/>
  <c r="AG1148" i="4"/>
  <c r="AG1661" i="4"/>
  <c r="AG1769" i="4"/>
  <c r="AG1040" i="4"/>
  <c r="AG1931" i="4"/>
  <c r="AG1877" i="4"/>
  <c r="AG1958" i="4"/>
  <c r="AG2093" i="4"/>
  <c r="AG1850" i="4"/>
  <c r="AG1985" i="4"/>
  <c r="AG1499" i="4"/>
  <c r="AG2012" i="4"/>
  <c r="AG2120" i="4"/>
  <c r="AG2228" i="4"/>
  <c r="AG2336" i="4"/>
  <c r="AG2444" i="4"/>
  <c r="AG2552" i="4"/>
  <c r="AG581" i="4"/>
  <c r="AG2039" i="4"/>
  <c r="AG2147" i="4"/>
  <c r="AG2255" i="4"/>
  <c r="AG2363" i="4"/>
  <c r="AG1607" i="4"/>
  <c r="AG2606" i="4"/>
  <c r="AG2714" i="4"/>
  <c r="AG2822" i="4"/>
  <c r="AG1553" i="4"/>
  <c r="AG1715" i="4"/>
  <c r="AG2309" i="4"/>
  <c r="AG2417" i="4"/>
  <c r="AG2633" i="4"/>
  <c r="AG2741" i="4"/>
  <c r="AG1472" i="4"/>
  <c r="AG2066" i="4"/>
  <c r="AG2174" i="4"/>
  <c r="AG2390" i="4"/>
  <c r="AG2471" i="4"/>
  <c r="AG1256" i="4"/>
  <c r="AG2660" i="4"/>
  <c r="AG2282" i="4"/>
  <c r="AG2579" i="4"/>
  <c r="AG2687" i="4"/>
  <c r="AG1823" i="4"/>
  <c r="AG2525" i="4"/>
  <c r="AG2201" i="4"/>
  <c r="AG2498" i="4"/>
  <c r="AG2795" i="4"/>
  <c r="AG2768" i="4"/>
  <c r="K33" i="3"/>
  <c r="AG43" i="4"/>
  <c r="AJ43" i="4" s="1"/>
  <c r="AG151" i="4"/>
  <c r="AG259" i="4"/>
  <c r="AG367" i="4"/>
  <c r="AG475" i="4"/>
  <c r="AG583" i="4"/>
  <c r="AG691" i="4"/>
  <c r="AG97" i="4"/>
  <c r="AG205" i="4"/>
  <c r="AG313" i="4"/>
  <c r="AG421" i="4"/>
  <c r="AG529" i="4"/>
  <c r="AG502" i="4"/>
  <c r="AG556" i="4"/>
  <c r="AG610" i="4"/>
  <c r="AG1096" i="4"/>
  <c r="AG394" i="4"/>
  <c r="AG448" i="4"/>
  <c r="AG286" i="4"/>
  <c r="AG340" i="4"/>
  <c r="AG637" i="4"/>
  <c r="AG853" i="4"/>
  <c r="AG907" i="4"/>
  <c r="AG178" i="4"/>
  <c r="AG232" i="4"/>
  <c r="AG772" i="4"/>
  <c r="AG1123" i="4"/>
  <c r="AG880" i="4"/>
  <c r="AG1015" i="4"/>
  <c r="AG718" i="4"/>
  <c r="AG799" i="4"/>
  <c r="AG988" i="4"/>
  <c r="AG1042" i="4"/>
  <c r="AG961" i="4"/>
  <c r="AG124" i="4"/>
  <c r="AG1150" i="4"/>
  <c r="AG1258" i="4"/>
  <c r="AG1474" i="4"/>
  <c r="AG1231" i="4"/>
  <c r="AG1447" i="4"/>
  <c r="AG1501" i="4"/>
  <c r="AG664" i="4"/>
  <c r="AG1528" i="4"/>
  <c r="AG1636" i="4"/>
  <c r="AG70" i="4"/>
  <c r="AG1204" i="4"/>
  <c r="AG1393" i="4"/>
  <c r="AG1366" i="4"/>
  <c r="AG1177" i="4"/>
  <c r="AG1339" i="4"/>
  <c r="AG826" i="4"/>
  <c r="AG934" i="4"/>
  <c r="AG1717" i="4"/>
  <c r="AG1663" i="4"/>
  <c r="AG2068" i="4"/>
  <c r="AG2176" i="4"/>
  <c r="AG1771" i="4"/>
  <c r="AG1906" i="4"/>
  <c r="AG1933" i="4"/>
  <c r="AG1690" i="4"/>
  <c r="AG1744" i="4"/>
  <c r="AG1852" i="4"/>
  <c r="AG1987" i="4"/>
  <c r="AG1555" i="4"/>
  <c r="AG2014" i="4"/>
  <c r="AG2122" i="4"/>
  <c r="AG2230" i="4"/>
  <c r="AG745" i="4"/>
  <c r="AG1582" i="4"/>
  <c r="AG1420" i="4"/>
  <c r="AG1960" i="4"/>
  <c r="AG2203" i="4"/>
  <c r="AG2527" i="4"/>
  <c r="AG2554" i="4"/>
  <c r="AG1285" i="4"/>
  <c r="AG2581" i="4"/>
  <c r="AG1609" i="4"/>
  <c r="AG1798" i="4"/>
  <c r="AG2608" i="4"/>
  <c r="AG2716" i="4"/>
  <c r="AG2824" i="4"/>
  <c r="AG2311" i="4"/>
  <c r="AG2365" i="4"/>
  <c r="AG2419" i="4"/>
  <c r="AG1312" i="4"/>
  <c r="AG2635" i="4"/>
  <c r="AG2743" i="4"/>
  <c r="AG2095" i="4"/>
  <c r="AG2149" i="4"/>
  <c r="AG2257" i="4"/>
  <c r="AG2662" i="4"/>
  <c r="AG2770" i="4"/>
  <c r="AG2338" i="4"/>
  <c r="AG2392" i="4"/>
  <c r="AG2446" i="4"/>
  <c r="AG1879" i="4"/>
  <c r="AG2689" i="4"/>
  <c r="AG2284" i="4"/>
  <c r="AG1069" i="4"/>
  <c r="AG1825" i="4"/>
  <c r="AG2500" i="4"/>
  <c r="AG2797" i="4"/>
  <c r="AG2041" i="4"/>
  <c r="AG2473" i="4"/>
  <c r="AG78" i="4"/>
  <c r="AG186" i="4"/>
  <c r="AG294" i="4"/>
  <c r="AG402" i="4"/>
  <c r="AG510" i="4"/>
  <c r="AG618" i="4"/>
  <c r="AG726" i="4"/>
  <c r="AG834" i="4"/>
  <c r="AG105" i="4"/>
  <c r="AG213" i="4"/>
  <c r="AG321" i="4"/>
  <c r="AG429" i="4"/>
  <c r="AG537" i="4"/>
  <c r="AG645" i="4"/>
  <c r="AG753" i="4"/>
  <c r="AG861" i="4"/>
  <c r="AG969" i="4"/>
  <c r="AG996" i="4"/>
  <c r="AG1023" i="4"/>
  <c r="AG591" i="4"/>
  <c r="AG1050" i="4"/>
  <c r="AG483" i="4"/>
  <c r="AG564" i="4"/>
  <c r="AG267" i="4"/>
  <c r="AG348" i="4"/>
  <c r="AG942" i="4"/>
  <c r="AG159" i="4"/>
  <c r="AG240" i="4"/>
  <c r="AG51" i="4"/>
  <c r="AJ51" i="4" s="1"/>
  <c r="AG132" i="4"/>
  <c r="AG672" i="4"/>
  <c r="AG780" i="4"/>
  <c r="AG915" i="4"/>
  <c r="AG1104" i="4"/>
  <c r="AG1131" i="4"/>
  <c r="AG1374" i="4"/>
  <c r="AG1185" i="4"/>
  <c r="AG1563" i="4"/>
  <c r="AG1671" i="4"/>
  <c r="AG1347" i="4"/>
  <c r="AG1590" i="4"/>
  <c r="AG1266" i="4"/>
  <c r="AG375" i="4"/>
  <c r="AG699" i="4"/>
  <c r="AG1077" i="4"/>
  <c r="AG1482" i="4"/>
  <c r="AG1617" i="4"/>
  <c r="AG1725" i="4"/>
  <c r="AG1833" i="4"/>
  <c r="AG1239" i="4"/>
  <c r="AG456" i="4"/>
  <c r="AG1320" i="4"/>
  <c r="AG1995" i="4"/>
  <c r="AG2103" i="4"/>
  <c r="AG2211" i="4"/>
  <c r="AG2319" i="4"/>
  <c r="AG2427" i="4"/>
  <c r="AG807" i="4"/>
  <c r="AG1293" i="4"/>
  <c r="AG1158" i="4"/>
  <c r="AG2022" i="4"/>
  <c r="AG2130" i="4"/>
  <c r="AG2238" i="4"/>
  <c r="AG2346" i="4"/>
  <c r="AG888" i="4"/>
  <c r="AG1212" i="4"/>
  <c r="AG1779" i="4"/>
  <c r="AG1455" i="4"/>
  <c r="AG1509" i="4"/>
  <c r="AG1860" i="4"/>
  <c r="AG2049" i="4"/>
  <c r="AG2184" i="4"/>
  <c r="AG2265" i="4"/>
  <c r="AG1968" i="4"/>
  <c r="AG1428" i="4"/>
  <c r="AG1752" i="4"/>
  <c r="AG2643" i="4"/>
  <c r="AG2751" i="4"/>
  <c r="AG2400" i="4"/>
  <c r="AG2292" i="4"/>
  <c r="AG1806" i="4"/>
  <c r="AG1941" i="4"/>
  <c r="AG2454" i="4"/>
  <c r="AG2481" i="4"/>
  <c r="AG1914" i="4"/>
  <c r="AG2535" i="4"/>
  <c r="AG2697" i="4"/>
  <c r="AG2805" i="4"/>
  <c r="AG1644" i="4"/>
  <c r="AG2373" i="4"/>
  <c r="AG2562" i="4"/>
  <c r="AG2589" i="4"/>
  <c r="AG1887" i="4"/>
  <c r="AG2508" i="4"/>
  <c r="AG2832" i="4"/>
  <c r="AG2778" i="4"/>
  <c r="AG2724" i="4"/>
  <c r="AG1401" i="4"/>
  <c r="AG1698" i="4"/>
  <c r="AG2076" i="4"/>
  <c r="AG2157" i="4"/>
  <c r="AG2670" i="4"/>
  <c r="AG1536" i="4"/>
  <c r="AG2616" i="4"/>
  <c r="AG92" i="4"/>
  <c r="AG200" i="4"/>
  <c r="AG308" i="4"/>
  <c r="AG416" i="4"/>
  <c r="AG524" i="4"/>
  <c r="AG632" i="4"/>
  <c r="AG740" i="4"/>
  <c r="AG848" i="4"/>
  <c r="AG119" i="4"/>
  <c r="AG227" i="4"/>
  <c r="AG335" i="4"/>
  <c r="AG443" i="4"/>
  <c r="AG551" i="4"/>
  <c r="AG659" i="4"/>
  <c r="AG767" i="4"/>
  <c r="AG875" i="4"/>
  <c r="AG983" i="4"/>
  <c r="AG38" i="4"/>
  <c r="AJ38" i="4" s="1"/>
  <c r="AG146" i="4"/>
  <c r="AG254" i="4"/>
  <c r="AG362" i="4"/>
  <c r="AG470" i="4"/>
  <c r="AG578" i="4"/>
  <c r="AG686" i="4"/>
  <c r="AG794" i="4"/>
  <c r="AG389" i="4"/>
  <c r="AG281" i="4"/>
  <c r="AG1010" i="4"/>
  <c r="AG1145" i="4"/>
  <c r="AG1253" i="4"/>
  <c r="AG1361" i="4"/>
  <c r="AG1469" i="4"/>
  <c r="AG173" i="4"/>
  <c r="AG1037" i="4"/>
  <c r="AG65" i="4"/>
  <c r="AG713" i="4"/>
  <c r="AG956" i="4"/>
  <c r="AG929" i="4"/>
  <c r="AG1091" i="4"/>
  <c r="AG1199" i="4"/>
  <c r="AG1307" i="4"/>
  <c r="AG1415" i="4"/>
  <c r="AG821" i="4"/>
  <c r="AG1064" i="4"/>
  <c r="AG1388" i="4"/>
  <c r="AG1550" i="4"/>
  <c r="AG1658" i="4"/>
  <c r="AG1766" i="4"/>
  <c r="AG1118" i="4"/>
  <c r="AG1280" i="4"/>
  <c r="AG1604" i="4"/>
  <c r="AG1712" i="4"/>
  <c r="AG1820" i="4"/>
  <c r="AG1928" i="4"/>
  <c r="AG497" i="4"/>
  <c r="AG1226" i="4"/>
  <c r="AG1847" i="4"/>
  <c r="AG1982" i="4"/>
  <c r="AG1496" i="4"/>
  <c r="AG1685" i="4"/>
  <c r="AG1739" i="4"/>
  <c r="AG2009" i="4"/>
  <c r="AG2117" i="4"/>
  <c r="AG1442" i="4"/>
  <c r="AG1523" i="4"/>
  <c r="AG2036" i="4"/>
  <c r="AG2144" i="4"/>
  <c r="AG2252" i="4"/>
  <c r="AG2360" i="4"/>
  <c r="AG2468" i="4"/>
  <c r="AG2576" i="4"/>
  <c r="AG1172" i="4"/>
  <c r="AG2063" i="4"/>
  <c r="AG2171" i="4"/>
  <c r="AG2279" i="4"/>
  <c r="AG2387" i="4"/>
  <c r="AG2306" i="4"/>
  <c r="AG2414" i="4"/>
  <c r="AG2630" i="4"/>
  <c r="AG2738" i="4"/>
  <c r="AG902" i="4"/>
  <c r="AG1793" i="4"/>
  <c r="AG2225" i="4"/>
  <c r="AG605" i="4"/>
  <c r="AG1901" i="4"/>
  <c r="AG2657" i="4"/>
  <c r="AG2765" i="4"/>
  <c r="AG1631" i="4"/>
  <c r="AG1874" i="4"/>
  <c r="AG1577" i="4"/>
  <c r="AG2522" i="4"/>
  <c r="AG1334" i="4"/>
  <c r="AG2549" i="4"/>
  <c r="AG2603" i="4"/>
  <c r="AG2090" i="4"/>
  <c r="AG2684" i="4"/>
  <c r="AG2819" i="4"/>
  <c r="AG2441" i="4"/>
  <c r="AG2495" i="4"/>
  <c r="AG2792" i="4"/>
  <c r="AG1955" i="4"/>
  <c r="AG2198" i="4"/>
  <c r="AG2711" i="4"/>
  <c r="AG2333" i="4"/>
  <c r="K50" i="3"/>
  <c r="K14" i="3"/>
  <c r="K10" i="3"/>
  <c r="N19" i="6"/>
  <c r="K7" i="3"/>
  <c r="N8" i="6"/>
  <c r="N11" i="6"/>
  <c r="K3" i="7"/>
  <c r="M3" i="7"/>
  <c r="N16" i="6"/>
  <c r="N2" i="6"/>
  <c r="K9" i="7"/>
  <c r="M9" i="7" s="1"/>
  <c r="M13" i="7"/>
  <c r="K13" i="7"/>
  <c r="M18" i="7"/>
  <c r="K18" i="7"/>
  <c r="K17" i="7"/>
  <c r="M17" i="7"/>
  <c r="M27" i="7"/>
  <c r="K27" i="7"/>
  <c r="M23" i="7"/>
  <c r="K23" i="7"/>
  <c r="M16" i="7"/>
  <c r="K16" i="7"/>
  <c r="K15" i="7"/>
  <c r="M15" i="7"/>
  <c r="K6" i="7"/>
  <c r="M6" i="7"/>
  <c r="M4" i="7"/>
  <c r="K4" i="7"/>
  <c r="N13" i="6"/>
  <c r="K5" i="3"/>
  <c r="K4" i="3"/>
  <c r="K6" i="3"/>
  <c r="K12" i="3"/>
  <c r="K2748" i="4"/>
  <c r="K2752" i="4"/>
  <c r="X25" i="7" a="1"/>
  <c r="X25" i="7" s="1"/>
  <c r="K2734" i="4"/>
  <c r="X7" i="7" s="1" a="1"/>
  <c r="X7" i="7" s="1"/>
  <c r="K2744" i="4"/>
  <c r="X17" i="7" s="1" a="1"/>
  <c r="X17" i="7" s="1"/>
  <c r="K2747" i="4"/>
  <c r="K2745" i="4"/>
  <c r="K2742" i="4"/>
  <c r="X15" i="7" s="1" a="1"/>
  <c r="X15" i="7" s="1"/>
  <c r="K2730" i="4"/>
  <c r="X3" i="7" s="1" a="1"/>
  <c r="X3" i="7" s="1"/>
  <c r="K2755" i="4"/>
  <c r="X28" i="7" s="1" a="1"/>
  <c r="X28" i="7" s="1"/>
  <c r="K2743" i="4"/>
  <c r="X16" i="7" s="1" a="1"/>
  <c r="X16" i="7" s="1"/>
  <c r="K2753" i="4"/>
  <c r="X26" i="7" s="1" a="1"/>
  <c r="X26" i="7" s="1"/>
  <c r="K2739" i="4"/>
  <c r="X12" i="7" s="1" a="1"/>
  <c r="X12" i="7" s="1"/>
  <c r="K2735" i="4"/>
  <c r="X8" i="7" s="1" a="1"/>
  <c r="X8" i="7" s="1"/>
  <c r="K2750" i="4"/>
  <c r="X23" i="7" s="1" a="1"/>
  <c r="X23" i="7" s="1"/>
  <c r="K2741" i="4"/>
  <c r="X14" i="7" s="1" a="1"/>
  <c r="X14" i="7" s="1"/>
  <c r="K2754" i="4"/>
  <c r="X27" i="7" s="1" a="1"/>
  <c r="X27" i="7" s="1"/>
  <c r="K2749" i="4"/>
  <c r="X22" i="7" s="1" a="1"/>
  <c r="X22" i="7" s="1"/>
  <c r="K2731" i="4"/>
  <c r="X4" i="7" s="1" a="1"/>
  <c r="X4" i="7" s="1"/>
  <c r="K2746" i="4"/>
  <c r="K2738" i="4"/>
  <c r="X11" i="7" a="1"/>
  <c r="X11" i="7" s="1"/>
  <c r="K2733" i="4"/>
  <c r="X6" i="7" s="1" a="1"/>
  <c r="X6" i="7" s="1"/>
  <c r="K2732" i="4"/>
  <c r="K2737" i="4"/>
  <c r="X10" i="7" s="1" a="1"/>
  <c r="X10" i="7" s="1"/>
  <c r="K2736" i="4"/>
  <c r="K2729" i="4"/>
  <c r="X2" i="7" s="1" a="1"/>
  <c r="X2" i="7" s="1"/>
  <c r="K2751" i="4"/>
  <c r="X24" i="7" s="1" a="1"/>
  <c r="X24" i="7" s="1"/>
  <c r="AF50" i="4"/>
  <c r="AJ80" i="4"/>
  <c r="AJ66" i="4"/>
  <c r="AF49" i="4"/>
  <c r="Z28" i="7" a="1"/>
  <c r="Z28" i="7" s="1"/>
  <c r="J190" i="16" s="1"/>
  <c r="AJ35" i="4"/>
  <c r="AJ37" i="4"/>
  <c r="AJ36" i="4"/>
  <c r="AJ48" i="4"/>
  <c r="U28" i="7"/>
  <c r="L5" i="6" l="1"/>
  <c r="L21" i="6"/>
  <c r="N21" i="6" s="1"/>
  <c r="L14" i="6"/>
  <c r="N14" i="6" s="1"/>
  <c r="AA28" i="7" a="1"/>
  <c r="AA28" i="7" s="1"/>
  <c r="J217" i="16" s="1"/>
  <c r="X20" i="7" a="1"/>
  <c r="X20" i="7" s="1"/>
  <c r="X21" i="7" a="1"/>
  <c r="X21" i="7" s="1"/>
  <c r="AB24" i="7" a="1"/>
  <c r="AB24" i="7" s="1"/>
  <c r="J240" i="16" s="1"/>
  <c r="X19" i="7" a="1"/>
  <c r="X19" i="7" s="1"/>
  <c r="AB28" i="7" a="1"/>
  <c r="AB28" i="7" s="1"/>
  <c r="J244" i="16" s="1"/>
  <c r="J271" i="16"/>
  <c r="X18" i="7" a="1"/>
  <c r="X18" i="7" s="1"/>
  <c r="J82" i="16" a="1"/>
  <c r="J82" i="16" s="1"/>
  <c r="N5" i="6"/>
  <c r="N15" i="6"/>
  <c r="N3" i="6"/>
  <c r="N6" i="6"/>
  <c r="N4" i="6"/>
  <c r="AG104" i="4"/>
  <c r="AG212" i="4"/>
  <c r="AG320" i="4"/>
  <c r="AG428" i="4"/>
  <c r="AG536" i="4"/>
  <c r="AG644" i="4"/>
  <c r="AG752" i="4"/>
  <c r="AG860" i="4"/>
  <c r="AG131" i="4"/>
  <c r="AG239" i="4"/>
  <c r="AG347" i="4"/>
  <c r="AG455" i="4"/>
  <c r="AG563" i="4"/>
  <c r="AG671" i="4"/>
  <c r="AG779" i="4"/>
  <c r="AG887" i="4"/>
  <c r="AG995" i="4"/>
  <c r="AG50" i="4"/>
  <c r="AG158" i="4"/>
  <c r="AG266" i="4"/>
  <c r="AG374" i="4"/>
  <c r="AG482" i="4"/>
  <c r="AG590" i="4"/>
  <c r="AG698" i="4"/>
  <c r="AG806" i="4"/>
  <c r="AG725" i="4"/>
  <c r="AG1022" i="4"/>
  <c r="AG1049" i="4"/>
  <c r="AG1157" i="4"/>
  <c r="AG1265" i="4"/>
  <c r="AG1373" i="4"/>
  <c r="AG1481" i="4"/>
  <c r="AG833" i="4"/>
  <c r="AG968" i="4"/>
  <c r="AG401" i="4"/>
  <c r="AG617" i="4"/>
  <c r="AG293" i="4"/>
  <c r="AG914" i="4"/>
  <c r="AG185" i="4"/>
  <c r="AG1103" i="4"/>
  <c r="AG1211" i="4"/>
  <c r="AG1319" i="4"/>
  <c r="AG1427" i="4"/>
  <c r="AG77" i="4"/>
  <c r="AG1184" i="4"/>
  <c r="AG1562" i="4"/>
  <c r="AG1670" i="4"/>
  <c r="AG1778" i="4"/>
  <c r="AG1346" i="4"/>
  <c r="AG1292" i="4"/>
  <c r="AG1076" i="4"/>
  <c r="AG1616" i="4"/>
  <c r="AG1724" i="4"/>
  <c r="AG1832" i="4"/>
  <c r="AG1940" i="4"/>
  <c r="AG1238" i="4"/>
  <c r="AG1454" i="4"/>
  <c r="AG1508" i="4"/>
  <c r="AG509" i="4"/>
  <c r="AG1589" i="4"/>
  <c r="AG941" i="4"/>
  <c r="AG2021" i="4"/>
  <c r="AG2129" i="4"/>
  <c r="AG1643" i="4"/>
  <c r="AG1805" i="4"/>
  <c r="AG2048" i="4"/>
  <c r="AG2156" i="4"/>
  <c r="AG2264" i="4"/>
  <c r="AG2372" i="4"/>
  <c r="AG2480" i="4"/>
  <c r="AG2588" i="4"/>
  <c r="AG1130" i="4"/>
  <c r="AG2075" i="4"/>
  <c r="AG2183" i="4"/>
  <c r="AG2291" i="4"/>
  <c r="AG2399" i="4"/>
  <c r="AG1751" i="4"/>
  <c r="AG2642" i="4"/>
  <c r="AG2750" i="4"/>
  <c r="AG2210" i="4"/>
  <c r="AG1994" i="4"/>
  <c r="AG2345" i="4"/>
  <c r="AG1967" i="4"/>
  <c r="AG2669" i="4"/>
  <c r="AG2777" i="4"/>
  <c r="AG2507" i="4"/>
  <c r="AG2561" i="4"/>
  <c r="AG1886" i="4"/>
  <c r="AG2237" i="4"/>
  <c r="AG2318" i="4"/>
  <c r="AG2426" i="4"/>
  <c r="AG1400" i="4"/>
  <c r="AG1535" i="4"/>
  <c r="AG1697" i="4"/>
  <c r="AG2804" i="4"/>
  <c r="AG2453" i="4"/>
  <c r="AG2696" i="4"/>
  <c r="AG2723" i="4"/>
  <c r="AG2831" i="4"/>
  <c r="AG1913" i="4"/>
  <c r="AG2615" i="4"/>
  <c r="AG2102" i="4"/>
  <c r="AG1859" i="4"/>
  <c r="AG2534" i="4"/>
  <c r="AG103" i="4"/>
  <c r="AG211" i="4"/>
  <c r="AG319" i="4"/>
  <c r="AG427" i="4"/>
  <c r="AG535" i="4"/>
  <c r="AG643" i="4"/>
  <c r="AG49" i="4"/>
  <c r="AJ49" i="4" s="1"/>
  <c r="AG157" i="4"/>
  <c r="AG265" i="4"/>
  <c r="AG373" i="4"/>
  <c r="AG481" i="4"/>
  <c r="AG589" i="4"/>
  <c r="AG994" i="4"/>
  <c r="AG1048" i="4"/>
  <c r="AG562" i="4"/>
  <c r="AG832" i="4"/>
  <c r="AG967" i="4"/>
  <c r="AG454" i="4"/>
  <c r="AG508" i="4"/>
  <c r="AG751" i="4"/>
  <c r="AG940" i="4"/>
  <c r="AG1075" i="4"/>
  <c r="AG1183" i="4"/>
  <c r="AG238" i="4"/>
  <c r="AG292" i="4"/>
  <c r="AG913" i="4"/>
  <c r="AG130" i="4"/>
  <c r="AG184" i="4"/>
  <c r="AG670" i="4"/>
  <c r="AG778" i="4"/>
  <c r="AG859" i="4"/>
  <c r="AG76" i="4"/>
  <c r="AG697" i="4"/>
  <c r="AG400" i="4"/>
  <c r="AG1345" i="4"/>
  <c r="AG724" i="4"/>
  <c r="AG346" i="4"/>
  <c r="AG1318" i="4"/>
  <c r="AG1588" i="4"/>
  <c r="AG616" i="4"/>
  <c r="AG805" i="4"/>
  <c r="AG1156" i="4"/>
  <c r="AG1237" i="4"/>
  <c r="AG1453" i="4"/>
  <c r="AG1480" i="4"/>
  <c r="AG1507" i="4"/>
  <c r="AG886" i="4"/>
  <c r="AG1102" i="4"/>
  <c r="AG1210" i="4"/>
  <c r="AG1291" i="4"/>
  <c r="AG1831" i="4"/>
  <c r="AG1615" i="4"/>
  <c r="AG2020" i="4"/>
  <c r="AG2128" i="4"/>
  <c r="AG1264" i="4"/>
  <c r="AG1642" i="4"/>
  <c r="AG1804" i="4"/>
  <c r="AG1669" i="4"/>
  <c r="AG1129" i="4"/>
  <c r="AG2074" i="4"/>
  <c r="AG2182" i="4"/>
  <c r="AG2290" i="4"/>
  <c r="AG1426" i="4"/>
  <c r="AG1534" i="4"/>
  <c r="AG1885" i="4"/>
  <c r="AG1912" i="4"/>
  <c r="AG1993" i="4"/>
  <c r="AG2344" i="4"/>
  <c r="AG2398" i="4"/>
  <c r="AG1966" i="4"/>
  <c r="AG2668" i="4"/>
  <c r="AG2776" i="4"/>
  <c r="AG1939" i="4"/>
  <c r="AG2209" i="4"/>
  <c r="AG2452" i="4"/>
  <c r="AG1561" i="4"/>
  <c r="AG1723" i="4"/>
  <c r="AG1372" i="4"/>
  <c r="AG2533" i="4"/>
  <c r="AG2695" i="4"/>
  <c r="AG2803" i="4"/>
  <c r="AG1021" i="4"/>
  <c r="AG2236" i="4"/>
  <c r="AG2317" i="4"/>
  <c r="AG2371" i="4"/>
  <c r="AG2425" i="4"/>
  <c r="AG2587" i="4"/>
  <c r="AG1399" i="4"/>
  <c r="AG1696" i="4"/>
  <c r="AG1777" i="4"/>
  <c r="AG2614" i="4"/>
  <c r="AG2722" i="4"/>
  <c r="AG2830" i="4"/>
  <c r="AG2155" i="4"/>
  <c r="AG2479" i="4"/>
  <c r="AG1750" i="4"/>
  <c r="AG2749" i="4"/>
  <c r="AG2101" i="4"/>
  <c r="AG2641" i="4"/>
  <c r="AG2263" i="4"/>
  <c r="AG2506" i="4"/>
  <c r="AG1858" i="4"/>
  <c r="AG2047" i="4"/>
  <c r="AG2560" i="4"/>
  <c r="AB2859" i="4"/>
  <c r="AF2859" i="4" s="1"/>
  <c r="X9" i="7" a="1"/>
  <c r="X9" i="7" s="1"/>
  <c r="X5" i="7" a="1"/>
  <c r="X5" i="7" s="1"/>
  <c r="AJ68" i="4"/>
  <c r="AJ78" i="4"/>
  <c r="AJ64" i="4"/>
  <c r="AJ69" i="4"/>
  <c r="AB12" i="7" l="1" a="1"/>
  <c r="AB12" i="7" s="1"/>
  <c r="J228" i="16" s="1"/>
  <c r="AB2847" i="4"/>
  <c r="AF2847" i="4" s="1"/>
  <c r="AB23" i="7" a="1"/>
  <c r="AB23" i="7" s="1"/>
  <c r="J239" i="16" s="1"/>
  <c r="AB2858" i="4"/>
  <c r="AF2858" i="4" s="1"/>
  <c r="AB9" i="7" a="1"/>
  <c r="AB9" i="7" s="1"/>
  <c r="J225" i="16" s="1"/>
  <c r="AB2844" i="4"/>
  <c r="AF2844" i="4" s="1"/>
  <c r="AB16" i="7" a="1"/>
  <c r="AB16" i="7" s="1"/>
  <c r="J232" i="16" s="1"/>
  <c r="AB2851" i="4"/>
  <c r="AF2851" i="4" s="1"/>
  <c r="AB27" i="7" a="1"/>
  <c r="AB27" i="7" s="1"/>
  <c r="J243" i="16" s="1"/>
  <c r="AB2862" i="4"/>
  <c r="AF2862" i="4" s="1"/>
  <c r="AB19" i="7" a="1"/>
  <c r="AB19" i="7" s="1"/>
  <c r="J235" i="16" s="1"/>
  <c r="AB2854" i="4"/>
  <c r="AF2854" i="4" s="1"/>
  <c r="AB3" i="7" a="1"/>
  <c r="AB3" i="7" s="1"/>
  <c r="J219" i="16" s="1"/>
  <c r="AB2838" i="4"/>
  <c r="AF2838" i="4" s="1"/>
  <c r="AB14" i="7" a="1"/>
  <c r="AB14" i="7" s="1"/>
  <c r="J230" i="16" s="1"/>
  <c r="AB2849" i="4"/>
  <c r="AF2849" i="4" s="1"/>
  <c r="AB21" i="7" a="1"/>
  <c r="AB21" i="7" s="1"/>
  <c r="J237" i="16" s="1"/>
  <c r="AB2856" i="4"/>
  <c r="AF2856" i="4" s="1"/>
  <c r="AB25" i="7" a="1"/>
  <c r="AB25" i="7" s="1"/>
  <c r="J241" i="16" s="1"/>
  <c r="AB2860" i="4"/>
  <c r="AF2860" i="4" s="1"/>
  <c r="AB7" i="7" a="1"/>
  <c r="AB7" i="7" s="1"/>
  <c r="J223" i="16" s="1"/>
  <c r="AB2842" i="4"/>
  <c r="AF2842" i="4" s="1"/>
  <c r="AG2859" i="4"/>
  <c r="Z24" i="7" s="1" a="1"/>
  <c r="Z24" i="7" s="1"/>
  <c r="J186" i="16" s="1"/>
  <c r="AG2886" i="4"/>
  <c r="P24" i="7"/>
  <c r="AB2839" i="4"/>
  <c r="AF2839" i="4" s="1"/>
  <c r="Y17" i="7" a="1"/>
  <c r="Y17" i="7" s="1"/>
  <c r="J152" i="16" s="1"/>
  <c r="AB2837" i="4"/>
  <c r="AF2837" i="4" s="1"/>
  <c r="AB2840" i="4"/>
  <c r="AF2840" i="4" s="1"/>
  <c r="AB2843" i="4"/>
  <c r="AF2843" i="4" s="1"/>
  <c r="J58" i="16" a="1"/>
  <c r="J58" i="16" s="1"/>
  <c r="Y6" i="7" a="1"/>
  <c r="Y6" i="7" s="1"/>
  <c r="J141" i="16" s="1"/>
  <c r="Y15" i="7" a="1"/>
  <c r="Y15" i="7" s="1"/>
  <c r="J150" i="16" s="1"/>
  <c r="AB2861" i="4"/>
  <c r="AF2861" i="4" s="1"/>
  <c r="Y4" i="7" a="1"/>
  <c r="Y4" i="7" s="1"/>
  <c r="Y13" i="7" a="1"/>
  <c r="Y13" i="7" s="1"/>
  <c r="J148" i="16" s="1"/>
  <c r="Y19" i="7" a="1"/>
  <c r="Y19" i="7" s="1"/>
  <c r="J154" i="16" s="1"/>
  <c r="Y11" i="7" a="1"/>
  <c r="Y11" i="7" s="1"/>
  <c r="J146" i="16" s="1"/>
  <c r="Y23" i="7" a="1"/>
  <c r="Y23" i="7" s="1"/>
  <c r="J158" i="16" s="1"/>
  <c r="Y14" i="7" a="1"/>
  <c r="Y14" i="7" s="1"/>
  <c r="J149" i="16" s="1"/>
  <c r="Y18" i="7" a="1"/>
  <c r="Y18" i="7" s="1"/>
  <c r="J153" i="16" s="1"/>
  <c r="Y21" i="7" a="1"/>
  <c r="Y21" i="7" s="1"/>
  <c r="J156" i="16" s="1"/>
  <c r="Y12" i="7" a="1"/>
  <c r="Y12" i="7" s="1"/>
  <c r="J147" i="16" s="1"/>
  <c r="Y25" i="7" a="1"/>
  <c r="Y25" i="7" s="1"/>
  <c r="J160" i="16" s="1"/>
  <c r="Y3" i="7" a="1"/>
  <c r="Y3" i="7" s="1"/>
  <c r="Y7" i="7" a="1"/>
  <c r="Y7" i="7" s="1"/>
  <c r="J142" i="16" s="1"/>
  <c r="K142" i="16" s="1"/>
  <c r="Y22" i="7" a="1"/>
  <c r="Y22" i="7" s="1"/>
  <c r="J157" i="16" s="1"/>
  <c r="Y28" i="7" a="1"/>
  <c r="Y28" i="7" s="1"/>
  <c r="J163" i="16" s="1"/>
  <c r="K163" i="16" s="1"/>
  <c r="Y16" i="7" a="1"/>
  <c r="Y16" i="7" s="1"/>
  <c r="J151" i="16" s="1"/>
  <c r="Y9" i="7" a="1"/>
  <c r="Y9" i="7" s="1"/>
  <c r="J144" i="16" s="1"/>
  <c r="Y10" i="7" a="1"/>
  <c r="Y10" i="7" s="1"/>
  <c r="J145" i="16" s="1"/>
  <c r="Y24" i="7" a="1"/>
  <c r="Y24" i="7" s="1"/>
  <c r="J159" i="16" s="1"/>
  <c r="Y20" i="7" a="1"/>
  <c r="Y20" i="7" s="1"/>
  <c r="J155" i="16" s="1"/>
  <c r="Y27" i="7" a="1"/>
  <c r="Y27" i="7" s="1"/>
  <c r="J162" i="16" s="1"/>
  <c r="J81" i="16" a="1"/>
  <c r="J81" i="16" s="1"/>
  <c r="J73" i="16" a="1"/>
  <c r="J73" i="16" s="1"/>
  <c r="J61" i="16" a="1"/>
  <c r="J61" i="16" s="1"/>
  <c r="J57" i="16" a="1"/>
  <c r="J57" i="16" s="1"/>
  <c r="J79" i="16" a="1"/>
  <c r="J79" i="16" s="1"/>
  <c r="J63" i="16" a="1"/>
  <c r="J63" i="16" s="1"/>
  <c r="J70" i="16" a="1"/>
  <c r="J70" i="16" s="1"/>
  <c r="J56" i="16" a="1"/>
  <c r="J56" i="16" s="1"/>
  <c r="J66" i="16" a="1"/>
  <c r="J66" i="16" s="1"/>
  <c r="J78" i="16" a="1"/>
  <c r="J78" i="16" s="1"/>
  <c r="J68" i="16" a="1"/>
  <c r="J68" i="16" s="1"/>
  <c r="J77" i="16" a="1"/>
  <c r="J77" i="16" s="1"/>
  <c r="J80" i="16" a="1"/>
  <c r="J80" i="16" s="1"/>
  <c r="J75" i="16" a="1"/>
  <c r="J75" i="16" s="1"/>
  <c r="AA24" i="7" a="1"/>
  <c r="AA24" i="7" s="1"/>
  <c r="AJ50" i="4"/>
  <c r="AJ76" i="4"/>
  <c r="AJ103" i="4" s="1"/>
  <c r="J62" i="16" l="1" a="1"/>
  <c r="J62" i="16" s="1"/>
  <c r="Y26" i="7" a="1"/>
  <c r="Y26" i="7" s="1"/>
  <c r="J161" i="16" s="1"/>
  <c r="J59" i="16" a="1"/>
  <c r="J59" i="16" s="1"/>
  <c r="Y8" i="7" a="1"/>
  <c r="Y8" i="7" s="1"/>
  <c r="J143" i="16" s="1"/>
  <c r="Y5" i="7" a="1"/>
  <c r="Y5" i="7" s="1"/>
  <c r="J140" i="16" s="1"/>
  <c r="K140" i="16" s="1"/>
  <c r="AG2854" i="4"/>
  <c r="AG2881" i="4"/>
  <c r="P19" i="7"/>
  <c r="AB2848" i="4"/>
  <c r="AB2846" i="4"/>
  <c r="AG2869" i="4"/>
  <c r="P7" i="7"/>
  <c r="AG2842" i="4"/>
  <c r="AG2889" i="4"/>
  <c r="P27" i="7"/>
  <c r="AG2862" i="4"/>
  <c r="AG2888" i="4"/>
  <c r="AG2861" i="4"/>
  <c r="P26" i="7"/>
  <c r="AB2853" i="4"/>
  <c r="AG2860" i="4"/>
  <c r="AG2887" i="4"/>
  <c r="P25" i="7"/>
  <c r="AG2878" i="4"/>
  <c r="P16" i="7"/>
  <c r="AG2851" i="4"/>
  <c r="AB2850" i="4"/>
  <c r="AB2841" i="4"/>
  <c r="P5" i="7"/>
  <c r="AG2867" i="4"/>
  <c r="AG2840" i="4"/>
  <c r="AG2856" i="4"/>
  <c r="P21" i="7"/>
  <c r="AG2883" i="4"/>
  <c r="AG2871" i="4"/>
  <c r="P9" i="7"/>
  <c r="AG2844" i="4"/>
  <c r="AG2864" i="4"/>
  <c r="AG2837" i="4"/>
  <c r="AA2" i="7" s="1" a="1"/>
  <c r="AA2" i="7" s="1"/>
  <c r="J191" i="16" s="1"/>
  <c r="P2" i="7"/>
  <c r="Y2" i="7" a="1"/>
  <c r="Y2" i="7" s="1"/>
  <c r="J137" i="16" s="1"/>
  <c r="P8" i="7"/>
  <c r="AG2870" i="4"/>
  <c r="AG2843" i="4"/>
  <c r="AB2852" i="4"/>
  <c r="AG2876" i="4"/>
  <c r="P14" i="7"/>
  <c r="AG2849" i="4"/>
  <c r="P23" i="7"/>
  <c r="AG2858" i="4"/>
  <c r="AG2885" i="4"/>
  <c r="Z23" i="7" s="1" a="1"/>
  <c r="Z23" i="7" s="1"/>
  <c r="J185" i="16" s="1"/>
  <c r="AB2845" i="4"/>
  <c r="P4" i="7"/>
  <c r="AG2866" i="4"/>
  <c r="AG2839" i="4"/>
  <c r="AB2855" i="4"/>
  <c r="AB4" i="7" a="1"/>
  <c r="AB4" i="7" s="1"/>
  <c r="J220" i="16" s="1"/>
  <c r="AG2838" i="4"/>
  <c r="AG2865" i="4"/>
  <c r="P3" i="7"/>
  <c r="AG2874" i="4"/>
  <c r="P12" i="7"/>
  <c r="AG2847" i="4"/>
  <c r="AB2857" i="4"/>
  <c r="T24" i="7"/>
  <c r="S24" i="7"/>
  <c r="J294" i="16" s="1"/>
  <c r="V24" i="7"/>
  <c r="J321" i="16" s="1"/>
  <c r="J24" i="16"/>
  <c r="AB2" i="7" a="1"/>
  <c r="AB2" i="7" s="1"/>
  <c r="J218" i="16" s="1"/>
  <c r="AB5" i="7" a="1"/>
  <c r="AB5" i="7" s="1"/>
  <c r="J221" i="16" s="1"/>
  <c r="Z5" i="7" a="1"/>
  <c r="Z5" i="7" s="1"/>
  <c r="J167" i="16" s="1"/>
  <c r="AB8" i="7" a="1"/>
  <c r="AB8" i="7" s="1"/>
  <c r="J224" i="16" s="1"/>
  <c r="AA8" i="7" a="1"/>
  <c r="AA8" i="7" s="1"/>
  <c r="J197" i="16" s="1"/>
  <c r="Z8" i="7" a="1"/>
  <c r="Z8" i="7" s="1"/>
  <c r="J170" i="16" s="1"/>
  <c r="Z26" i="7" a="1"/>
  <c r="Z26" i="7" s="1"/>
  <c r="J188" i="16" s="1"/>
  <c r="AB26" i="7" a="1"/>
  <c r="AB26" i="7" s="1"/>
  <c r="J242" i="16" s="1"/>
  <c r="AA26" i="7" a="1"/>
  <c r="AA26" i="7" s="1"/>
  <c r="J215" i="16" s="1"/>
  <c r="J213" i="16"/>
  <c r="J139" i="16"/>
  <c r="K139" i="16" s="1"/>
  <c r="J138" i="16"/>
  <c r="K144" i="16" l="1"/>
  <c r="AA23" i="7" a="1"/>
  <c r="AA23" i="7" s="1"/>
  <c r="J212" i="16" s="1"/>
  <c r="D13" i="11"/>
  <c r="E13" i="11"/>
  <c r="Z2" i="7" a="1"/>
  <c r="Z2" i="7" s="1"/>
  <c r="J164" i="16" s="1"/>
  <c r="AA5" i="7" a="1"/>
  <c r="AA5" i="7" s="1"/>
  <c r="J194" i="16" s="1"/>
  <c r="J267" i="16"/>
  <c r="AF2857" i="4"/>
  <c r="J76" i="16" a="1"/>
  <c r="J76" i="16" s="1"/>
  <c r="Z12" i="7" a="1"/>
  <c r="Z12" i="7" s="1"/>
  <c r="J174" i="16" s="1"/>
  <c r="AA12" i="7" a="1"/>
  <c r="AA12" i="7" s="1"/>
  <c r="J201" i="16" s="1"/>
  <c r="S12" i="7"/>
  <c r="J282" i="16" s="1"/>
  <c r="V12" i="7"/>
  <c r="J309" i="16" s="1"/>
  <c r="T12" i="7"/>
  <c r="J12" i="16"/>
  <c r="S3" i="7"/>
  <c r="J273" i="16" s="1"/>
  <c r="J3" i="16"/>
  <c r="V3" i="7"/>
  <c r="J300" i="16" s="1"/>
  <c r="T3" i="7"/>
  <c r="AA3" i="7" a="1"/>
  <c r="AA3" i="7" s="1"/>
  <c r="J192" i="16" s="1"/>
  <c r="Z3" i="7" a="1"/>
  <c r="Z3" i="7" s="1"/>
  <c r="J165" i="16" s="1"/>
  <c r="AF2855" i="4"/>
  <c r="AB20" i="7" s="1" a="1"/>
  <c r="AB20" i="7" s="1"/>
  <c r="J236" i="16" s="1"/>
  <c r="J74" i="16" a="1"/>
  <c r="J74" i="16" s="1"/>
  <c r="AA4" i="7" a="1"/>
  <c r="AA4" i="7" s="1"/>
  <c r="J193" i="16" s="1"/>
  <c r="Z4" i="7" a="1"/>
  <c r="Z4" i="7" s="1"/>
  <c r="J166" i="16" s="1"/>
  <c r="S4" i="7"/>
  <c r="J274" i="16" s="1"/>
  <c r="V4" i="7"/>
  <c r="J301" i="16" s="1"/>
  <c r="J4" i="16"/>
  <c r="T4" i="7"/>
  <c r="AF2845" i="4"/>
  <c r="J64" i="16" s="1" a="1"/>
  <c r="J64" i="16" s="1"/>
  <c r="S23" i="7"/>
  <c r="J293" i="16" s="1"/>
  <c r="J23" i="16"/>
  <c r="V23" i="7"/>
  <c r="J320" i="16" s="1"/>
  <c r="T23" i="7"/>
  <c r="AA14" i="7" a="1"/>
  <c r="AA14" i="7" s="1"/>
  <c r="J203" i="16" s="1"/>
  <c r="Z14" i="7" a="1"/>
  <c r="Z14" i="7" s="1"/>
  <c r="J176" i="16" s="1"/>
  <c r="V14" i="7"/>
  <c r="J311" i="16" s="1"/>
  <c r="J14" i="16"/>
  <c r="T14" i="7"/>
  <c r="S14" i="7"/>
  <c r="J284" i="16" s="1"/>
  <c r="AF2852" i="4"/>
  <c r="AB17" i="7" s="1" a="1"/>
  <c r="AB17" i="7" s="1"/>
  <c r="J233" i="16" s="1"/>
  <c r="S8" i="7"/>
  <c r="J278" i="16" s="1"/>
  <c r="T8" i="7"/>
  <c r="J8" i="16"/>
  <c r="V8" i="7"/>
  <c r="J305" i="16" s="1"/>
  <c r="S2" i="7"/>
  <c r="J272" i="16" s="1"/>
  <c r="V2" i="7"/>
  <c r="J2" i="16"/>
  <c r="T2" i="7"/>
  <c r="AA9" i="7" a="1"/>
  <c r="AA9" i="7" s="1"/>
  <c r="J198" i="16" s="1"/>
  <c r="Z9" i="7" a="1"/>
  <c r="Z9" i="7" s="1"/>
  <c r="J171" i="16" s="1"/>
  <c r="S9" i="7"/>
  <c r="J279" i="16" s="1"/>
  <c r="J9" i="16"/>
  <c r="T9" i="7"/>
  <c r="V9" i="7"/>
  <c r="J306" i="16" s="1"/>
  <c r="S21" i="7"/>
  <c r="J291" i="16" s="1"/>
  <c r="V21" i="7"/>
  <c r="J318" i="16" s="1"/>
  <c r="T21" i="7"/>
  <c r="J21" i="16"/>
  <c r="Z21" i="7" a="1"/>
  <c r="Z21" i="7" s="1"/>
  <c r="J183" i="16" s="1"/>
  <c r="AA21" i="7" a="1"/>
  <c r="AA21" i="7" s="1"/>
  <c r="J210" i="16" s="1"/>
  <c r="S5" i="7"/>
  <c r="J275" i="16" s="1"/>
  <c r="V5" i="7"/>
  <c r="J302" i="16" s="1"/>
  <c r="T5" i="7"/>
  <c r="J5" i="16"/>
  <c r="AF2841" i="4"/>
  <c r="AF2850" i="4"/>
  <c r="J69" i="16" a="1"/>
  <c r="J69" i="16" s="1"/>
  <c r="AA16" i="7" a="1"/>
  <c r="AA16" i="7" s="1"/>
  <c r="J205" i="16" s="1"/>
  <c r="Z16" i="7" a="1"/>
  <c r="Z16" i="7" s="1"/>
  <c r="J178" i="16" s="1"/>
  <c r="S16" i="7"/>
  <c r="J286" i="16" s="1"/>
  <c r="J16" i="16"/>
  <c r="V16" i="7"/>
  <c r="J313" i="16" s="1"/>
  <c r="T16" i="7"/>
  <c r="S25" i="7"/>
  <c r="J295" i="16" s="1"/>
  <c r="V25" i="7"/>
  <c r="J322" i="16" s="1"/>
  <c r="T25" i="7"/>
  <c r="J25" i="16"/>
  <c r="Z25" i="7" a="1"/>
  <c r="Z25" i="7" s="1"/>
  <c r="J187" i="16" s="1"/>
  <c r="AA25" i="7" a="1"/>
  <c r="AA25" i="7" s="1"/>
  <c r="J214" i="16" s="1"/>
  <c r="AF2853" i="4"/>
  <c r="AB18" i="7" s="1" a="1"/>
  <c r="AB18" i="7" s="1"/>
  <c r="J234" i="16" s="1"/>
  <c r="S26" i="7"/>
  <c r="J296" i="16" s="1"/>
  <c r="J26" i="16"/>
  <c r="V26" i="7"/>
  <c r="J323" i="16" s="1"/>
  <c r="T26" i="7"/>
  <c r="Z27" i="7" a="1"/>
  <c r="Z27" i="7" s="1"/>
  <c r="J189" i="16" s="1"/>
  <c r="AA27" i="7" a="1"/>
  <c r="AA27" i="7" s="1"/>
  <c r="J216" i="16" s="1"/>
  <c r="S27" i="7"/>
  <c r="J297" i="16" s="1"/>
  <c r="V27" i="7"/>
  <c r="J324" i="16" s="1"/>
  <c r="T27" i="7"/>
  <c r="J27" i="16"/>
  <c r="Z7" i="7" a="1"/>
  <c r="Z7" i="7" s="1"/>
  <c r="J169" i="16" s="1"/>
  <c r="AA7" i="7" a="1"/>
  <c r="AA7" i="7" s="1"/>
  <c r="S7" i="7"/>
  <c r="J277" i="16" s="1"/>
  <c r="J7" i="16"/>
  <c r="V7" i="7"/>
  <c r="T7" i="7"/>
  <c r="AF2846" i="4"/>
  <c r="AB11" i="7" s="1" a="1"/>
  <c r="AB11" i="7" s="1"/>
  <c r="J227" i="16" s="1"/>
  <c r="AF2848" i="4"/>
  <c r="AB13" i="7" s="1" a="1"/>
  <c r="AB13" i="7" s="1"/>
  <c r="J229" i="16" s="1"/>
  <c r="J67" i="16" a="1"/>
  <c r="J67" i="16" s="1"/>
  <c r="S19" i="7"/>
  <c r="J289" i="16" s="1"/>
  <c r="V19" i="7"/>
  <c r="J316" i="16" s="1"/>
  <c r="T19" i="7"/>
  <c r="J19" i="16"/>
  <c r="Z19" i="7" a="1"/>
  <c r="Z19" i="7" s="1"/>
  <c r="J181" i="16" s="1"/>
  <c r="AA19" i="7" a="1"/>
  <c r="AA19" i="7" s="1"/>
  <c r="J208" i="16" s="1"/>
  <c r="K143" i="16"/>
  <c r="K161" i="16"/>
  <c r="K149" i="16"/>
  <c r="K155" i="16"/>
  <c r="K138" i="16"/>
  <c r="K153" i="16"/>
  <c r="K162" i="16"/>
  <c r="K154" i="16"/>
  <c r="K146" i="16"/>
  <c r="K158" i="16"/>
  <c r="K148" i="16"/>
  <c r="K157" i="16"/>
  <c r="K147" i="16"/>
  <c r="K156" i="16"/>
  <c r="K159" i="16"/>
  <c r="K141" i="16"/>
  <c r="K160" i="16"/>
  <c r="K145" i="16"/>
  <c r="K137" i="16"/>
  <c r="K152" i="16"/>
  <c r="K150" i="16"/>
  <c r="K151" i="16"/>
  <c r="J65" i="16" l="1" a="1"/>
  <c r="J65" i="16" s="1"/>
  <c r="U24" i="7"/>
  <c r="J71" i="16" a="1"/>
  <c r="J71" i="16" s="1"/>
  <c r="AB15" i="7" a="1"/>
  <c r="AB15" i="7" s="1"/>
  <c r="J231" i="16" s="1"/>
  <c r="J264" i="16"/>
  <c r="J245" i="16"/>
  <c r="AB10" i="7" a="1"/>
  <c r="AB10" i="7" s="1"/>
  <c r="J226" i="16" s="1"/>
  <c r="AB22" i="7" a="1"/>
  <c r="AB22" i="7" s="1"/>
  <c r="J238" i="16" s="1"/>
  <c r="J60" i="16" a="1"/>
  <c r="J60" i="16" s="1"/>
  <c r="J257" i="16"/>
  <c r="J247" i="16"/>
  <c r="J246" i="16"/>
  <c r="J250" i="16"/>
  <c r="J299" i="16"/>
  <c r="J262" i="16"/>
  <c r="J259" i="16"/>
  <c r="AB6" i="7" a="1"/>
  <c r="AB6" i="7" s="1"/>
  <c r="J222" i="16" s="1"/>
  <c r="D5" i="11"/>
  <c r="C5" i="11"/>
  <c r="D6" i="11" a="1"/>
  <c r="D6" i="11" s="1"/>
  <c r="E6" i="11" a="1"/>
  <c r="E6" i="11" s="1"/>
  <c r="E5" i="11"/>
  <c r="C6" i="11" a="1"/>
  <c r="C6" i="11" s="1"/>
  <c r="J252" i="16"/>
  <c r="J304" i="16"/>
  <c r="J196" i="16"/>
  <c r="J72" i="16" a="1"/>
  <c r="J72" i="16" s="1"/>
  <c r="J248" i="16"/>
  <c r="J251" i="16"/>
  <c r="U23" i="7"/>
  <c r="J266" i="16"/>
  <c r="J255" i="16"/>
  <c r="AG2875" i="4"/>
  <c r="P13" i="7"/>
  <c r="AG2848" i="4"/>
  <c r="P11" i="7"/>
  <c r="AG2846" i="4"/>
  <c r="AG2873" i="4"/>
  <c r="J270" i="16"/>
  <c r="U27" i="7"/>
  <c r="J269" i="16"/>
  <c r="U26" i="7"/>
  <c r="AG2880" i="4"/>
  <c r="AG2853" i="4"/>
  <c r="Z18" i="7" s="1" a="1"/>
  <c r="Z18" i="7" s="1"/>
  <c r="J180" i="16" s="1"/>
  <c r="P18" i="7"/>
  <c r="J268" i="16"/>
  <c r="U25" i="7"/>
  <c r="P15" i="7"/>
  <c r="AG2850" i="4"/>
  <c r="AA15" i="7" s="1" a="1"/>
  <c r="AA15" i="7" s="1"/>
  <c r="J204" i="16" s="1"/>
  <c r="AG2877" i="4"/>
  <c r="AG2868" i="4"/>
  <c r="AG2841" i="4"/>
  <c r="P6" i="7"/>
  <c r="AG2852" i="4"/>
  <c r="AG2879" i="4"/>
  <c r="P17" i="7"/>
  <c r="P10" i="7"/>
  <c r="AG2872" i="4"/>
  <c r="AG2845" i="4"/>
  <c r="Z10" i="7" s="1" a="1"/>
  <c r="Z10" i="7" s="1"/>
  <c r="J172" i="16" s="1"/>
  <c r="AG2855" i="4"/>
  <c r="AG2882" i="4"/>
  <c r="P20" i="7"/>
  <c r="AG2857" i="4"/>
  <c r="AA22" i="7" s="1" a="1"/>
  <c r="AA22" i="7" s="1"/>
  <c r="J211" i="16" s="1"/>
  <c r="AG2884" i="4"/>
  <c r="P22" i="7"/>
  <c r="K74" i="16" l="1"/>
  <c r="Z22" i="7" a="1"/>
  <c r="Z22" i="7" s="1"/>
  <c r="J184" i="16" s="1"/>
  <c r="K238" i="16"/>
  <c r="Z6" i="7" a="1"/>
  <c r="Z6" i="7" s="1"/>
  <c r="J168" i="16" s="1"/>
  <c r="Z15" i="7" a="1"/>
  <c r="Z15" i="7" s="1"/>
  <c r="J177" i="16" s="1"/>
  <c r="K226" i="16"/>
  <c r="AA10" i="7" a="1"/>
  <c r="AA10" i="7" s="1"/>
  <c r="J199" i="16" s="1"/>
  <c r="K76" i="16"/>
  <c r="Z11" i="7" a="1"/>
  <c r="Z11" i="7" s="1"/>
  <c r="J173" i="16" s="1"/>
  <c r="AA11" i="7" a="1"/>
  <c r="AA11" i="7" s="1"/>
  <c r="J200" i="16" s="1"/>
  <c r="K69" i="16"/>
  <c r="AA20" i="7" a="1"/>
  <c r="AA20" i="7" s="1"/>
  <c r="J209" i="16" s="1"/>
  <c r="Z20" i="7" a="1"/>
  <c r="Z20" i="7" s="1"/>
  <c r="J182" i="16" s="1"/>
  <c r="J339" i="16"/>
  <c r="Z13" i="7" a="1"/>
  <c r="Z13" i="7" s="1"/>
  <c r="J175" i="16" s="1"/>
  <c r="AA13" i="7" a="1"/>
  <c r="AA13" i="7" s="1"/>
  <c r="J202" i="16" s="1"/>
  <c r="K71" i="16"/>
  <c r="K235" i="16"/>
  <c r="K223" i="16"/>
  <c r="K244" i="16"/>
  <c r="K237" i="16"/>
  <c r="K230" i="16"/>
  <c r="K221" i="16"/>
  <c r="K240" i="16"/>
  <c r="K239" i="16"/>
  <c r="K241" i="16"/>
  <c r="K220" i="16"/>
  <c r="K222" i="16"/>
  <c r="K232" i="16"/>
  <c r="K218" i="16"/>
  <c r="K228" i="16"/>
  <c r="K242" i="16"/>
  <c r="K243" i="16"/>
  <c r="K225" i="16"/>
  <c r="K224" i="16"/>
  <c r="K219" i="16"/>
  <c r="K227" i="16"/>
  <c r="AA17" i="7" a="1"/>
  <c r="AA17" i="7" s="1"/>
  <c r="J206" i="16" s="1"/>
  <c r="Z17" i="7" a="1"/>
  <c r="Z17" i="7" s="1"/>
  <c r="J179" i="16" s="1"/>
  <c r="K64" i="16"/>
  <c r="C11" i="11"/>
  <c r="E11" i="11" s="1"/>
  <c r="D11" i="11"/>
  <c r="E10" i="11"/>
  <c r="K67" i="16"/>
  <c r="K72" i="16"/>
  <c r="K233" i="16"/>
  <c r="K81" i="16"/>
  <c r="K79" i="16"/>
  <c r="K78" i="16"/>
  <c r="K57" i="16"/>
  <c r="K68" i="16"/>
  <c r="K58" i="16"/>
  <c r="K80" i="16"/>
  <c r="K73" i="16"/>
  <c r="K82" i="16"/>
  <c r="K61" i="16"/>
  <c r="K56" i="16"/>
  <c r="K70" i="16"/>
  <c r="K75" i="16"/>
  <c r="K66" i="16"/>
  <c r="K63" i="16"/>
  <c r="K77" i="16"/>
  <c r="K62" i="16"/>
  <c r="K60" i="16"/>
  <c r="K59" i="16"/>
  <c r="K236" i="16"/>
  <c r="K231" i="16"/>
  <c r="K234" i="16"/>
  <c r="AA18" i="7" a="1"/>
  <c r="AA18" i="7" s="1"/>
  <c r="J207" i="16" s="1"/>
  <c r="K65" i="16"/>
  <c r="K229" i="16"/>
  <c r="AA6" i="7" a="1"/>
  <c r="AA6" i="7" s="1"/>
  <c r="S22" i="7"/>
  <c r="J292" i="16" s="1"/>
  <c r="J22" i="16"/>
  <c r="T22" i="7"/>
  <c r="V22" i="7"/>
  <c r="J319" i="16" s="1"/>
  <c r="S20" i="7"/>
  <c r="J290" i="16" s="1"/>
  <c r="J20" i="16"/>
  <c r="T20" i="7"/>
  <c r="V20" i="7"/>
  <c r="J317" i="16" s="1"/>
  <c r="S10" i="7"/>
  <c r="J280" i="16" s="1"/>
  <c r="V10" i="7"/>
  <c r="J307" i="16" s="1"/>
  <c r="T10" i="7"/>
  <c r="J10" i="16"/>
  <c r="S17" i="7"/>
  <c r="J287" i="16" s="1"/>
  <c r="V17" i="7"/>
  <c r="J314" i="16" s="1"/>
  <c r="J17" i="16"/>
  <c r="T17" i="7"/>
  <c r="S6" i="7"/>
  <c r="J276" i="16" s="1"/>
  <c r="V6" i="7"/>
  <c r="T6" i="7"/>
  <c r="J6" i="16"/>
  <c r="S15" i="7"/>
  <c r="J285" i="16" s="1"/>
  <c r="J15" i="16"/>
  <c r="V15" i="7"/>
  <c r="J312" i="16" s="1"/>
  <c r="T15" i="7"/>
  <c r="S18" i="7"/>
  <c r="J288" i="16" s="1"/>
  <c r="V18" i="7"/>
  <c r="J315" i="16" s="1"/>
  <c r="T18" i="7"/>
  <c r="J18" i="16"/>
  <c r="J11" i="16"/>
  <c r="T11" i="7"/>
  <c r="S11" i="7"/>
  <c r="J281" i="16" s="1"/>
  <c r="V11" i="7"/>
  <c r="J308" i="16" s="1"/>
  <c r="S13" i="7"/>
  <c r="J283" i="16" s="1"/>
  <c r="J13" i="16"/>
  <c r="V13" i="7"/>
  <c r="J310" i="16" s="1"/>
  <c r="T13" i="7"/>
  <c r="K288" i="16" l="1"/>
  <c r="K177" i="16"/>
  <c r="K22" i="16"/>
  <c r="K287" i="16"/>
  <c r="K182" i="16"/>
  <c r="K292" i="16"/>
  <c r="K179" i="16"/>
  <c r="K175" i="16"/>
  <c r="K180" i="16"/>
  <c r="D14" i="11"/>
  <c r="J258" i="16"/>
  <c r="U15" i="7"/>
  <c r="U14" i="7"/>
  <c r="K15" i="16"/>
  <c r="J329" i="16"/>
  <c r="J336" i="16"/>
  <c r="J347" i="16"/>
  <c r="J331" i="16"/>
  <c r="J348" i="16"/>
  <c r="J352" i="16"/>
  <c r="J326" i="16"/>
  <c r="J343" i="16"/>
  <c r="J327" i="16"/>
  <c r="J332" i="16"/>
  <c r="J338" i="16"/>
  <c r="J328" i="16"/>
  <c r="J345" i="16"/>
  <c r="J351" i="16"/>
  <c r="J333" i="16"/>
  <c r="J340" i="16"/>
  <c r="J349" i="16"/>
  <c r="J350" i="16"/>
  <c r="K6" i="16"/>
  <c r="K25" i="16"/>
  <c r="K24" i="16"/>
  <c r="K19" i="16"/>
  <c r="K4" i="16"/>
  <c r="K27" i="16"/>
  <c r="K2" i="16"/>
  <c r="K16" i="16"/>
  <c r="K28" i="16"/>
  <c r="K23" i="16"/>
  <c r="K3" i="16"/>
  <c r="K9" i="16"/>
  <c r="K7" i="16"/>
  <c r="K26" i="16"/>
  <c r="K5" i="16"/>
  <c r="K14" i="16"/>
  <c r="K8" i="16"/>
  <c r="K12" i="16"/>
  <c r="K21" i="16"/>
  <c r="K172" i="16"/>
  <c r="C14" i="11"/>
  <c r="K285" i="16"/>
  <c r="K280" i="16"/>
  <c r="J263" i="16"/>
  <c r="U20" i="7"/>
  <c r="U19" i="7"/>
  <c r="J330" i="16"/>
  <c r="K20" i="16"/>
  <c r="K276" i="16"/>
  <c r="K286" i="16"/>
  <c r="K278" i="16"/>
  <c r="K273" i="16"/>
  <c r="K275" i="16"/>
  <c r="K272" i="16"/>
  <c r="K289" i="16"/>
  <c r="K298" i="16"/>
  <c r="K277" i="16"/>
  <c r="K291" i="16"/>
  <c r="K296" i="16"/>
  <c r="K297" i="16"/>
  <c r="K274" i="16"/>
  <c r="K294" i="16"/>
  <c r="K282" i="16"/>
  <c r="K279" i="16"/>
  <c r="K295" i="16"/>
  <c r="K293" i="16"/>
  <c r="K284" i="16"/>
  <c r="K290" i="16"/>
  <c r="E14" i="11"/>
  <c r="J256" i="16"/>
  <c r="U13" i="7"/>
  <c r="U12" i="7"/>
  <c r="K10" i="16"/>
  <c r="K13" i="16"/>
  <c r="J337" i="16"/>
  <c r="J344" i="16"/>
  <c r="K283" i="16"/>
  <c r="J249" i="16"/>
  <c r="U6" i="7"/>
  <c r="U2" i="7"/>
  <c r="U5" i="7"/>
  <c r="U4" i="7"/>
  <c r="E9" i="11"/>
  <c r="U3" i="7"/>
  <c r="J254" i="16"/>
  <c r="U11" i="7"/>
  <c r="K18" i="16"/>
  <c r="J260" i="16"/>
  <c r="U17" i="7"/>
  <c r="U16" i="7"/>
  <c r="J342" i="16"/>
  <c r="K165" i="16"/>
  <c r="K168" i="16"/>
  <c r="K176" i="16"/>
  <c r="K187" i="16"/>
  <c r="K171" i="16"/>
  <c r="K183" i="16"/>
  <c r="K189" i="16"/>
  <c r="K186" i="16"/>
  <c r="K181" i="16"/>
  <c r="K166" i="16"/>
  <c r="K167" i="16"/>
  <c r="K178" i="16"/>
  <c r="K164" i="16"/>
  <c r="K185" i="16"/>
  <c r="K170" i="16"/>
  <c r="K174" i="16"/>
  <c r="K169" i="16"/>
  <c r="K188" i="16"/>
  <c r="K190" i="16"/>
  <c r="K281" i="16"/>
  <c r="J303" i="16"/>
  <c r="K308" i="16" s="1"/>
  <c r="D12" i="11"/>
  <c r="E12" i="11"/>
  <c r="C12" i="11"/>
  <c r="J346" i="16"/>
  <c r="K11" i="16"/>
  <c r="J261" i="16"/>
  <c r="U18" i="7"/>
  <c r="K17" i="16"/>
  <c r="J265" i="16"/>
  <c r="U22" i="7"/>
  <c r="U21" i="7"/>
  <c r="J334" i="16"/>
  <c r="J335" i="16"/>
  <c r="J341" i="16"/>
  <c r="K173" i="16"/>
  <c r="J195" i="16"/>
  <c r="K209" i="16" s="1"/>
  <c r="C15" i="11"/>
  <c r="D15" i="11"/>
  <c r="E15" i="11"/>
  <c r="K184" i="16"/>
  <c r="J253" i="16"/>
  <c r="U10" i="7"/>
  <c r="U7" i="7"/>
  <c r="U9" i="7"/>
  <c r="U8" i="7"/>
  <c r="K206" i="16" l="1"/>
  <c r="K341" i="16"/>
  <c r="K319" i="16"/>
  <c r="K202" i="16"/>
  <c r="K253" i="16"/>
  <c r="K312" i="16"/>
  <c r="K249" i="16"/>
  <c r="K251" i="16"/>
  <c r="K269" i="16"/>
  <c r="K250" i="16"/>
  <c r="K247" i="16"/>
  <c r="K255" i="16"/>
  <c r="K257" i="16"/>
  <c r="K252" i="16"/>
  <c r="K245" i="16"/>
  <c r="K267" i="16"/>
  <c r="K264" i="16"/>
  <c r="K246" i="16"/>
  <c r="K271" i="16"/>
  <c r="K259" i="16"/>
  <c r="K270" i="16"/>
  <c r="K262" i="16"/>
  <c r="K248" i="16"/>
  <c r="K268" i="16"/>
  <c r="K266" i="16"/>
  <c r="K317" i="16"/>
  <c r="K343" i="16"/>
  <c r="K342" i="16"/>
  <c r="K327" i="16"/>
  <c r="K265" i="16"/>
  <c r="K337" i="16"/>
  <c r="K350" i="16"/>
  <c r="K352" i="16"/>
  <c r="D9" i="11"/>
  <c r="C9" i="11"/>
  <c r="K335" i="16"/>
  <c r="K332" i="16"/>
  <c r="K303" i="16"/>
  <c r="K324" i="16"/>
  <c r="K322" i="16"/>
  <c r="K311" i="16"/>
  <c r="K305" i="16"/>
  <c r="K301" i="16"/>
  <c r="K313" i="16"/>
  <c r="K309" i="16"/>
  <c r="K321" i="16"/>
  <c r="K302" i="16"/>
  <c r="K320" i="16"/>
  <c r="K304" i="16"/>
  <c r="K306" i="16"/>
  <c r="K323" i="16"/>
  <c r="K316" i="16"/>
  <c r="K300" i="16"/>
  <c r="K299" i="16"/>
  <c r="K318" i="16"/>
  <c r="K325" i="16"/>
  <c r="K260" i="16"/>
  <c r="K307" i="16"/>
  <c r="K349" i="16"/>
  <c r="K348" i="16"/>
  <c r="K338" i="16"/>
  <c r="K263" i="16"/>
  <c r="K310" i="16"/>
  <c r="K344" i="16"/>
  <c r="K326" i="16"/>
  <c r="K254" i="16"/>
  <c r="K199" i="16"/>
  <c r="K340" i="16"/>
  <c r="K331" i="16"/>
  <c r="K207" i="16"/>
  <c r="K333" i="16"/>
  <c r="K347" i="16"/>
  <c r="K261" i="16"/>
  <c r="K351" i="16"/>
  <c r="K336" i="16"/>
  <c r="K339" i="16"/>
  <c r="K346" i="16"/>
  <c r="K345" i="16"/>
  <c r="K329" i="16"/>
  <c r="K314" i="16"/>
  <c r="K334" i="16"/>
  <c r="K258" i="16"/>
  <c r="K205" i="16"/>
  <c r="K191" i="16"/>
  <c r="K197" i="16"/>
  <c r="K212" i="16"/>
  <c r="K193" i="16"/>
  <c r="K214" i="16"/>
  <c r="K195" i="16"/>
  <c r="K215" i="16"/>
  <c r="K216" i="16"/>
  <c r="K192" i="16"/>
  <c r="K201" i="16"/>
  <c r="K217" i="16"/>
  <c r="K198" i="16"/>
  <c r="K203" i="16"/>
  <c r="K210" i="16"/>
  <c r="K194" i="16"/>
  <c r="K213" i="16"/>
  <c r="K211" i="16"/>
  <c r="K196" i="16"/>
  <c r="K204" i="16"/>
  <c r="K208" i="16"/>
  <c r="K200" i="16"/>
  <c r="K256" i="16"/>
  <c r="K330" i="16"/>
  <c r="K328" i="16"/>
  <c r="K315" i="1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<sst xmlns="http://schemas.openxmlformats.org/spreadsheetml/2006/main" count="3954" uniqueCount="519">
  <si>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</si>
  <si>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</si>
  <si>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</si>
  <si>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</si>
  <si>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</si>
  <si>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</si>
  <si>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</si>
  <si>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</si>
  <si>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</si>
  <si>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</si>
  <si>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</si>
  <si>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</si>
  <si>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</si>
  <si>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</si>
  <si>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</si>
  <si>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</si>
  <si>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</si>
  <si>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</si>
  <si>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</si>
  <si>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</si>
  <si>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</si>
  <si>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</si>
  <si>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</si>
  <si>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</si>
  <si>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</si>
  <si>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</si>
  <si>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</si>
  <si>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</si>
  <si>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</si>
  <si>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</si>
  <si>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</si>
  <si>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</si>
  <si>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</si>
  <si>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</si>
  <si>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</si>
  <si>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</si>
  <si>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</si>
  <si>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</si>
  <si>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</si>
  <si>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</si>
  <si>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</si>
  <si>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</si>
  <si>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</si>
  <si>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</si>
  <si>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</si>
  <si>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</si>
  <si>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</si>
  <si>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</si>
  <si>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</si>
  <si>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</si>
  <si>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</si>
  <si>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</si>
  <si>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</si>
  <si>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</si>
  <si>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</si>
  <si>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</si>
  <si>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</si>
  <si>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</si>
  <si>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</si>
  <si>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</si>
  <si>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</si>
  <si>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</si>
  <si>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</si>
  <si>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</si>
  <si>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</si>
  <si>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</si>
  <si>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</si>
  <si>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</si>
  <si>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</si>
  <si>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</si>
  <si>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</si>
  <si>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</si>
  <si>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</si>
  <si>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</si>
  <si>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</si>
  <si>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</si>
  <si>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</si>
  <si>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</si>
  <si>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</si>
  <si>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</si>
  <si>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</si>
  <si>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</si>
  <si>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</si>
  <si>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</si>
  <si>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</si>
  <si>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</si>
  <si>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</si>
  <si>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</si>
  <si>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</si>
  <si>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</si>
  <si>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</si>
  <si>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</si>
  <si>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</si>
  <si>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</si>
  <si>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</si>
  <si>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</si>
  <si>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</si>
  <si>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</si>
  <si>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</si>
  <si>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</si>
  <si>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</si>
  <si>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</si>
  <si>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</si>
  <si>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</si>
  <si>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</si>
  <si>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</si>
  <si>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</si>
  <si>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</si>
  <si>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</si>
  <si>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</si>
  <si>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</si>
  <si>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</si>
  <si>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</si>
  <si>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</si>
  <si>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</si>
  <si>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</si>
  <si>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</si>
  <si>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</si>
  <si>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</si>
  <si>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</si>
  <si>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</si>
  <si>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</si>
  <si>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</si>
  <si>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</si>
  <si>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</si>
  <si>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</si>
  <si>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</si>
  <si>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</si>
  <si>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</si>
  <si>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</si>
  <si>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</si>
  <si>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</si>
  <si>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</si>
  <si>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</si>
  <si>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</si>
  <si>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</si>
  <si>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</si>
  <si>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</si>
  <si>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</si>
  <si>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</si>
  <si>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</si>
  <si>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</si>
  <si>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</si>
  <si>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</si>
  <si>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</si>
  <si>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</si>
  <si>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</si>
  <si>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</si>
  <si>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</si>
  <si>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</si>
  <si>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</si>
  <si>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</si>
  <si>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</si>
  <si>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</si>
  <si>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</si>
  <si>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</si>
  <si>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</si>
  <si>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</si>
  <si>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</si>
  <si>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</si>
  <si>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</si>
  <si>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</si>
  <si>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</si>
  <si>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</si>
  <si>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</si>
  <si>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</si>
  <si>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</si>
  <si>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</si>
  <si>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</si>
  <si>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</si>
  <si>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</si>
  <si>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</si>
  <si>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</si>
  <si>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</si>
  <si>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</si>
  <si>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</si>
  <si>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</si>
  <si>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</si>
  <si>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</si>
  <si>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</si>
  <si>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</si>
  <si>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</si>
  <si>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</si>
  <si>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</si>
  <si>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</si>
  <si>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</si>
  <si>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</si>
  <si>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</si>
  <si>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</si>
  <si>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</si>
  <si>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</si>
  <si>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</si>
  <si>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</si>
  <si>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</si>
  <si>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</si>
  <si>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</si>
  <si>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</si>
  <si>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</si>
  <si>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</si>
  <si>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</si>
  <si>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</si>
  <si>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</si>
  <si>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</si>
  <si>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</si>
  <si>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</si>
  <si>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</si>
  <si>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</si>
  <si>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</si>
  <si>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</si>
  <si>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</si>
  <si>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</si>
  <si>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</si>
  <si>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</si>
  <si>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</si>
  <si>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</si>
  <si>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</si>
  <si>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</si>
  <si>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</si>
  <si>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</si>
  <si>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</si>
  <si>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</si>
  <si>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</si>
  <si>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</si>
  <si>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</si>
  <si>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</si>
  <si>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</si>
  <si>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</si>
  <si>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</si>
  <si>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</si>
  <si>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</si>
  <si>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</si>
  <si>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</si>
  <si>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</si>
  <si>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</si>
  <si>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</si>
  <si>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</si>
  <si>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</si>
  <si>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</si>
  <si>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</si>
  <si>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</si>
  <si>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</si>
  <si>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</si>
  <si>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</si>
  <si>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</si>
  <si>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</si>
  <si>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</si>
  <si>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</si>
  <si>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</si>
  <si>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</si>
  <si>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</si>
  <si>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</si>
  <si>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</si>
  <si>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</si>
  <si>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</si>
  <si>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</si>
  <si>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</si>
  <si>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</si>
  <si>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</si>
  <si>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</si>
  <si>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</si>
  <si>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</si>
  <si>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</si>
  <si>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</si>
  <si>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</si>
  <si>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</si>
  <si>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</si>
  <si>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</si>
  <si>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</si>
  <si>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</si>
  <si>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</si>
  <si>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</si>
  <si>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</si>
  <si>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</si>
  <si>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</si>
  <si>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</si>
  <si>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</si>
  <si>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</si>
  <si>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</si>
  <si>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</si>
  <si>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</si>
  <si>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</si>
  <si>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</si>
  <si>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</si>
  <si>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</si>
  <si>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</si>
  <si>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</si>
  <si>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</si>
  <si>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</si>
  <si>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</si>
  <si>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</si>
  <si>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</si>
  <si>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</si>
  <si>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</si>
  <si>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</si>
  <si>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</si>
  <si>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</si>
  <si>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</si>
  <si>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</si>
  <si>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</si>
  <si>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</si>
  <si>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</si>
  <si>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</si>
  <si>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</si>
  <si>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</si>
  <si>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</si>
  <si>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</si>
  <si>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</si>
  <si>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</si>
  <si>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</si>
  <si>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</si>
  <si>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</si>
  <si>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</si>
  <si>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</si>
  <si>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</si>
  <si>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</si>
  <si>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</si>
  <si>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</si>
  <si>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</si>
  <si>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</si>
  <si>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</si>
  <si>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</si>
  <si>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</si>
  <si>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</si>
  <si>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</si>
  <si>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</si>
  <si>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</si>
  <si>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</si>
  <si>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</si>
  <si>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</si>
  <si>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</si>
  <si>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</si>
  <si>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</si>
  <si>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</si>
  <si>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</si>
  <si>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</si>
  <si>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</si>
  <si>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</si>
  <si>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</si>
  <si>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</si>
  <si>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</si>
  <si>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</si>
  <si>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</si>
  <si>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</si>
  <si>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</si>
  <si>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</si>
  <si>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</si>
  <si>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</si>
  <si>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</si>
  <si>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</si>
  <si>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</si>
  <si>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</si>
  <si>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</si>
  <si>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</si>
  <si>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</si>
  <si>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</si>
  <si>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</si>
  <si>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</si>
  <si>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</si>
  <si>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</si>
  <si>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</si>
  <si>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</si>
  <si>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</si>
  <si>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</si>
  <si>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</si>
  <si>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</si>
  <si>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</si>
  <si>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</si>
  <si>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</si>
  <si>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</si>
  <si>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</si>
  <si>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</si>
  <si>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</si>
  <si>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</si>
  <si>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</si>
  <si>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</si>
  <si>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</si>
  <si>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</si>
  <si>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</si>
  <si>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</si>
  <si>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</si>
  <si>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</si>
  <si>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</si>
  <si>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</si>
  <si>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</si>
  <si>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</si>
  <si>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</si>
  <si>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</si>
  <si>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</si>
  <si>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</si>
  <si>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</si>
  <si>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</si>
  <si>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</si>
  <si>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</si>
  <si>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</si>
  <si>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</si>
  <si>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</si>
  <si>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</si>
  <si>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</si>
  <si>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</si>
  <si>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</si>
  <si>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</si>
  <si>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</si>
  <si>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</si>
  <si>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</si>
  <si>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</si>
  <si>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</si>
  <si>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</si>
  <si>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</si>
  <si>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</si>
  <si>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</si>
  <si>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</si>
  <si>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</si>
  <si>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</si>
  <si>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</si>
  <si>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</si>
  <si>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</si>
  <si>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</si>
  <si>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</si>
  <si>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</si>
  <si>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</si>
  <si>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</si>
  <si>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</si>
  <si>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</si>
  <si>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</si>
  <si>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</si>
  <si>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</si>
  <si>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</si>
  <si>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</si>
  <si>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</si>
  <si>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</si>
  <si>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</si>
  <si>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</si>
  <si>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</si>
  <si>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</si>
  <si>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</si>
  <si>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</si>
  <si>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</si>
  <si>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</si>
  <si>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</si>
  <si>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</si>
  <si>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</si>
  <si>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</si>
  <si>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</si>
  <si>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</si>
  <si>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</si>
  <si>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</si>
  <si>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</si>
  <si>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</si>
  <si>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</si>
  <si>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</si>
  <si>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</si>
  <si>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</si>
  <si>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</si>
  <si>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</si>
  <si>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Matchs manqués avant de rejoindre la ligue ⏰</t>
  </si>
  <si>
    <t>% de Bonus x2 bien utilisés 😎</t>
  </si>
  <si>
    <t>Points moyen de la QuadraLigue ⚽</t>
  </si>
  <si>
    <t>Win Streak Max</t>
  </si>
  <si>
    <t>Lose Streak Max</t>
  </si>
  <si>
    <t>Win Streak</t>
  </si>
  <si>
    <t>Lose Streak</t>
  </si>
  <si>
    <t>boule_de_cristal</t>
  </si>
  <si>
    <t>Points max sur un match 🎉</t>
  </si>
  <si>
    <t>Points max sur un match sans x2 🙌</t>
  </si>
  <si>
    <t>100% de précision</t>
  </si>
  <si>
    <t>nation</t>
  </si>
  <si>
    <t>matchs</t>
  </si>
  <si>
    <t>rank_match</t>
  </si>
  <si>
    <t>rank_goal</t>
  </si>
  <si>
    <t>nom_id</t>
  </si>
  <si>
    <t>graph_type</t>
  </si>
  <si>
    <t>bar</t>
  </si>
  <si>
    <t>stat_col_num</t>
  </si>
  <si>
    <t>Score max possible 🐙</t>
  </si>
  <si>
    <t>Série de bons pronos 🔥</t>
  </si>
  <si>
    <t>Série de mauvais pronos 🌧️</t>
  </si>
  <si>
    <t>Points moyen par bon prono ⭐</t>
  </si>
  <si>
    <t>Ratio pts/match 🏆</t>
  </si>
  <si>
    <t>Ratio pts/match pronostiqué 👌</t>
  </si>
  <si>
    <t>Bons Résultats ✅</t>
  </si>
  <si>
    <t>Scores Exacts 🎯</t>
  </si>
  <si>
    <t>Miss before join</t>
  </si>
  <si>
    <t>Max points sans x2</t>
  </si>
  <si>
    <t>axis_type</t>
  </si>
  <si>
    <t>positive</t>
  </si>
  <si>
    <t>centered</t>
  </si>
  <si>
    <t>France - Angleterre</t>
  </si>
  <si>
    <t>219 pts</t>
  </si>
  <si>
    <t>Nul</t>
  </si>
  <si>
    <t>7-1</t>
  </si>
  <si>
    <t>4-2</t>
  </si>
  <si>
    <t>5-0</t>
  </si>
  <si>
    <t>3-3</t>
  </si>
  <si>
    <t>1-1 (tab 3-4)</t>
  </si>
  <si>
    <t>1-1 (tab 2-3)</t>
  </si>
  <si>
    <t>1-1 (tab 2-4)</t>
  </si>
  <si>
    <t>0-0 (tab 4-3)</t>
  </si>
  <si>
    <t>4-6</t>
  </si>
  <si>
    <t>#103: FRA 4 - 6 ENG</t>
  </si>
  <si>
    <t>#13: ESP 0 - 0 CPV</t>
  </si>
  <si>
    <t>#71: ALG 3 - 3 AUT</t>
  </si>
  <si>
    <t>#92: MEX 2 - 3 ENG</t>
  </si>
  <si>
    <t>#38: BEL 0 - 0 IRN</t>
  </si>
  <si>
    <t>Match rapportant le plus de points ⚽</t>
  </si>
  <si>
    <t>#101: FRA 0 - 2 ESP</t>
  </si>
  <si>
    <t>#46: ENG 0 - 0 GHA</t>
  </si>
  <si>
    <t>#8: AUS 2 - 0 TUR</t>
  </si>
  <si>
    <t>#35: ECU 0 - 0 CUW</t>
  </si>
  <si>
    <t>#69: COL 0 - 0 POR</t>
  </si>
  <si>
    <t>fra_eng</t>
  </si>
  <si>
    <t>esp_cpv</t>
  </si>
  <si>
    <t>alg_aut</t>
  </si>
  <si>
    <t>mex_eng</t>
  </si>
  <si>
    <t>bel_irn</t>
  </si>
  <si>
    <t>fra_esp</t>
  </si>
  <si>
    <t>eng_gha</t>
  </si>
  <si>
    <t>aus_tur</t>
  </si>
  <si>
    <t>ecu_cuw</t>
  </si>
  <si>
    <t>col_por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</si>
</sst>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69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5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3" borderId="0" xfId="0" applyFill="1"/>
    <xf numFmtId="1" fontId="0" fillId="0" borderId="0" xfId="1" applyNumberFormat="1" applyFont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zoomScale="90" zoomScaleNormal="90" workbookViewId="0">
      <pane ySplit="1" topLeftCell="A2" activePane="bottomLeft" state="frozen"/>
      <selection activeCell="G1" sqref="G1"/>
      <selection pane="bottomLeft" activeCell="Z1" sqref="A1:Z1048576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1</v>
      </c>
      <c r="AD14" s="7">
        <f>IF(M14="Terminé",SUMPRODUCT(Z$2:Z14,AB$2:AB14),"")</f>
        <v>1745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1887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2032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2198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2274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2374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2467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2555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2715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2844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2937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3031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3163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3309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3480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3599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3687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3828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3869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4015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4182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4250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4423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4584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4665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4853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5012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5121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5214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5256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5370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5467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5561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5738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5824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5951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6039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6146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6195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6293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6430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6541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6614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6779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6885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7013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7142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7296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7434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7508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7661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7738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7790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80" si="12">IF(OR(ISBLANK($N67),ISBLANK($O67)),"",IF(LEFT($B67,4)="Tour",N67,IF($N67&lt;&gt;$O67,N67,P67)))</f>
        <v>1</v>
      </c>
      <c r="U67" s="11">
        <f t="shared" ref="U67:U81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7924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7986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8063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8235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8348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8551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8633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8747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8832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8992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9126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9221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9289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9403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9492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9642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3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9714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2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9805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9898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9989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10115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10240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10356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10494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10592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10742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10935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11057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11177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11240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393</v>
      </c>
      <c r="N97" s="57">
        <v>0</v>
      </c>
      <c r="O97" s="57">
        <v>0</v>
      </c>
      <c r="P97" s="57">
        <v>0</v>
      </c>
      <c r="Q97" s="57">
        <v>0</v>
      </c>
      <c r="R97" s="57">
        <v>4</v>
      </c>
      <c r="S97" s="57">
        <v>3</v>
      </c>
      <c r="T97" s="49">
        <f t="shared" si="19"/>
        <v>0</v>
      </c>
      <c r="U97" s="49">
        <f t="shared" si="18"/>
        <v>0</v>
      </c>
      <c r="V97" s="57" t="s">
        <v>261</v>
      </c>
      <c r="W97" s="57" cm="1">
        <f t="array" ref="W97">IF(LEFT($B97,4)="Tour",0,IF(AND($N97=$O97,$P97=$Q97,NOT(ISBLANK(N97:Q97))),1,0))</f>
        <v>1</v>
      </c>
      <c r="X97" s="58" t="str">
        <f t="shared" si="17"/>
        <v>0-0 (tab 4-3)</v>
      </c>
      <c r="Y97" s="36" t="str">
        <f t="shared" si="14"/>
        <v>Nul</v>
      </c>
      <c r="Z97" s="59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11373</v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393</v>
      </c>
      <c r="N98" s="66">
        <v>2</v>
      </c>
      <c r="O98" s="66">
        <v>0</v>
      </c>
      <c r="P98" s="66"/>
      <c r="Q98" s="66"/>
      <c r="R98" s="66"/>
      <c r="S98" s="66"/>
      <c r="T98" s="49">
        <f t="shared" si="19"/>
        <v>2</v>
      </c>
      <c r="U98" s="49">
        <f t="shared" si="18"/>
        <v>0</v>
      </c>
      <c r="V98" s="66" t="s">
        <v>263</v>
      </c>
      <c r="W98" s="66" cm="1">
        <f t="array" ref="W98">IF(LEFT($B98,4)="Tour",0,IF(AND($N98=$O98,$P98=$Q98,NOT(ISBLANK(N98:Q98))),1,0))</f>
        <v>0</v>
      </c>
      <c r="X98" s="67" t="str">
        <f t="shared" si="17"/>
        <v>2-0</v>
      </c>
      <c r="Y98" s="61" t="str">
        <f t="shared" si="14"/>
        <v>France</v>
      </c>
      <c r="Z98" s="68">
        <f>IF(M98="Terminé",IF(T98&gt;U98,J98,IF(T98&lt;U98,L98,K98))+VLOOKUP(V98,Setup_ScoreExactBonus!$A:$D,4,FALSE),"")</f>
        <v>104</v>
      </c>
      <c r="AA98" s="61" t="str">
        <f t="shared" si="15"/>
        <v>France</v>
      </c>
      <c r="AB98" s="61">
        <f t="shared" si="16"/>
        <v>1</v>
      </c>
      <c r="AC98" s="61"/>
      <c r="AD98" s="61">
        <f>IF(M98="Terminé",SUMPRODUCT(Z$2:Z98,AB$2:AB98),"")</f>
        <v>11477</v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393</v>
      </c>
      <c r="N99" s="66">
        <v>2</v>
      </c>
      <c r="O99" s="66">
        <v>1</v>
      </c>
      <c r="P99" s="66"/>
      <c r="Q99" s="66"/>
      <c r="R99" s="66"/>
      <c r="S99" s="66"/>
      <c r="T99" s="49">
        <f t="shared" si="19"/>
        <v>2</v>
      </c>
      <c r="U99" s="49">
        <f t="shared" si="18"/>
        <v>1</v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>2-1</v>
      </c>
      <c r="Y99" s="61" t="str">
        <f t="shared" si="14"/>
        <v>Espagne</v>
      </c>
      <c r="Z99" s="68">
        <f>IF(M99="Terminé",IF(T99&gt;U99,J99,IF(T99&lt;U99,L99,K99))+VLOOKUP(V99,Setup_ScoreExactBonus!$A:$D,4,FALSE),"")</f>
        <v>80</v>
      </c>
      <c r="AA99" s="61" t="str">
        <f t="shared" si="15"/>
        <v>Espagne</v>
      </c>
      <c r="AB99" s="61">
        <f t="shared" si="16"/>
        <v>1</v>
      </c>
      <c r="AC99" s="61"/>
      <c r="AD99" s="61">
        <f>IF(M99="Terminé",SUMPRODUCT(Z$2:Z99,AB$2:AB99),"")</f>
        <v>11557</v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393</v>
      </c>
      <c r="N100" s="66">
        <v>1</v>
      </c>
      <c r="O100" s="66">
        <v>2</v>
      </c>
      <c r="P100" s="66"/>
      <c r="Q100" s="66"/>
      <c r="R100" s="66"/>
      <c r="S100" s="66"/>
      <c r="T100" s="49">
        <f t="shared" si="19"/>
        <v>1</v>
      </c>
      <c r="U100" s="49">
        <f t="shared" si="18"/>
        <v>2</v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>1-2</v>
      </c>
      <c r="Y100" s="61" t="str">
        <f t="shared" si="14"/>
        <v>Angleterre</v>
      </c>
      <c r="Z100" s="68">
        <f>IF(M100="Terminé",IF(T100&gt;U100,J100,IF(T100&lt;U100,L100,K100))+VLOOKUP(V100,Setup_ScoreExactBonus!$A:$D,4,FALSE),"")</f>
        <v>97</v>
      </c>
      <c r="AA100" s="61" t="str">
        <f t="shared" si="15"/>
        <v>Angleterre</v>
      </c>
      <c r="AB100" s="61">
        <f t="shared" si="16"/>
        <v>1</v>
      </c>
      <c r="AC100" s="61"/>
      <c r="AD100" s="61">
        <f>IF(M100="Terminé",SUMPRODUCT(Z$2:Z100,AB$2:AB100),"")</f>
        <v>11654</v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Suisse</v>
      </c>
      <c r="J101" s="66">
        <v>64</v>
      </c>
      <c r="K101" s="66">
        <v>119</v>
      </c>
      <c r="L101" s="66">
        <v>144</v>
      </c>
      <c r="M101" s="66" t="s">
        <v>393</v>
      </c>
      <c r="N101" s="66">
        <v>1</v>
      </c>
      <c r="O101" s="66">
        <v>1</v>
      </c>
      <c r="P101" s="66">
        <v>3</v>
      </c>
      <c r="Q101" s="66">
        <v>1</v>
      </c>
      <c r="R101" s="66"/>
      <c r="S101" s="66"/>
      <c r="T101" s="49">
        <f t="shared" si="19"/>
        <v>3</v>
      </c>
      <c r="U101" s="49">
        <f t="shared" si="18"/>
        <v>1</v>
      </c>
      <c r="V101" s="66" t="s">
        <v>263</v>
      </c>
      <c r="W101" s="66" cm="1">
        <f t="array" ref="W101">IF(LEFT($B101,4)="Tour",0,IF(AND($N101=$O101,$P101=$Q101,NOT(ISBLANK(N101:Q101))),1,0))</f>
        <v>0</v>
      </c>
      <c r="X101" s="67" t="str">
        <f t="shared" si="17"/>
        <v>3-1</v>
      </c>
      <c r="Y101" s="61" t="str">
        <f t="shared" si="14"/>
        <v>Argentine</v>
      </c>
      <c r="Z101" s="68">
        <f>IF(M101="Terminé",IF(T101&gt;U101,J101,IF(T101&lt;U101,L101,K101))+VLOOKUP(V101,Setup_ScoreExactBonus!$A:$D,4,FALSE),"")</f>
        <v>114</v>
      </c>
      <c r="AA101" s="61" t="str">
        <f t="shared" si="15"/>
        <v>Argentine</v>
      </c>
      <c r="AB101" s="61">
        <f t="shared" si="16"/>
        <v>1</v>
      </c>
      <c r="AC101" s="61"/>
      <c r="AD101" s="61">
        <f>IF(M101="Terminé",SUMPRODUCT(Z$2:Z101,AB$2:AB101),"")</f>
        <v>11768</v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Espagne</v>
      </c>
      <c r="J102" s="11">
        <v>85</v>
      </c>
      <c r="K102" s="11">
        <v>113</v>
      </c>
      <c r="L102" s="11">
        <v>115</v>
      </c>
      <c r="M102" s="11" t="s">
        <v>393</v>
      </c>
      <c r="N102" s="11">
        <v>0</v>
      </c>
      <c r="O102" s="11">
        <v>2</v>
      </c>
      <c r="T102" s="49">
        <f t="shared" si="19"/>
        <v>0</v>
      </c>
      <c r="U102" s="49">
        <f t="shared" si="18"/>
        <v>2</v>
      </c>
      <c r="V102" s="11" t="s">
        <v>264</v>
      </c>
      <c r="W102" s="11" cm="1">
        <f t="array" ref="W102">IF(LEFT($B102,4)="Tour",0,IF(AND($N102=$O102,$P102=$Q102,NOT(ISBLANK(N102:Q102))),1,0))</f>
        <v>0</v>
      </c>
      <c r="X102" s="12" t="str">
        <f t="shared" si="17"/>
        <v>0-2</v>
      </c>
      <c r="Y102" s="7" t="str">
        <f t="shared" si="14"/>
        <v>Espagne</v>
      </c>
      <c r="Z102" s="31">
        <f>IF(M102="Terminé",IF(T102&gt;U102,J102,IF(T102&lt;U102,L102,K102))+VLOOKUP(V102,Setup_ScoreExactBonus!$A:$D,4,FALSE),"")</f>
        <v>185</v>
      </c>
      <c r="AA102" s="7" t="str">
        <f t="shared" si="15"/>
        <v>Espagne</v>
      </c>
      <c r="AB102" s="7">
        <f t="shared" si="16"/>
        <v>1</v>
      </c>
      <c r="AD102" s="7">
        <f>IF(M102="Terminé",SUMPRODUCT(Z$2:Z102,AB$2:AB102),"")</f>
        <v>11953</v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Angleterre</v>
      </c>
      <c r="I103" s="7" t="str">
        <f t="shared" si="21"/>
        <v>Argentine</v>
      </c>
      <c r="J103" s="11">
        <v>93</v>
      </c>
      <c r="K103" s="11">
        <v>110</v>
      </c>
      <c r="L103" s="11">
        <v>109</v>
      </c>
      <c r="M103" s="74" t="s">
        <v>393</v>
      </c>
      <c r="N103" s="11">
        <v>1</v>
      </c>
      <c r="O103" s="11">
        <v>2</v>
      </c>
      <c r="T103" s="49">
        <f t="shared" si="19"/>
        <v>1</v>
      </c>
      <c r="U103" s="49">
        <f t="shared" si="18"/>
        <v>2</v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>1-2</v>
      </c>
      <c r="Y103" s="7" t="str">
        <f t="shared" si="14"/>
        <v>Argentine</v>
      </c>
      <c r="Z103" s="31">
        <f>IF(M103="Terminé",IF(T103&gt;U103,J103,IF(T103&lt;U103,L103,K103))+VLOOKUP(V103,Setup_ScoreExactBonus!$A:$D,4,FALSE),"")</f>
        <v>129</v>
      </c>
      <c r="AA103" s="7" t="str">
        <f t="shared" si="15"/>
        <v>Argentine</v>
      </c>
      <c r="AB103" s="7">
        <f t="shared" si="16"/>
        <v>1</v>
      </c>
      <c r="AD103" s="7">
        <f>IF(M103="Terminé",SUMPRODUCT(Z$2:Z103,AB$2:AB103),"")</f>
        <v>12082</v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">
        <v>65</v>
      </c>
      <c r="I104" s="7" t="s">
        <v>78</v>
      </c>
      <c r="J104" s="11">
        <v>77</v>
      </c>
      <c r="K104" s="11">
        <v>120</v>
      </c>
      <c r="L104" s="11">
        <v>119</v>
      </c>
      <c r="M104" s="74" t="s">
        <v>393</v>
      </c>
      <c r="N104" s="11">
        <v>4</v>
      </c>
      <c r="O104" s="11">
        <v>6</v>
      </c>
      <c r="T104" s="49">
        <f t="shared" si="19"/>
        <v>4</v>
      </c>
      <c r="U104" s="49">
        <f t="shared" si="18"/>
        <v>6</v>
      </c>
      <c r="V104" s="11" t="s">
        <v>265</v>
      </c>
      <c r="W104" s="11" cm="1">
        <f t="array" ref="W104">IF(LEFT($B104,4)="Tour",0,IF(AND($N104=$O104,$P104=$Q104,NOT(ISBLANK(N104:Q104))),1,0))</f>
        <v>0</v>
      </c>
      <c r="X104" s="12" t="str">
        <f t="shared" si="17"/>
        <v>4-6</v>
      </c>
      <c r="Y104" s="7" t="str">
        <f t="shared" si="14"/>
        <v>Angleterre</v>
      </c>
      <c r="Z104" s="31">
        <f>IF(M104="Terminé",IF(T104&gt;U104,J104,IF(T104&lt;U104,L104,K104))+VLOOKUP(V104,Setup_ScoreExactBonus!$A:$D,4,FALSE),"")</f>
        <v>219</v>
      </c>
      <c r="AA104" s="7" t="str">
        <f t="shared" si="15"/>
        <v>Angleterre</v>
      </c>
      <c r="AB104" s="7">
        <f t="shared" si="16"/>
        <v>2</v>
      </c>
      <c r="AD104" s="7">
        <f>IF(M104="Terminé",SUMPRODUCT(Z$2:Z104,AB$2:AB104),"")</f>
        <v>12520</v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Espagne</v>
      </c>
      <c r="I105" s="7" t="str">
        <f t="shared" si="21"/>
        <v>Argentine</v>
      </c>
      <c r="J105" s="11">
        <v>90</v>
      </c>
      <c r="K105" s="11">
        <v>108</v>
      </c>
      <c r="L105" s="11">
        <v>117</v>
      </c>
      <c r="M105" s="74" t="s">
        <v>393</v>
      </c>
      <c r="N105" s="11">
        <v>0</v>
      </c>
      <c r="O105" s="11">
        <v>0</v>
      </c>
      <c r="P105" s="11">
        <v>1</v>
      </c>
      <c r="Q105" s="11">
        <v>0</v>
      </c>
      <c r="T105" s="49">
        <f t="shared" si="19"/>
        <v>1</v>
      </c>
      <c r="U105" s="49">
        <f t="shared" si="18"/>
        <v>0</v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7"/>
        <v>1-0</v>
      </c>
      <c r="Y105" s="7" t="str">
        <f t="shared" si="14"/>
        <v>Espagne</v>
      </c>
      <c r="Z105" s="31">
        <f>IF(M105="Terminé",IF(T105&gt;U105,J105,IF(T105&lt;U105,L105,K105))+VLOOKUP(V105,Setup_ScoreExactBonus!$A:$D,4,FALSE),"")</f>
        <v>140</v>
      </c>
      <c r="AA105" s="7" t="str">
        <f t="shared" si="15"/>
        <v>Espagne</v>
      </c>
      <c r="AB105" s="7">
        <f t="shared" si="16"/>
        <v>1</v>
      </c>
      <c r="AD105" s="7">
        <f>IF(M105="Terminé",SUMPRODUCT(Z$2:Z105,AB$2:AB105),"")</f>
        <v>12660</v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Espagne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Angleterre</v>
      </c>
      <c r="H103" s="13" t="str">
        <f>VLOOKUP($A103,Database!$A:$I,9,FALSE)</f>
        <v>Argentine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France</v>
      </c>
      <c r="H104" s="13" t="str">
        <f>VLOOKUP($A104,Database!$A:$I,9,FALSE)</f>
        <v>Angleterre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Espagne</v>
      </c>
      <c r="H105" s="13" t="str">
        <f>VLOOKUP($A105,Database!$A:$I,9,FALSE)</f>
        <v>Argentine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46223.07235289352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6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1</v>
      </c>
      <c r="G8" s="43">
        <f>SUMIF(Database!$H:$H,$B8,Database!T:T)+SUMIF(Database!I:I,$B8,Database!U:U)</f>
        <v>10</v>
      </c>
      <c r="H8" s="43">
        <f>SUMIF(Database!$H:$H,$B8,Database!U:U)+SUMIF(Database!I:I,$B8,Database!T:T)</f>
        <v>6</v>
      </c>
      <c r="I8" s="44">
        <f t="shared" si="0"/>
        <v>4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6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1">
        <f>SUMIF(Database!$H:$H,$B29,Database!T:T)+SUMIF(Database!I:I,$B29,Database!U:U)</f>
        <v>14</v>
      </c>
      <c r="H29" s="41">
        <f>SUMIF(Database!$H:$H,$B29,Database!U:U)+SUMIF(Database!I:I,$B29,Database!T:T)</f>
        <v>7</v>
      </c>
      <c r="I29" s="42">
        <f t="shared" si="0"/>
        <v>7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8</v>
      </c>
      <c r="D32" s="43">
        <f ca="1">COUNTIFS(Database!$H:$H,$B32,Database!$Y:$Y,$B32,Database!$G:$G,"&lt;="&amp;$B$2)+COUNTIFS(Database!$I:$I,$B32,Database!$Y:$Y,$B32,Database!$G:$G,"&lt;="&amp;$B$2)</f>
        <v>7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14</v>
      </c>
      <c r="H32" s="43">
        <f>SUMIF(Database!$H:$H,$B32,Database!U:U)+SUMIF(Database!I:I,$B32,Database!T:T)</f>
        <v>1</v>
      </c>
      <c r="I32" s="44">
        <f t="shared" si="0"/>
        <v>13</v>
      </c>
      <c r="J32" s="40">
        <f t="shared" ca="1" si="1"/>
        <v>22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8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2</v>
      </c>
      <c r="G36" s="41">
        <f>SUMIF(Database!$H:$H,$B36,Database!T:T)+SUMIF(Database!I:I,$B36,Database!U:U)</f>
        <v>20</v>
      </c>
      <c r="H36" s="41">
        <f>SUMIF(Database!$H:$H,$B36,Database!U:U)+SUMIF(Database!I:I,$B36,Database!T:T)</f>
        <v>10</v>
      </c>
      <c r="I36" s="42">
        <f t="shared" si="0"/>
        <v>10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6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2</v>
      </c>
      <c r="G37" s="41">
        <f>SUMIF(Database!$H:$H,$B37,Database!T:T)+SUMIF(Database!I:I,$B37,Database!U:U)</f>
        <v>13</v>
      </c>
      <c r="H37" s="41">
        <f>SUMIF(Database!$H:$H,$B37,Database!U:U)+SUMIF(Database!I:I,$B37,Database!T:T)</f>
        <v>11</v>
      </c>
      <c r="I37" s="42">
        <f t="shared" si="0"/>
        <v>2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8</v>
      </c>
      <c r="D40" s="43">
        <f ca="1">COUNTIFS(Database!$H:$H,$B40,Database!$Y:$Y,$B40,Database!$G:$G,"&lt;="&amp;$B$2)+COUNTIFS(Database!$I:$I,$B40,Database!$Y:$Y,$B40,Database!$G:$G,"&lt;="&amp;$B$2)</f>
        <v>7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1</v>
      </c>
      <c r="G40" s="43">
        <f>SUMIF(Database!$H:$H,$B40,Database!T:T)+SUMIF(Database!I:I,$B40,Database!U:U)</f>
        <v>19</v>
      </c>
      <c r="H40" s="43">
        <f>SUMIF(Database!$H:$H,$B40,Database!U:U)+SUMIF(Database!I:I,$B40,Database!T:T)</f>
        <v>8</v>
      </c>
      <c r="I40" s="44">
        <f t="shared" si="0"/>
        <v>11</v>
      </c>
      <c r="J40" s="40">
        <f t="shared" ca="1" si="1"/>
        <v>21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8</v>
      </c>
      <c r="D48" s="43">
        <f ca="1">COUNTIFS(Database!$H:$H,$B48,Database!$Y:$Y,$B48,Database!$G:$G,"&lt;="&amp;$B$2)+COUNTIFS(Database!$I:$I,$B48,Database!$Y:$Y,$B48,Database!$G:$G,"&lt;="&amp;$B$2)</f>
        <v>6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1</v>
      </c>
      <c r="G48" s="43">
        <f>SUMIF(Database!$H:$H,$B48,Database!T:T)+SUMIF(Database!I:I,$B48,Database!U:U)</f>
        <v>20</v>
      </c>
      <c r="H48" s="43">
        <f>SUMIF(Database!$H:$H,$B48,Database!U:U)+SUMIF(Database!I:I,$B48,Database!T:T)</f>
        <v>12</v>
      </c>
      <c r="I48" s="44">
        <f t="shared" si="0"/>
        <v>8</v>
      </c>
      <c r="J48" s="40">
        <f t="shared" ca="1" si="1"/>
        <v>19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429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430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431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430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432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430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433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433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434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430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435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431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436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430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431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437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429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430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437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438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439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431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430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440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438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438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430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431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430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430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430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430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429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429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430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432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439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429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438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433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441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442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437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441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438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443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444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435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430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437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438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431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430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433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432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440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445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430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440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433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446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438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447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446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430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438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444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431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448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438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435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449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428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432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428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437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428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450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428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431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428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431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428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450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428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438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428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430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428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437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428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430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428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429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428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431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428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430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428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435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428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434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428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435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428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430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428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445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428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437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428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435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428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451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428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428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428</v>
      </c>
      <c r="W95" s="20" t="s">
        <v>428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428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428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428</v>
      </c>
      <c r="W96" s="20" t="s">
        <v>428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428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428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428</v>
      </c>
      <c r="W97" s="20" t="s">
        <v>428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428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428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428</v>
      </c>
      <c r="W98" s="20" t="s">
        <v>428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428</v>
      </c>
      <c r="J99" s="21" t="s">
        <v>56</v>
      </c>
      <c r="K99" s="21" t="s">
        <v>166</v>
      </c>
      <c r="L99" s="21" t="s">
        <v>452</v>
      </c>
      <c r="M99" s="21" t="s">
        <v>453</v>
      </c>
      <c r="N99" s="27">
        <f t="shared" si="4"/>
        <v>10</v>
      </c>
      <c r="O99" s="27">
        <f t="shared" si="5"/>
        <v>10</v>
      </c>
      <c r="P99" s="27" t="s">
        <v>428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428</v>
      </c>
      <c r="W99" s="20" t="s">
        <v>428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428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428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428</v>
      </c>
      <c r="W100" s="20" t="s">
        <v>428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428</v>
      </c>
      <c r="J101" s="21" t="s">
        <v>452</v>
      </c>
      <c r="K101" s="21" t="s">
        <v>453</v>
      </c>
      <c r="L101" s="21" t="s">
        <v>452</v>
      </c>
      <c r="M101" s="21" t="s">
        <v>453</v>
      </c>
      <c r="N101" s="27">
        <f t="shared" si="4"/>
        <v>10</v>
      </c>
      <c r="O101" s="27">
        <f t="shared" si="5"/>
        <v>10</v>
      </c>
      <c r="P101" s="27" t="s">
        <v>428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428</v>
      </c>
      <c r="W101" s="20" t="s">
        <v>428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428</v>
      </c>
      <c r="J102" s="21" t="s">
        <v>452</v>
      </c>
      <c r="K102" s="21" t="s">
        <v>453</v>
      </c>
      <c r="L102" s="21" t="s">
        <v>452</v>
      </c>
      <c r="M102" s="21" t="s">
        <v>453</v>
      </c>
      <c r="N102" s="27">
        <f t="shared" si="4"/>
        <v>10</v>
      </c>
      <c r="O102" s="27">
        <f t="shared" si="5"/>
        <v>10</v>
      </c>
      <c r="P102" s="27" t="s">
        <v>428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428</v>
      </c>
      <c r="W102" s="20" t="s">
        <v>428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428</v>
      </c>
      <c r="J103" s="21" t="s">
        <v>452</v>
      </c>
      <c r="K103" s="21" t="s">
        <v>453</v>
      </c>
      <c r="L103" s="21" t="s">
        <v>452</v>
      </c>
      <c r="M103" s="21" t="s">
        <v>453</v>
      </c>
      <c r="N103" s="27">
        <f t="shared" si="4"/>
        <v>10</v>
      </c>
      <c r="O103" s="27">
        <f t="shared" si="5"/>
        <v>10</v>
      </c>
      <c r="P103" s="27" t="s">
        <v>428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428</v>
      </c>
      <c r="W103" s="20" t="s">
        <v>428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428</v>
      </c>
      <c r="J104" s="21" t="s">
        <v>452</v>
      </c>
      <c r="K104" s="21" t="s">
        <v>453</v>
      </c>
      <c r="L104" s="21" t="s">
        <v>452</v>
      </c>
      <c r="M104" s="21" t="s">
        <v>453</v>
      </c>
      <c r="N104" s="27">
        <f t="shared" si="4"/>
        <v>10</v>
      </c>
      <c r="O104" s="27">
        <f t="shared" si="5"/>
        <v>10</v>
      </c>
      <c r="P104" s="27" t="s">
        <v>428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428</v>
      </c>
      <c r="W104" s="20" t="s">
        <v>428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428</v>
      </c>
      <c r="J105" s="21" t="s">
        <v>452</v>
      </c>
      <c r="K105" s="21" t="s">
        <v>453</v>
      </c>
      <c r="L105" s="21" t="s">
        <v>452</v>
      </c>
      <c r="M105" s="21" t="s">
        <v>453</v>
      </c>
      <c r="N105" s="27">
        <f t="shared" si="4"/>
        <v>10</v>
      </c>
      <c r="O105" s="27">
        <f t="shared" si="5"/>
        <v>10</v>
      </c>
      <c r="P105" s="27" t="s">
        <v>428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428</v>
      </c>
      <c r="W105" s="20" t="s">
        <v>428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G16"/>
  <sheetViews>
    <sheetView zoomScale="200" zoomScaleNormal="200" workbookViewId="0">
      <selection activeCell="C17" sqref="C17"/>
    </sheetView>
  </sheetViews>
  <sheetFormatPr baseColWidth="10" defaultColWidth="19.1796875" defaultRowHeight="14.5" x14ac:dyDescent="0.35"/>
  <cols>
    <col min="1" max="1" width="8.36328125" style="21" customWidth="1"/>
    <col min="2" max="2" width="41" style="21" customWidth="1"/>
    <col min="3" max="3" width="23.08984375" style="21" bestFit="1" customWidth="1"/>
    <col min="4" max="4" width="22.6328125" style="21" customWidth="1"/>
    <col min="5" max="5" width="13.7265625" style="21" customWidth="1"/>
    <col min="6" max="6" width="14.453125" style="21" customWidth="1"/>
    <col min="7" max="7" width="15.08984375" style="21" customWidth="1"/>
    <col min="8" max="8" width="15.453125" style="21" customWidth="1"/>
    <col min="9" max="9" width="19.1796875" style="21"/>
    <col min="10" max="10" width="20.453125" style="21" customWidth="1"/>
    <col min="11" max="16384" width="19.1796875" style="21"/>
  </cols>
  <sheetData>
    <row r="1" spans="1:7" s="1" customFormat="1" ht="34.5" customHeight="1" x14ac:dyDescent="0.35">
      <c r="A1" s="1" t="s">
        <v>469</v>
      </c>
      <c r="B1" s="1" t="s">
        <v>416</v>
      </c>
      <c r="C1" s="1" t="s">
        <v>152</v>
      </c>
      <c r="D1" s="1" t="s">
        <v>153</v>
      </c>
      <c r="E1" s="1" t="s">
        <v>420</v>
      </c>
      <c r="F1" s="1" t="s">
        <v>470</v>
      </c>
      <c r="G1" s="1" t="s">
        <v>483</v>
      </c>
    </row>
    <row r="2" spans="1:7" s="1" customFormat="1" ht="13.5" customHeight="1" x14ac:dyDescent="0.35">
      <c r="A2" s="1">
        <v>1</v>
      </c>
      <c r="B2" s="21" t="s">
        <v>473</v>
      </c>
      <c r="C2" s="21" t="s">
        <v>461</v>
      </c>
      <c r="D2" s="21" t="s">
        <v>464</v>
      </c>
      <c r="E2" s="21">
        <f>MAX(Database!AD:AD)</f>
        <v>12660</v>
      </c>
      <c r="F2" s="21" t="s">
        <v>471</v>
      </c>
      <c r="G2" s="21" t="s">
        <v>484</v>
      </c>
    </row>
    <row r="3" spans="1:7" ht="13.5" customHeight="1" x14ac:dyDescent="0.35">
      <c r="A3" s="1">
        <v>2</v>
      </c>
      <c r="B3" s="21" t="s">
        <v>424</v>
      </c>
      <c r="C3" s="21">
        <f>_xlfn.XLOOKUP(MAX(Setup_MPP!$Q2:$Q27),Setup_MPP!$Q2:$Q27,Setup_MPP!$A2:$A27)</f>
        <v>7</v>
      </c>
      <c r="D3" s="21" t="str">
        <f>_xlfn.XLOOKUP(MAX(Setup_MPP!$Q2:$Q27),Setup_MPP!$Q2:$Q27,Setup_MPP!$C2:$C27)</f>
        <v>__Vince__</v>
      </c>
      <c r="E3" s="21">
        <f>MAX(Setup_MPP!Q2:Q27)</f>
        <v>22</v>
      </c>
      <c r="F3" s="21" t="s">
        <v>471</v>
      </c>
      <c r="G3" s="21" t="s">
        <v>484</v>
      </c>
    </row>
    <row r="4" spans="1:7" ht="13.5" customHeight="1" x14ac:dyDescent="0.35">
      <c r="A4" s="1">
        <v>3</v>
      </c>
      <c r="B4" s="21" t="s">
        <v>454</v>
      </c>
      <c r="C4" s="21">
        <v>27</v>
      </c>
      <c r="D4" s="21" t="str">
        <f>VLOOKUP(Stats!C4,Setup_MPP!A:C,3,FALSE)</f>
        <v>maryemkappa</v>
      </c>
      <c r="E4" s="21">
        <v>24</v>
      </c>
      <c r="F4" s="21" t="s">
        <v>471</v>
      </c>
      <c r="G4" s="21" t="s">
        <v>484</v>
      </c>
    </row>
    <row r="5" spans="1:7" ht="13.5" customHeight="1" x14ac:dyDescent="0.35">
      <c r="A5" s="1">
        <v>4</v>
      </c>
      <c r="B5" s="21" t="s">
        <v>462</v>
      </c>
      <c r="C5" s="21">
        <f ca="1">_xlfn.XLOOKUP(MAX(Pronostics!$AF:$AF),Pronostics!$AF:$AF,Pronostics!$B:$B)</f>
        <v>11</v>
      </c>
      <c r="D5" s="21" t="str">
        <f ca="1">_xlfn.XLOOKUP(MAX(Pronostics!$AF:$AF),Pronostics!$AF:$AF,Pronostics!$D:$D)</f>
        <v>Kinsley91</v>
      </c>
      <c r="E5" s="21">
        <f ca="1">MAX(Pronostics!$AF:$AF)</f>
        <v>346</v>
      </c>
      <c r="F5" s="21" t="s">
        <v>471</v>
      </c>
      <c r="G5" s="21" t="s">
        <v>484</v>
      </c>
    </row>
    <row r="6" spans="1:7" ht="13.5" customHeight="1" x14ac:dyDescent="0.35">
      <c r="A6" s="1">
        <v>5</v>
      </c>
      <c r="B6" s="21" t="s">
        <v>463</v>
      </c>
      <c r="C6" s="21" cm="1">
        <f t="array" aca="1" ref="C6" ca="1">_xlfn.XLOOKUP(
    MAX(_xlfn._xlws.FILTER(Pronostics!$AF:$AF,Pronostics!$S:$S&lt;&gt;1)),
    Pronostics!$AF:$AF,
    Pronostics!$B:$B
)</f>
        <v>12</v>
      </c>
      <c r="D6" s="21" t="str" cm="1">
        <f t="array" aca="1" ref="D6" ca="1">_xlfn.XLOOKUP(
    MAX(_xlfn._xlws.FILTER(Pronostics!$AF:$AF,Pronostics!$S:$S&lt;&gt;1)),
    Pronostics!$AF:$AF,
    Pronostics!$D:$D
)</f>
        <v>Jaouad1</v>
      </c>
      <c r="E6" s="21" cm="1">
        <f t="array" aca="1" ref="E6" ca="1">MAX(_xlfn._xlws.FILTER(Pronostics!$AF:$AF,Pronostics!$S:$S&lt;&gt;1))</f>
        <v>216</v>
      </c>
      <c r="F6" s="21" t="s">
        <v>471</v>
      </c>
      <c r="G6" s="21" t="s">
        <v>484</v>
      </c>
    </row>
    <row r="7" spans="1:7" ht="13.5" customHeight="1" x14ac:dyDescent="0.35">
      <c r="A7" s="1">
        <v>6</v>
      </c>
      <c r="B7" s="21" t="s">
        <v>479</v>
      </c>
      <c r="C7" s="21">
        <f>IF(IFERROR(SEARCH(", ",D7),FALSE),0,_xlfn.XLOOKUP(MAX(Setup_MPP!$N:$N),Setup_MPP!$N:$N,Setup_MPP!$A:$A))</f>
        <v>0</v>
      </c>
      <c r="D7" s="21" t="str" cm="1">
        <f t="array" ref="D7">_xlfn.TEXTJOIN(", ",TRUE,_xlfn._xlws.FILTER(Setup_MPP!$C:$C,Setup_MPP!$N:$N=MAX(Setup_MPP!$N:$N)))</f>
        <v>leaelaz, Julay</v>
      </c>
      <c r="E7" s="21">
        <f>MAX(Setup_MPP!$N:$N)</f>
        <v>68</v>
      </c>
      <c r="F7" s="21" t="s">
        <v>471</v>
      </c>
      <c r="G7" s="21" t="s">
        <v>484</v>
      </c>
    </row>
    <row r="8" spans="1:7" ht="13.5" customHeight="1" x14ac:dyDescent="0.35">
      <c r="A8" s="1">
        <v>7</v>
      </c>
      <c r="B8" s="21" t="s">
        <v>480</v>
      </c>
      <c r="C8" s="21">
        <f ca="1">IF(IFERROR(SEARCH(", ",D8),FALSE),0,_xlfn.XLOOKUP(MAX(Setup_MPP!$O:$O),Setup_MPP!$O:$O,Setup_MPP!$A:$A))</f>
        <v>1</v>
      </c>
      <c r="D8" s="21" t="str" cm="1">
        <f t="array" aca="1" ref="D8" ca="1">_xlfn.TEXTJOIN(", ",TRUE,_xlfn._xlws.FILTER(Setup_MPP!$C:$C,Setup_MPP!$O:$O=MAX(Setup_MPP!$O:$O)))</f>
        <v>_Nicolas_LM_</v>
      </c>
      <c r="E8" s="21">
        <f ca="1">MAX(Setup_MPP!$O:$O)</f>
        <v>17</v>
      </c>
      <c r="F8" s="21" t="s">
        <v>471</v>
      </c>
      <c r="G8" s="21" t="s">
        <v>484</v>
      </c>
    </row>
    <row r="9" spans="1:7" ht="13.5" customHeight="1" x14ac:dyDescent="0.35">
      <c r="A9" s="1">
        <v>8</v>
      </c>
      <c r="B9" s="21" t="s">
        <v>478</v>
      </c>
      <c r="C9" s="21">
        <f ca="1">_xlfn.XLOOKUP(1,Setup_MPP!$U$2:$U$28,Setup_MPP!$A$2:$A$28)</f>
        <v>25</v>
      </c>
      <c r="D9" s="21" t="str">
        <f ca="1">_xlfn.XLOOKUP(1,Setup_MPP!$U$2:$U$28,Setup_MPP!$C$2:$C$28)</f>
        <v>leaw0808</v>
      </c>
      <c r="E9" s="71">
        <f ca="1">ROUND(MAX(Setup_MPP!$T:$T),1)</f>
        <v>45.7</v>
      </c>
      <c r="F9" s="21" t="s">
        <v>471</v>
      </c>
      <c r="G9" s="21" t="s">
        <v>484</v>
      </c>
    </row>
    <row r="10" spans="1:7" ht="13.5" customHeight="1" x14ac:dyDescent="0.35">
      <c r="A10" s="1">
        <v>9</v>
      </c>
      <c r="B10" s="21" t="s">
        <v>456</v>
      </c>
      <c r="C10" s="21" t="s">
        <v>421</v>
      </c>
      <c r="D10" s="21" t="str">
        <f>TEXT(COUNTA(Pronostics!$R$29:$R$2836)-COUNTIF(Pronostics!$R$29:$R$2836,""),"0")&amp;" "&amp;"pronos"</f>
        <v>2808 pronos</v>
      </c>
      <c r="E10" s="21">
        <f ca="1">ROUND(AVERAGE(Setup_MPP!$P$2:$P$28),0)</f>
        <v>3924</v>
      </c>
      <c r="F10" s="21" t="s">
        <v>471</v>
      </c>
      <c r="G10" s="21" t="s">
        <v>485</v>
      </c>
    </row>
    <row r="11" spans="1:7" ht="13.5" customHeight="1" x14ac:dyDescent="0.35">
      <c r="A11" s="1">
        <v>10</v>
      </c>
      <c r="B11" s="21" t="s">
        <v>477</v>
      </c>
      <c r="C11" s="21">
        <f ca="1">_xlfn.XLOOKUP(MAX(Setup_MPP!$P:$P),Setup_MPP!$P:$P,Setup_MPP!$A:$A)</f>
        <v>25</v>
      </c>
      <c r="D11" s="21" t="str">
        <f ca="1">_xlfn.XLOOKUP(MAX(Setup_MPP!$P:$P),Setup_MPP!$P:$P,Setup_MPP!$C:$C)</f>
        <v>leaw0808</v>
      </c>
      <c r="E11" s="21">
        <f ca="1">ROUND(VLOOKUP(C11,Setup_MPP!A:U,19,FALSE),1)</f>
        <v>45.7</v>
      </c>
      <c r="F11" s="21" t="s">
        <v>471</v>
      </c>
      <c r="G11" s="21" t="s">
        <v>484</v>
      </c>
    </row>
    <row r="12" spans="1:7" ht="13.5" customHeight="1" x14ac:dyDescent="0.35">
      <c r="A12" s="1">
        <v>11</v>
      </c>
      <c r="B12" s="21" t="s">
        <v>476</v>
      </c>
      <c r="C12" s="21">
        <f ca="1">_xlfn.XLOOKUP(MAX(Setup_MPP!$V$2:$V$28),Setup_MPP!$V$2:$V$28,Setup_MPP!$A$2:$A$28)</f>
        <v>5</v>
      </c>
      <c r="D12" s="21" t="str">
        <f ca="1">_xlfn.XLOOKUP(MAX(Setup_MPP!$V$2:$V$28),Setup_MPP!$V$2:$V$28,Setup_MPP!$C$2:$C$28)</f>
        <v>_Jujul</v>
      </c>
      <c r="E12" s="71">
        <f ca="1">ROUND(MAX(Setup_MPP!$V:$V),1)</f>
        <v>81.8</v>
      </c>
      <c r="F12" s="21" t="s">
        <v>471</v>
      </c>
      <c r="G12" s="21" t="s">
        <v>484</v>
      </c>
    </row>
    <row r="13" spans="1:7" ht="13.5" customHeight="1" x14ac:dyDescent="0.35">
      <c r="A13" s="1">
        <v>12</v>
      </c>
      <c r="B13" s="21" t="s">
        <v>455</v>
      </c>
      <c r="C13" s="21" t="s">
        <v>421</v>
      </c>
      <c r="D13" s="21" t="str">
        <f>TEXT(SUM(Setup_MPP!Y:Y),"0")&amp;" / "&amp;TEXT(SUM(Setup_MPP!W:W),"0")</f>
        <v>6 / 23</v>
      </c>
      <c r="E13" s="21" t="str">
        <f>TEXT(ROUND(100 * SUM(Setup_MPP!Y:Y) / SUM(Setup_MPP!W:W), 1),"0")&amp;"%"</f>
        <v>26%</v>
      </c>
      <c r="F13" s="21" t="s">
        <v>471</v>
      </c>
      <c r="G13" s="21" t="s">
        <v>484</v>
      </c>
    </row>
    <row r="14" spans="1:7" ht="13.5" customHeight="1" x14ac:dyDescent="0.35">
      <c r="A14" s="1">
        <v>13</v>
      </c>
      <c r="B14" s="21" t="s">
        <v>474</v>
      </c>
      <c r="C14" s="21">
        <f ca="1">_xlfn.XLOOKUP(MAX(Setup_MPP!$Z$2:$Z$28),Setup_MPP!$Z$2:$Z$28,Setup_MPP!$A$2:$A$28)</f>
        <v>17</v>
      </c>
      <c r="D14" s="21" t="str">
        <f ca="1">_xlfn.XLOOKUP(MAX(Setup_MPP!$Z$2:$Z$28),Setup_MPP!$Z$2:$Z$28,Setup_MPP!$C$2:$C$28)</f>
        <v>Julien_cri</v>
      </c>
      <c r="E14" s="21">
        <f ca="1">MAX(Setup_MPP!Z:Z)</f>
        <v>14</v>
      </c>
      <c r="F14" s="21" t="s">
        <v>471</v>
      </c>
      <c r="G14" s="21" t="s">
        <v>484</v>
      </c>
    </row>
    <row r="15" spans="1:7" ht="13.5" customHeight="1" x14ac:dyDescent="0.35">
      <c r="A15" s="1">
        <v>14</v>
      </c>
      <c r="B15" s="21" t="s">
        <v>475</v>
      </c>
      <c r="C15" s="21">
        <f ca="1">_xlfn.XLOOKUP(MAX(Setup_MPP!$AA$2:$AA$28),Setup_MPP!$AA$2:$AA$28,Setup_MPP!$A$2:$A$28)</f>
        <v>5</v>
      </c>
      <c r="D15" s="21" t="str">
        <f ca="1">_xlfn.XLOOKUP(MAX(Setup_MPP!$AA$2:$AA$28),Setup_MPP!$AA$2:$AA$28,Setup_MPP!$C$2:$C$28)</f>
        <v>_Jujul</v>
      </c>
      <c r="E15" s="21">
        <f ca="1">MAX(Setup_MPP!AA:AA)</f>
        <v>9</v>
      </c>
      <c r="F15" s="21" t="s">
        <v>471</v>
      </c>
      <c r="G15" s="21" t="s">
        <v>484</v>
      </c>
    </row>
    <row r="16" spans="1:7" x14ac:dyDescent="0.35">
      <c r="A16" s="21">
        <v>15</v>
      </c>
      <c r="B16" s="21" t="s">
        <v>503</v>
      </c>
      <c r="C16" s="21" t="s">
        <v>509</v>
      </c>
      <c r="D16" s="21" t="s">
        <v>486</v>
      </c>
      <c r="E16" s="21" t="s">
        <v>487</v>
      </c>
      <c r="F16" s="21" t="s">
        <v>471</v>
      </c>
      <c r="G16" s="21" t="s">
        <v>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37C31-8674-404F-A542-5D68E7AEAE84}">
  <dimension ref="A1:K362"/>
  <sheetViews>
    <sheetView tabSelected="1" zoomScale="110" zoomScaleNormal="110" workbookViewId="0">
      <pane ySplit="1" topLeftCell="A320" activePane="bottomLeft" state="frozen"/>
      <selection pane="bottomLeft" activeCell="G353" sqref="G353:H362"/>
    </sheetView>
  </sheetViews>
  <sheetFormatPr baseColWidth="10" defaultColWidth="19.1796875" defaultRowHeight="14.5" x14ac:dyDescent="0.35"/>
  <cols>
    <col min="1" max="1" width="7" style="21" bestFit="1" customWidth="1"/>
    <col min="2" max="2" width="44" style="21" customWidth="1"/>
    <col min="3" max="3" width="10" style="21" bestFit="1" customWidth="1"/>
    <col min="4" max="4" width="10" style="21" customWidth="1"/>
    <col min="5" max="5" width="14" style="21" bestFit="1" customWidth="1"/>
    <col min="6" max="6" width="24.08984375" style="21" customWidth="1"/>
    <col min="7" max="8" width="13" style="21" customWidth="1"/>
    <col min="9" max="9" width="14.54296875" style="21" bestFit="1" customWidth="1"/>
    <col min="10" max="10" width="14" style="21" customWidth="1"/>
    <col min="11" max="11" width="14.453125" style="21" customWidth="1"/>
    <col min="12" max="12" width="15.08984375" style="21" customWidth="1"/>
    <col min="13" max="13" width="15.453125" style="21" customWidth="1"/>
    <col min="14" max="14" width="19.1796875" style="21"/>
    <col min="15" max="15" width="20.453125" style="21" customWidth="1"/>
    <col min="16" max="16384" width="19.1796875" style="21"/>
  </cols>
  <sheetData>
    <row r="1" spans="1:11" s="1" customFormat="1" ht="29" x14ac:dyDescent="0.35">
      <c r="A1" s="1" t="s">
        <v>469</v>
      </c>
      <c r="B1" s="1" t="s">
        <v>416</v>
      </c>
      <c r="C1" s="1" t="s">
        <v>470</v>
      </c>
      <c r="D1" s="1" t="s">
        <v>483</v>
      </c>
      <c r="E1" s="1" t="s">
        <v>152</v>
      </c>
      <c r="F1" s="1" t="s">
        <v>153</v>
      </c>
      <c r="G1" s="1" t="s">
        <v>296</v>
      </c>
      <c r="H1" s="1" t="s">
        <v>297</v>
      </c>
      <c r="I1" s="1" t="s">
        <v>472</v>
      </c>
      <c r="J1" s="1" t="s">
        <v>420</v>
      </c>
      <c r="K1" s="1" t="s">
        <v>313</v>
      </c>
    </row>
    <row r="2" spans="1:11" x14ac:dyDescent="0.35">
      <c r="A2" s="21">
        <v>1</v>
      </c>
      <c r="B2" s="21" t="str">
        <f>IF(A2=1,"Score 🎮",IF(A2=9,"Différence Score 🆚 Score Moyen de la Quadraligue",VLOOKUP($A2,Stats!$A:$B,2,FALSE)))</f>
        <v>Score 🎮</v>
      </c>
      <c r="C2" s="21" t="str">
        <f>VLOOKUP($A2,Stats!$A:$F,6,FALSE)</f>
        <v>bar</v>
      </c>
      <c r="D2" s="21" t="str">
        <f>VLOOKUP($A2,Stats!$A:$G,7,FALSE)</f>
        <v>positive</v>
      </c>
      <c r="E2" s="21">
        <f>1</f>
        <v>1</v>
      </c>
      <c r="F2" s="21" t="str">
        <f>VLOOKUP($E2,Setup_MPP!$A:$C,3,FALSE)</f>
        <v>_Nicolas_LM_</v>
      </c>
      <c r="G2" s="21" t="str">
        <f>VLOOKUP($E2,Setup_MPP!$A:$E,4,FALSE)</f>
        <v>#F7C79D</v>
      </c>
      <c r="H2" s="21" t="str">
        <f>VLOOKUP($E2,Setup_MPP!$A:$E,5,FALSE)</f>
        <v>#FFBE85</v>
      </c>
      <c r="I2" s="21">
        <v>16</v>
      </c>
      <c r="J2" s="21">
        <f ca="1">VLOOKUP($E2,Setup_MPP!$A:$AZ,I2,FALSE)</f>
        <v>3925</v>
      </c>
      <c r="K2" s="21">
        <f t="shared" ref="K2:K28" ca="1" si="0">RANK(J2,$J$2:$J$28,0)</f>
        <v>16</v>
      </c>
    </row>
    <row r="3" spans="1:11" x14ac:dyDescent="0.35">
      <c r="A3" s="21">
        <v>1</v>
      </c>
      <c r="B3" s="21" t="str">
        <f>IF(A3=1,"Score 🎮",IF(A3=9,"Différence Score 🆚 Score Moyen de la Quadraligue",VLOOKUP($A3,Stats!$A:$B,2,FALSE)))</f>
        <v>Score 🎮</v>
      </c>
      <c r="C3" s="21" t="str">
        <f>VLOOKUP($A3,Stats!$A:$F,6,FALSE)</f>
        <v>bar</v>
      </c>
      <c r="D3" s="21" t="str">
        <f>VLOOKUP($A3,Stats!$A:$G,7,FALSE)</f>
        <v>positive</v>
      </c>
      <c r="E3" s="21">
        <v>2</v>
      </c>
      <c r="F3" s="21" t="str">
        <f>VLOOKUP($E3,Setup_MPP!$A:$C,3,FALSE)</f>
        <v>leaelaz</v>
      </c>
      <c r="G3" s="21" t="str">
        <f>VLOOKUP($E3,Setup_MPP!$A:$E,4,FALSE)</f>
        <v>#FFBEBE</v>
      </c>
      <c r="H3" s="21" t="str">
        <f>VLOOKUP($E3,Setup_MPP!$A:$E,5,FALSE)</f>
        <v>#DF6868</v>
      </c>
      <c r="I3" s="21">
        <v>16</v>
      </c>
      <c r="J3" s="21">
        <f ca="1">VLOOKUP($E3,Setup_MPP!$A:$AZ,I3,FALSE)</f>
        <v>4471</v>
      </c>
      <c r="K3" s="21">
        <f t="shared" ca="1" si="0"/>
        <v>3</v>
      </c>
    </row>
    <row r="4" spans="1:11" x14ac:dyDescent="0.35">
      <c r="A4" s="21">
        <v>1</v>
      </c>
      <c r="B4" s="21" t="str">
        <f>IF(A4=1,"Score 🎮",IF(A4=9,"Différence Score 🆚 Score Moyen de la Quadraligue",VLOOKUP($A4,Stats!$A:$B,2,FALSE)))</f>
        <v>Score 🎮</v>
      </c>
      <c r="C4" s="21" t="str">
        <f>VLOOKUP($A4,Stats!$A:$F,6,FALSE)</f>
        <v>bar</v>
      </c>
      <c r="D4" s="21" t="str">
        <f>VLOOKUP($A4,Stats!$A:$G,7,FALSE)</f>
        <v>positive</v>
      </c>
      <c r="E4" s="21">
        <v>3</v>
      </c>
      <c r="F4" s="21" t="str">
        <f>VLOOKUP($E4,Setup_MPP!$A:$C,3,FALSE)</f>
        <v>PasMetalleux</v>
      </c>
      <c r="G4" s="21" t="str">
        <f>VLOOKUP($E4,Setup_MPP!$A:$E,4,FALSE)</f>
        <v>#F5C7FC</v>
      </c>
      <c r="H4" s="21" t="str">
        <f>VLOOKUP($E4,Setup_MPP!$A:$E,5,FALSE)</f>
        <v>#C489CF</v>
      </c>
      <c r="I4" s="21">
        <v>16</v>
      </c>
      <c r="J4" s="21">
        <f ca="1">VLOOKUP($E4,Setup_MPP!$A:$AZ,I4,FALSE)</f>
        <v>4269</v>
      </c>
      <c r="K4" s="21">
        <f t="shared" ca="1" si="0"/>
        <v>9</v>
      </c>
    </row>
    <row r="5" spans="1:11" x14ac:dyDescent="0.35">
      <c r="A5" s="21">
        <v>1</v>
      </c>
      <c r="B5" s="21" t="str">
        <f>IF(A5=1,"Score 🎮",IF(A5=9,"Différence Score 🆚 Score Moyen de la Quadraligue",VLOOKUP($A5,Stats!$A:$B,2,FALSE)))</f>
        <v>Score 🎮</v>
      </c>
      <c r="C5" s="21" t="str">
        <f>VLOOKUP($A5,Stats!$A:$F,6,FALSE)</f>
        <v>bar</v>
      </c>
      <c r="D5" s="21" t="str">
        <f>VLOOKUP($A5,Stats!$A:$G,7,FALSE)</f>
        <v>positive</v>
      </c>
      <c r="E5" s="21">
        <v>4</v>
      </c>
      <c r="F5" s="21" t="str">
        <f>VLOOKUP($E5,Setup_MPP!$A:$C,3,FALSE)</f>
        <v>Popo444</v>
      </c>
      <c r="G5" s="21" t="str">
        <f>VLOOKUP($E5,Setup_MPP!$A:$E,4,FALSE)</f>
        <v>#A5EA7F</v>
      </c>
      <c r="H5" s="21" t="str">
        <f>VLOOKUP($E5,Setup_MPP!$A:$E,5,FALSE)</f>
        <v>#80C65A</v>
      </c>
      <c r="I5" s="21">
        <v>16</v>
      </c>
      <c r="J5" s="21">
        <f ca="1">VLOOKUP($E5,Setup_MPP!$A:$AZ,I5,FALSE)</f>
        <v>4588</v>
      </c>
      <c r="K5" s="21">
        <f t="shared" ca="1" si="0"/>
        <v>2</v>
      </c>
    </row>
    <row r="6" spans="1:11" x14ac:dyDescent="0.35">
      <c r="A6" s="21">
        <v>1</v>
      </c>
      <c r="B6" s="21" t="str">
        <f>IF(A6=1,"Score 🎮",IF(A6=9,"Différence Score 🆚 Score Moyen de la Quadraligue",VLOOKUP($A6,Stats!$A:$B,2,FALSE)))</f>
        <v>Score 🎮</v>
      </c>
      <c r="C6" s="21" t="str">
        <f>VLOOKUP($A6,Stats!$A:$F,6,FALSE)</f>
        <v>bar</v>
      </c>
      <c r="D6" s="21" t="str">
        <f>VLOOKUP($A6,Stats!$A:$G,7,FALSE)</f>
        <v>positive</v>
      </c>
      <c r="E6" s="21">
        <v>5</v>
      </c>
      <c r="F6" s="21" t="str">
        <f>VLOOKUP($E6,Setup_MPP!$A:$C,3,FALSE)</f>
        <v>_Jujul</v>
      </c>
      <c r="G6" s="21" t="str">
        <f>VLOOKUP($E6,Setup_MPP!$A:$E,4,FALSE)</f>
        <v>#D890FF</v>
      </c>
      <c r="H6" s="21" t="str">
        <f>VLOOKUP($E6,Setup_MPP!$A:$E,5,FALSE)</f>
        <v>#B750EF</v>
      </c>
      <c r="I6" s="21">
        <v>16</v>
      </c>
      <c r="J6" s="21">
        <f ca="1">VLOOKUP($E6,Setup_MPP!$A:$AZ,I6,FALSE)</f>
        <v>3108</v>
      </c>
      <c r="K6" s="21">
        <f t="shared" ca="1" si="0"/>
        <v>26</v>
      </c>
    </row>
    <row r="7" spans="1:11" x14ac:dyDescent="0.35">
      <c r="A7" s="21">
        <v>1</v>
      </c>
      <c r="B7" s="21" t="str">
        <f>IF(A7=1,"Score 🎮",IF(A7=9,"Différence Score 🆚 Score Moyen de la Quadraligue",VLOOKUP($A7,Stats!$A:$B,2,FALSE)))</f>
        <v>Score 🎮</v>
      </c>
      <c r="C7" s="21" t="str">
        <f>VLOOKUP($A7,Stats!$A:$F,6,FALSE)</f>
        <v>bar</v>
      </c>
      <c r="D7" s="21" t="str">
        <f>VLOOKUP($A7,Stats!$A:$G,7,FALSE)</f>
        <v>positive</v>
      </c>
      <c r="E7" s="21">
        <v>6</v>
      </c>
      <c r="F7" s="21" t="str">
        <f>VLOOKUP($E7,Setup_MPP!$A:$C,3,FALSE)</f>
        <v>Julay</v>
      </c>
      <c r="G7" s="21" t="str">
        <f>VLOOKUP($E7,Setup_MPP!$A:$E,4,FALSE)</f>
        <v>#A6F7B1</v>
      </c>
      <c r="H7" s="21" t="str">
        <f>VLOOKUP($E7,Setup_MPP!$A:$E,5,FALSE)</f>
        <v>#6EC179</v>
      </c>
      <c r="I7" s="21">
        <v>16</v>
      </c>
      <c r="J7" s="21">
        <f ca="1">VLOOKUP($E7,Setup_MPP!$A:$AZ,I7,FALSE)</f>
        <v>4465</v>
      </c>
      <c r="K7" s="21">
        <f t="shared" ca="1" si="0"/>
        <v>4</v>
      </c>
    </row>
    <row r="8" spans="1:11" x14ac:dyDescent="0.35">
      <c r="A8" s="21">
        <v>1</v>
      </c>
      <c r="B8" s="21" t="str">
        <f>IF(A8=1,"Score 🎮",IF(A8=9,"Différence Score 🆚 Score Moyen de la Quadraligue",VLOOKUP($A8,Stats!$A:$B,2,FALSE)))</f>
        <v>Score 🎮</v>
      </c>
      <c r="C8" s="21" t="str">
        <f>VLOOKUP($A8,Stats!$A:$F,6,FALSE)</f>
        <v>bar</v>
      </c>
      <c r="D8" s="21" t="str">
        <f>VLOOKUP($A8,Stats!$A:$G,7,FALSE)</f>
        <v>positive</v>
      </c>
      <c r="E8" s="21">
        <v>7</v>
      </c>
      <c r="F8" s="21" t="str">
        <f>VLOOKUP($E8,Setup_MPP!$A:$C,3,FALSE)</f>
        <v>__Vince__</v>
      </c>
      <c r="G8" s="21" t="str">
        <f>VLOOKUP($E8,Setup_MPP!$A:$E,4,FALSE)</f>
        <v>#B2EAE8</v>
      </c>
      <c r="H8" s="21" t="str">
        <f>VLOOKUP($E8,Setup_MPP!$A:$E,5,FALSE)</f>
        <v>#6CB4B1</v>
      </c>
      <c r="I8" s="21">
        <v>16</v>
      </c>
      <c r="J8" s="21">
        <f ca="1">VLOOKUP($E8,Setup_MPP!$A:$AZ,I8,FALSE)</f>
        <v>2739</v>
      </c>
      <c r="K8" s="21">
        <f t="shared" ca="1" si="0"/>
        <v>27</v>
      </c>
    </row>
    <row r="9" spans="1:11" x14ac:dyDescent="0.35">
      <c r="A9" s="21">
        <v>1</v>
      </c>
      <c r="B9" s="21" t="str">
        <f>IF(A9=1,"Score 🎮",IF(A9=9,"Différence Score 🆚 Score Moyen de la Quadraligue",VLOOKUP($A9,Stats!$A:$B,2,FALSE)))</f>
        <v>Score 🎮</v>
      </c>
      <c r="C9" s="21" t="str">
        <f>VLOOKUP($A9,Stats!$A:$F,6,FALSE)</f>
        <v>bar</v>
      </c>
      <c r="D9" s="21" t="str">
        <f>VLOOKUP($A9,Stats!$A:$G,7,FALSE)</f>
        <v>positive</v>
      </c>
      <c r="E9" s="21">
        <v>8</v>
      </c>
      <c r="F9" s="21" t="str">
        <f>VLOOKUP($E9,Setup_MPP!$A:$C,3,FALSE)</f>
        <v>Louuiiis</v>
      </c>
      <c r="G9" s="21" t="str">
        <f>VLOOKUP($E9,Setup_MPP!$A:$E,4,FALSE)</f>
        <v>#EEF7B1</v>
      </c>
      <c r="H9" s="21" t="str">
        <f>VLOOKUP($E9,Setup_MPP!$A:$E,5,FALSE)</f>
        <v>#C1CB7D</v>
      </c>
      <c r="I9" s="21">
        <v>16</v>
      </c>
      <c r="J9" s="21">
        <f ca="1">VLOOKUP($E9,Setup_MPP!$A:$AZ,I9,FALSE)</f>
        <v>4073</v>
      </c>
      <c r="K9" s="21">
        <f t="shared" ca="1" si="0"/>
        <v>13</v>
      </c>
    </row>
    <row r="10" spans="1:11" x14ac:dyDescent="0.35">
      <c r="A10" s="21">
        <v>1</v>
      </c>
      <c r="B10" s="21" t="str">
        <f>IF(A10=1,"Score 🎮",IF(A10=9,"Différence Score 🆚 Score Moyen de la Quadraligue",VLOOKUP($A10,Stats!$A:$B,2,FALSE)))</f>
        <v>Score 🎮</v>
      </c>
      <c r="C10" s="21" t="str">
        <f>VLOOKUP($A10,Stats!$A:$F,6,FALSE)</f>
        <v>bar</v>
      </c>
      <c r="D10" s="21" t="str">
        <f>VLOOKUP($A10,Stats!$A:$G,7,FALSE)</f>
        <v>positive</v>
      </c>
      <c r="E10" s="21">
        <v>9</v>
      </c>
      <c r="F10" s="21" t="str">
        <f>VLOOKUP($E10,Setup_MPP!$A:$C,3,FALSE)</f>
        <v>Aurelien_dpq</v>
      </c>
      <c r="G10" s="21" t="str">
        <f>VLOOKUP($E10,Setup_MPP!$A:$E,4,FALSE)</f>
        <v>#F4EA9D</v>
      </c>
      <c r="H10" s="21" t="str">
        <f>VLOOKUP($E10,Setup_MPP!$A:$E,5,FALSE)</f>
        <v>#D2C458</v>
      </c>
      <c r="I10" s="21">
        <v>16</v>
      </c>
      <c r="J10" s="21">
        <f ca="1">VLOOKUP($E10,Setup_MPP!$A:$AZ,I10,FALSE)</f>
        <v>4286</v>
      </c>
      <c r="K10" s="21">
        <f t="shared" ca="1" si="0"/>
        <v>8</v>
      </c>
    </row>
    <row r="11" spans="1:11" x14ac:dyDescent="0.35">
      <c r="A11" s="21">
        <v>1</v>
      </c>
      <c r="B11" s="21" t="str">
        <f>IF(A11=1,"Score 🎮",IF(A11=9,"Différence Score 🆚 Score Moyen de la Quadraligue",VLOOKUP($A11,Stats!$A:$B,2,FALSE)))</f>
        <v>Score 🎮</v>
      </c>
      <c r="C11" s="21" t="str">
        <f>VLOOKUP($A11,Stats!$A:$F,6,FALSE)</f>
        <v>bar</v>
      </c>
      <c r="D11" s="21" t="str">
        <f>VLOOKUP($A11,Stats!$A:$G,7,FALSE)</f>
        <v>positive</v>
      </c>
      <c r="E11" s="21">
        <v>10</v>
      </c>
      <c r="F11" s="21" t="str">
        <f>VLOOKUP($E11,Setup_MPP!$A:$C,3,FALSE)</f>
        <v>RandomPaul</v>
      </c>
      <c r="G11" s="21" t="str">
        <f>VLOOKUP($E11,Setup_MPP!$A:$E,4,FALSE)</f>
        <v>#C4B0FF</v>
      </c>
      <c r="H11" s="21" t="str">
        <f>VLOOKUP($E11,Setup_MPP!$A:$E,5,FALSE)</f>
        <v>#7F66C8</v>
      </c>
      <c r="I11" s="21">
        <v>16</v>
      </c>
      <c r="J11" s="21">
        <f ca="1">VLOOKUP($E11,Setup_MPP!$A:$AZ,I11,FALSE)</f>
        <v>3778</v>
      </c>
      <c r="K11" s="21">
        <f t="shared" ca="1" si="0"/>
        <v>18</v>
      </c>
    </row>
    <row r="12" spans="1:11" x14ac:dyDescent="0.35">
      <c r="A12" s="21">
        <v>1</v>
      </c>
      <c r="B12" s="21" t="str">
        <f>IF(A12=1,"Score 🎮",IF(A12=9,"Différence Score 🆚 Score Moyen de la Quadraligue",VLOOKUP($A12,Stats!$A:$B,2,FALSE)))</f>
        <v>Score 🎮</v>
      </c>
      <c r="C12" s="21" t="str">
        <f>VLOOKUP($A12,Stats!$A:$F,6,FALSE)</f>
        <v>bar</v>
      </c>
      <c r="D12" s="21" t="str">
        <f>VLOOKUP($A12,Stats!$A:$G,7,FALSE)</f>
        <v>positive</v>
      </c>
      <c r="E12" s="21">
        <v>11</v>
      </c>
      <c r="F12" s="21" t="str">
        <f>VLOOKUP($E12,Setup_MPP!$A:$C,3,FALSE)</f>
        <v>Kinsley91</v>
      </c>
      <c r="G12" s="21" t="str">
        <f>VLOOKUP($E12,Setup_MPP!$A:$E,4,FALSE)</f>
        <v>#CBEBBA</v>
      </c>
      <c r="H12" s="21" t="str">
        <f>VLOOKUP($E12,Setup_MPP!$A:$E,5,FALSE)</f>
        <v>#70BC6E</v>
      </c>
      <c r="I12" s="21">
        <v>16</v>
      </c>
      <c r="J12" s="21">
        <f ca="1">VLOOKUP($E12,Setup_MPP!$A:$AZ,I12,FALSE)</f>
        <v>4422</v>
      </c>
      <c r="K12" s="21">
        <f t="shared" ca="1" si="0"/>
        <v>5</v>
      </c>
    </row>
    <row r="13" spans="1:11" x14ac:dyDescent="0.35">
      <c r="A13" s="21">
        <v>1</v>
      </c>
      <c r="B13" s="21" t="str">
        <f>IF(A13=1,"Score 🎮",IF(A13=9,"Différence Score 🆚 Score Moyen de la Quadraligue",VLOOKUP($A13,Stats!$A:$B,2,FALSE)))</f>
        <v>Score 🎮</v>
      </c>
      <c r="C13" s="21" t="str">
        <f>VLOOKUP($A13,Stats!$A:$F,6,FALSE)</f>
        <v>bar</v>
      </c>
      <c r="D13" s="21" t="str">
        <f>VLOOKUP($A13,Stats!$A:$G,7,FALSE)</f>
        <v>positive</v>
      </c>
      <c r="E13" s="21">
        <v>12</v>
      </c>
      <c r="F13" s="21" t="str">
        <f>VLOOKUP($E13,Setup_MPP!$A:$C,3,FALSE)</f>
        <v>Jaouad1</v>
      </c>
      <c r="G13" s="21" t="str">
        <f>VLOOKUP($E13,Setup_MPP!$A:$E,4,FALSE)</f>
        <v>#C2D4FF</v>
      </c>
      <c r="H13" s="21" t="str">
        <f>VLOOKUP($E13,Setup_MPP!$A:$E,5,FALSE)</f>
        <v>#6586D5</v>
      </c>
      <c r="I13" s="21">
        <v>16</v>
      </c>
      <c r="J13" s="21">
        <f ca="1">VLOOKUP($E13,Setup_MPP!$A:$AZ,I13,FALSE)</f>
        <v>3537</v>
      </c>
      <c r="K13" s="21">
        <f t="shared" ca="1" si="0"/>
        <v>21</v>
      </c>
    </row>
    <row r="14" spans="1:11" x14ac:dyDescent="0.35">
      <c r="A14" s="21">
        <v>1</v>
      </c>
      <c r="B14" s="21" t="str">
        <f>IF(A14=1,"Score 🎮",IF(A14=9,"Différence Score 🆚 Score Moyen de la Quadraligue",VLOOKUP($A14,Stats!$A:$B,2,FALSE)))</f>
        <v>Score 🎮</v>
      </c>
      <c r="C14" s="21" t="str">
        <f>VLOOKUP($A14,Stats!$A:$F,6,FALSE)</f>
        <v>bar</v>
      </c>
      <c r="D14" s="21" t="str">
        <f>VLOOKUP($A14,Stats!$A:$G,7,FALSE)</f>
        <v>positive</v>
      </c>
      <c r="E14" s="21">
        <v>13</v>
      </c>
      <c r="F14" s="21" t="str">
        <f>VLOOKUP($E14,Setup_MPP!$A:$C,3,FALSE)</f>
        <v>Julien_I</v>
      </c>
      <c r="G14" s="21" t="str">
        <f>VLOOKUP($E14,Setup_MPP!$A:$E,4,FALSE)</f>
        <v>#C1E0EF</v>
      </c>
      <c r="H14" s="21" t="str">
        <f>VLOOKUP($E14,Setup_MPP!$A:$E,5,FALSE)</f>
        <v>#4F91B2</v>
      </c>
      <c r="I14" s="21">
        <v>16</v>
      </c>
      <c r="J14" s="21">
        <f ca="1">VLOOKUP($E14,Setup_MPP!$A:$AZ,I14,FALSE)</f>
        <v>4105</v>
      </c>
      <c r="K14" s="21">
        <f t="shared" ca="1" si="0"/>
        <v>11</v>
      </c>
    </row>
    <row r="15" spans="1:11" x14ac:dyDescent="0.35">
      <c r="A15" s="21">
        <v>1</v>
      </c>
      <c r="B15" s="21" t="str">
        <f>IF(A15=1,"Score 🎮",IF(A15=9,"Différence Score 🆚 Score Moyen de la Quadraligue",VLOOKUP($A15,Stats!$A:$B,2,FALSE)))</f>
        <v>Score 🎮</v>
      </c>
      <c r="C15" s="21" t="str">
        <f>VLOOKUP($A15,Stats!$A:$F,6,FALSE)</f>
        <v>bar</v>
      </c>
      <c r="D15" s="21" t="str">
        <f>VLOOKUP($A15,Stats!$A:$G,7,FALSE)</f>
        <v>positive</v>
      </c>
      <c r="E15" s="21">
        <v>14</v>
      </c>
      <c r="F15" s="21" t="str">
        <f>VLOOKUP($E15,Setup_MPP!$A:$C,3,FALSE)</f>
        <v>MarieEYT</v>
      </c>
      <c r="G15" s="21" t="str">
        <f>VLOOKUP($E15,Setup_MPP!$A:$E,4,FALSE)</f>
        <v>#FFAFD2</v>
      </c>
      <c r="H15" s="21" t="str">
        <f>VLOOKUP($E15,Setup_MPP!$A:$E,5,FALSE)</f>
        <v>#F2589B</v>
      </c>
      <c r="I15" s="21">
        <v>16</v>
      </c>
      <c r="J15" s="21">
        <f ca="1">VLOOKUP($E15,Setup_MPP!$A:$AZ,I15,FALSE)</f>
        <v>4234</v>
      </c>
      <c r="K15" s="21">
        <f t="shared" ca="1" si="0"/>
        <v>10</v>
      </c>
    </row>
    <row r="16" spans="1:11" x14ac:dyDescent="0.35">
      <c r="A16" s="21">
        <v>1</v>
      </c>
      <c r="B16" s="21" t="str">
        <f>IF(A16=1,"Score 🎮",IF(A16=9,"Différence Score 🆚 Score Moyen de la Quadraligue",VLOOKUP($A16,Stats!$A:$B,2,FALSE)))</f>
        <v>Score 🎮</v>
      </c>
      <c r="C16" s="21" t="str">
        <f>VLOOKUP($A16,Stats!$A:$F,6,FALSE)</f>
        <v>bar</v>
      </c>
      <c r="D16" s="21" t="str">
        <f>VLOOKUP($A16,Stats!$A:$G,7,FALSE)</f>
        <v>positive</v>
      </c>
      <c r="E16" s="21">
        <v>15</v>
      </c>
      <c r="F16" s="21" t="str">
        <f>VLOOKUP($E16,Setup_MPP!$A:$C,3,FALSE)</f>
        <v>Amino28</v>
      </c>
      <c r="G16" s="21" t="str">
        <f>VLOOKUP($E16,Setup_MPP!$A:$E,4,FALSE)</f>
        <v>#FF9898</v>
      </c>
      <c r="H16" s="21" t="str">
        <f>VLOOKUP($E16,Setup_MPP!$A:$E,5,FALSE)</f>
        <v>#FF5D5D</v>
      </c>
      <c r="I16" s="21">
        <v>16</v>
      </c>
      <c r="J16" s="21">
        <f ca="1">VLOOKUP($E16,Setup_MPP!$A:$AZ,I16,FALSE)</f>
        <v>4386</v>
      </c>
      <c r="K16" s="21">
        <f t="shared" ca="1" si="0"/>
        <v>6</v>
      </c>
    </row>
    <row r="17" spans="1:11" x14ac:dyDescent="0.35">
      <c r="A17" s="21">
        <v>1</v>
      </c>
      <c r="B17" s="21" t="str">
        <f>IF(A17=1,"Score 🎮",IF(A17=9,"Différence Score 🆚 Score Moyen de la Quadraligue",VLOOKUP($A17,Stats!$A:$B,2,FALSE)))</f>
        <v>Score 🎮</v>
      </c>
      <c r="C17" s="21" t="str">
        <f>VLOOKUP($A17,Stats!$A:$F,6,FALSE)</f>
        <v>bar</v>
      </c>
      <c r="D17" s="21" t="str">
        <f>VLOOKUP($A17,Stats!$A:$G,7,FALSE)</f>
        <v>positive</v>
      </c>
      <c r="E17" s="21">
        <v>16</v>
      </c>
      <c r="F17" s="21" t="str">
        <f>VLOOKUP($E17,Setup_MPP!$A:$C,3,FALSE)</f>
        <v>RomaLaura</v>
      </c>
      <c r="G17" s="21" t="str">
        <f>VLOOKUP($E17,Setup_MPP!$A:$E,4,FALSE)</f>
        <v>#86A4FE</v>
      </c>
      <c r="H17" s="21" t="str">
        <f>VLOOKUP($E17,Setup_MPP!$A:$E,5,FALSE)</f>
        <v>#3769FF</v>
      </c>
      <c r="I17" s="21">
        <v>16</v>
      </c>
      <c r="J17" s="21">
        <f ca="1">VLOOKUP($E17,Setup_MPP!$A:$AZ,I17,FALSE)</f>
        <v>3191</v>
      </c>
      <c r="K17" s="21">
        <f t="shared" ca="1" si="0"/>
        <v>24</v>
      </c>
    </row>
    <row r="18" spans="1:11" x14ac:dyDescent="0.35">
      <c r="A18" s="21">
        <v>1</v>
      </c>
      <c r="B18" s="21" t="str">
        <f>IF(A18=1,"Score 🎮",IF(A18=9,"Différence Score 🆚 Score Moyen de la Quadraligue",VLOOKUP($A18,Stats!$A:$B,2,FALSE)))</f>
        <v>Score 🎮</v>
      </c>
      <c r="C18" s="21" t="str">
        <f>VLOOKUP($A18,Stats!$A:$F,6,FALSE)</f>
        <v>bar</v>
      </c>
      <c r="D18" s="21" t="str">
        <f>VLOOKUP($A18,Stats!$A:$G,7,FALSE)</f>
        <v>positive</v>
      </c>
      <c r="E18" s="21">
        <v>17</v>
      </c>
      <c r="F18" s="21" t="str">
        <f>VLOOKUP($E18,Setup_MPP!$A:$C,3,FALSE)</f>
        <v>Julien_cri</v>
      </c>
      <c r="G18" s="21" t="str">
        <f>VLOOKUP($E18,Setup_MPP!$A:$E,4,FALSE)</f>
        <v>#FFB0B0</v>
      </c>
      <c r="H18" s="21" t="str">
        <f>VLOOKUP($E18,Setup_MPP!$A:$E,5,FALSE)</f>
        <v>#F25757</v>
      </c>
      <c r="I18" s="21">
        <v>16</v>
      </c>
      <c r="J18" s="21">
        <f ca="1">VLOOKUP($E18,Setup_MPP!$A:$AZ,I18,FALSE)</f>
        <v>4355</v>
      </c>
      <c r="K18" s="21">
        <f t="shared" ca="1" si="0"/>
        <v>7</v>
      </c>
    </row>
    <row r="19" spans="1:11" x14ac:dyDescent="0.35">
      <c r="A19" s="21">
        <v>1</v>
      </c>
      <c r="B19" s="21" t="str">
        <f>IF(A19=1,"Score 🎮",IF(A19=9,"Différence Score 🆚 Score Moyen de la Quadraligue",VLOOKUP($A19,Stats!$A:$B,2,FALSE)))</f>
        <v>Score 🎮</v>
      </c>
      <c r="C19" s="21" t="str">
        <f>VLOOKUP($A19,Stats!$A:$F,6,FALSE)</f>
        <v>bar</v>
      </c>
      <c r="D19" s="21" t="str">
        <f>VLOOKUP($A19,Stats!$A:$G,7,FALSE)</f>
        <v>positive</v>
      </c>
      <c r="E19" s="21">
        <v>18</v>
      </c>
      <c r="F19" s="21" t="str">
        <f>VLOOKUP($E19,Setup_MPP!$A:$C,3,FALSE)</f>
        <v>Cartone</v>
      </c>
      <c r="G19" s="21" t="str">
        <f>VLOOKUP($E19,Setup_MPP!$A:$E,4,FALSE)</f>
        <v>#F0BC42</v>
      </c>
      <c r="H19" s="21" t="str">
        <f>VLOOKUP($E19,Setup_MPP!$A:$E,5,FALSE)</f>
        <v>#8E1F2F</v>
      </c>
      <c r="I19" s="21">
        <v>16</v>
      </c>
      <c r="J19" s="21">
        <f ca="1">VLOOKUP($E19,Setup_MPP!$A:$AZ,I19,FALSE)</f>
        <v>3816</v>
      </c>
      <c r="K19" s="21">
        <f t="shared" ca="1" si="0"/>
        <v>17</v>
      </c>
    </row>
    <row r="20" spans="1:11" x14ac:dyDescent="0.35">
      <c r="A20" s="21">
        <v>1</v>
      </c>
      <c r="B20" s="21" t="str">
        <f>IF(A20=1,"Score 🎮",IF(A20=9,"Différence Score 🆚 Score Moyen de la Quadraligue",VLOOKUP($A20,Stats!$A:$B,2,FALSE)))</f>
        <v>Score 🎮</v>
      </c>
      <c r="C20" s="21" t="str">
        <f>VLOOKUP($A20,Stats!$A:$F,6,FALSE)</f>
        <v>bar</v>
      </c>
      <c r="D20" s="21" t="str">
        <f>VLOOKUP($A20,Stats!$A:$G,7,FALSE)</f>
        <v>positive</v>
      </c>
      <c r="E20" s="21">
        <v>19</v>
      </c>
      <c r="F20" s="21" t="str">
        <f>VLOOKUP($E20,Setup_MPP!$A:$C,3,FALSE)</f>
        <v>YramVi</v>
      </c>
      <c r="G20" s="21" t="str">
        <f>VLOOKUP($E20,Setup_MPP!$A:$E,4,FALSE)</f>
        <v>#E8B28F</v>
      </c>
      <c r="H20" s="21" t="str">
        <f>VLOOKUP($E20,Setup_MPP!$A:$E,5,FALSE)</f>
        <v>#E65568</v>
      </c>
      <c r="I20" s="21">
        <v>16</v>
      </c>
      <c r="J20" s="21">
        <f ca="1">VLOOKUP($E20,Setup_MPP!$A:$AZ,I20,FALSE)</f>
        <v>3972</v>
      </c>
      <c r="K20" s="21">
        <f t="shared" ca="1" si="0"/>
        <v>15</v>
      </c>
    </row>
    <row r="21" spans="1:11" x14ac:dyDescent="0.35">
      <c r="A21" s="21">
        <v>1</v>
      </c>
      <c r="B21" s="21" t="str">
        <f>IF(A21=1,"Score 🎮",IF(A21=9,"Différence Score 🆚 Score Moyen de la Quadraligue",VLOOKUP($A21,Stats!$A:$B,2,FALSE)))</f>
        <v>Score 🎮</v>
      </c>
      <c r="C21" s="21" t="str">
        <f>VLOOKUP($A21,Stats!$A:$F,6,FALSE)</f>
        <v>bar</v>
      </c>
      <c r="D21" s="21" t="str">
        <f>VLOOKUP($A21,Stats!$A:$G,7,FALSE)</f>
        <v>positive</v>
      </c>
      <c r="E21" s="21">
        <v>20</v>
      </c>
      <c r="F21" s="21" t="str">
        <f>VLOOKUP($E21,Setup_MPP!$A:$C,3,FALSE)</f>
        <v>Anis_MaFihache</v>
      </c>
      <c r="G21" s="21" t="str">
        <f>VLOOKUP($E21,Setup_MPP!$A:$E,4,FALSE)</f>
        <v>#60DC8C</v>
      </c>
      <c r="H21" s="21" t="str">
        <f>VLOOKUP($E21,Setup_MPP!$A:$E,5,FALSE)</f>
        <v>#22A34F</v>
      </c>
      <c r="I21" s="21">
        <v>16</v>
      </c>
      <c r="J21" s="21">
        <f ca="1">VLOOKUP($E21,Setup_MPP!$A:$AZ,I21,FALSE)</f>
        <v>3465</v>
      </c>
      <c r="K21" s="21">
        <f t="shared" ca="1" si="0"/>
        <v>22</v>
      </c>
    </row>
    <row r="22" spans="1:11" x14ac:dyDescent="0.35">
      <c r="A22" s="21">
        <v>1</v>
      </c>
      <c r="B22" s="21" t="str">
        <f>IF(A22=1,"Score 🎮",IF(A22=9,"Différence Score 🆚 Score Moyen de la Quadraligue",VLOOKUP($A22,Stats!$A:$B,2,FALSE)))</f>
        <v>Score 🎮</v>
      </c>
      <c r="C22" s="21" t="str">
        <f>VLOOKUP($A22,Stats!$A:$F,6,FALSE)</f>
        <v>bar</v>
      </c>
      <c r="D22" s="21" t="str">
        <f>VLOOKUP($A22,Stats!$A:$G,7,FALSE)</f>
        <v>positive</v>
      </c>
      <c r="E22" s="21">
        <v>21</v>
      </c>
      <c r="F22" s="21" t="str">
        <f>VLOOKUP($E22,Setup_MPP!$A:$C,3,FALSE)</f>
        <v>JUJULABOSS13</v>
      </c>
      <c r="G22" s="21" t="str">
        <f>VLOOKUP($E22,Setup_MPP!$A:$E,4,FALSE)</f>
        <v>#2FAEE0</v>
      </c>
      <c r="H22" s="21" t="str">
        <f>VLOOKUP($E22,Setup_MPP!$A:$E,5,FALSE)</f>
        <v>#BEA064</v>
      </c>
      <c r="I22" s="21">
        <v>16</v>
      </c>
      <c r="J22" s="21">
        <f ca="1">VLOOKUP($E22,Setup_MPP!$A:$AZ,I22,FALSE)</f>
        <v>3271</v>
      </c>
      <c r="K22" s="21">
        <f t="shared" ca="1" si="0"/>
        <v>23</v>
      </c>
    </row>
    <row r="23" spans="1:11" x14ac:dyDescent="0.35">
      <c r="A23" s="21">
        <v>1</v>
      </c>
      <c r="B23" s="21" t="str">
        <f>IF(A23=1,"Score 🎮",IF(A23=9,"Différence Score 🆚 Score Moyen de la Quadraligue",VLOOKUP($A23,Stats!$A:$B,2,FALSE)))</f>
        <v>Score 🎮</v>
      </c>
      <c r="C23" s="21" t="str">
        <f>VLOOKUP($A23,Stats!$A:$F,6,FALSE)</f>
        <v>bar</v>
      </c>
      <c r="D23" s="21" t="str">
        <f>VLOOKUP($A23,Stats!$A:$G,7,FALSE)</f>
        <v>positive</v>
      </c>
      <c r="E23" s="21">
        <v>22</v>
      </c>
      <c r="F23" s="21" t="str">
        <f>VLOOKUP($E23,Setup_MPP!$A:$C,3,FALSE)</f>
        <v>Jujumsrd</v>
      </c>
      <c r="G23" s="21" t="str">
        <f>VLOOKUP($E23,Setup_MPP!$A:$E,4,FALSE)</f>
        <v>#41DEF0</v>
      </c>
      <c r="H23" s="21" t="str">
        <f>VLOOKUP($E23,Setup_MPP!$A:$E,5,FALSE)</f>
        <v>#0BA6B7</v>
      </c>
      <c r="I23" s="21">
        <v>16</v>
      </c>
      <c r="J23" s="21">
        <f ca="1">VLOOKUP($E23,Setup_MPP!$A:$AZ,I23,FALSE)</f>
        <v>3729</v>
      </c>
      <c r="K23" s="21">
        <f t="shared" ca="1" si="0"/>
        <v>19</v>
      </c>
    </row>
    <row r="24" spans="1:11" x14ac:dyDescent="0.35">
      <c r="A24" s="21">
        <v>1</v>
      </c>
      <c r="B24" s="21" t="str">
        <f>IF(A24=1,"Score 🎮",IF(A24=9,"Différence Score 🆚 Score Moyen de la Quadraligue",VLOOKUP($A24,Stats!$A:$B,2,FALSE)))</f>
        <v>Score 🎮</v>
      </c>
      <c r="C24" s="21" t="str">
        <f>VLOOKUP($A24,Stats!$A:$F,6,FALSE)</f>
        <v>bar</v>
      </c>
      <c r="D24" s="21" t="str">
        <f>VLOOKUP($A24,Stats!$A:$G,7,FALSE)</f>
        <v>positive</v>
      </c>
      <c r="E24" s="21">
        <v>23</v>
      </c>
      <c r="F24" s="21" t="str">
        <f>VLOOKUP($E24,Setup_MPP!$A:$C,3,FALSE)</f>
        <v>DJUDJUPRONO</v>
      </c>
      <c r="G24" s="21" t="str">
        <f>VLOOKUP($E24,Setup_MPP!$A:$E,4,FALSE)</f>
        <v>#F2A2A2</v>
      </c>
      <c r="H24" s="21" t="str">
        <f>VLOOKUP($E24,Setup_MPP!$A:$E,5,FALSE)</f>
        <v>#C25D5D</v>
      </c>
      <c r="I24" s="21">
        <v>16</v>
      </c>
      <c r="J24" s="21">
        <f ca="1">VLOOKUP($E24,Setup_MPP!$A:$AZ,I24,FALSE)</f>
        <v>3174</v>
      </c>
      <c r="K24" s="21">
        <f t="shared" ca="1" si="0"/>
        <v>25</v>
      </c>
    </row>
    <row r="25" spans="1:11" x14ac:dyDescent="0.35">
      <c r="A25" s="21">
        <v>1</v>
      </c>
      <c r="B25" s="21" t="str">
        <f>IF(A25=1,"Score 🎮",IF(A25=9,"Différence Score 🆚 Score Moyen de la Quadraligue",VLOOKUP($A25,Stats!$A:$B,2,FALSE)))</f>
        <v>Score 🎮</v>
      </c>
      <c r="C25" s="21" t="str">
        <f>VLOOKUP($A25,Stats!$A:$F,6,FALSE)</f>
        <v>bar</v>
      </c>
      <c r="D25" s="21" t="str">
        <f>VLOOKUP($A25,Stats!$A:$G,7,FALSE)</f>
        <v>positive</v>
      </c>
      <c r="E25" s="21">
        <v>24</v>
      </c>
      <c r="F25" s="21" t="str">
        <f>VLOOKUP($E25,Setup_MPP!$A:$C,3,FALSE)</f>
        <v>Samyaaaaaaaaaa</v>
      </c>
      <c r="G25" s="21" t="str">
        <f>VLOOKUP($E25,Setup_MPP!$A:$E,4,FALSE)</f>
        <v>#A2F2C7</v>
      </c>
      <c r="H25" s="21" t="str">
        <f>VLOOKUP($E25,Setup_MPP!$A:$E,5,FALSE)</f>
        <v>#5DC18C</v>
      </c>
      <c r="I25" s="21">
        <v>16</v>
      </c>
      <c r="J25" s="21">
        <f ca="1">VLOOKUP($E25,Setup_MPP!$A:$AZ,I25,FALSE)</f>
        <v>4094</v>
      </c>
      <c r="K25" s="21">
        <f t="shared" ca="1" si="0"/>
        <v>12</v>
      </c>
    </row>
    <row r="26" spans="1:11" x14ac:dyDescent="0.35">
      <c r="A26" s="21">
        <v>1</v>
      </c>
      <c r="B26" s="21" t="str">
        <f>IF(A26=1,"Score 🎮",IF(A26=9,"Différence Score 🆚 Score Moyen de la Quadraligue",VLOOKUP($A26,Stats!$A:$B,2,FALSE)))</f>
        <v>Score 🎮</v>
      </c>
      <c r="C26" s="21" t="str">
        <f>VLOOKUP($A26,Stats!$A:$F,6,FALSE)</f>
        <v>bar</v>
      </c>
      <c r="D26" s="21" t="str">
        <f>VLOOKUP($A26,Stats!$A:$G,7,FALSE)</f>
        <v>positive</v>
      </c>
      <c r="E26" s="21">
        <v>25</v>
      </c>
      <c r="F26" s="21" t="str">
        <f>VLOOKUP($E26,Setup_MPP!$A:$C,3,FALSE)</f>
        <v>leaw0808</v>
      </c>
      <c r="G26" s="21" t="str">
        <f>VLOOKUP($E26,Setup_MPP!$A:$E,4,FALSE)</f>
        <v>#D1B9EB</v>
      </c>
      <c r="H26" s="21" t="str">
        <f>VLOOKUP($E26,Setup_MPP!$A:$E,5,FALSE)</f>
        <v>#B58BC7</v>
      </c>
      <c r="I26" s="21">
        <v>16</v>
      </c>
      <c r="J26" s="21">
        <f ca="1">VLOOKUP($E26,Setup_MPP!$A:$AZ,I26,FALSE)</f>
        <v>4757</v>
      </c>
      <c r="K26" s="21">
        <f t="shared" ca="1" si="0"/>
        <v>1</v>
      </c>
    </row>
    <row r="27" spans="1:11" x14ac:dyDescent="0.35">
      <c r="A27" s="21">
        <v>1</v>
      </c>
      <c r="B27" s="21" t="str">
        <f>IF(A27=1,"Score 🎮",IF(A27=9,"Différence Score 🆚 Score Moyen de la Quadraligue",VLOOKUP($A27,Stats!$A:$B,2,FALSE)))</f>
        <v>Score 🎮</v>
      </c>
      <c r="C27" s="21" t="str">
        <f>VLOOKUP($A27,Stats!$A:$F,6,FALSE)</f>
        <v>bar</v>
      </c>
      <c r="D27" s="21" t="str">
        <f>VLOOKUP($A27,Stats!$A:$G,7,FALSE)</f>
        <v>positive</v>
      </c>
      <c r="E27" s="21">
        <v>26</v>
      </c>
      <c r="F27" s="21" t="str">
        <f>VLOOKUP($E27,Setup_MPP!$A:$C,3,FALSE)</f>
        <v>Mohamad#5GGG1</v>
      </c>
      <c r="G27" s="21" t="str">
        <f>VLOOKUP($E27,Setup_MPP!$A:$E,4,FALSE)</f>
        <v>#EB8787</v>
      </c>
      <c r="H27" s="21" t="str">
        <f>VLOOKUP($E27,Setup_MPP!$A:$E,5,FALSE)</f>
        <v>#368E2C</v>
      </c>
      <c r="I27" s="21">
        <v>16</v>
      </c>
      <c r="J27" s="21">
        <f ca="1">VLOOKUP($E27,Setup_MPP!$A:$AZ,I27,FALSE)</f>
        <v>3686</v>
      </c>
      <c r="K27" s="21">
        <f t="shared" ca="1" si="0"/>
        <v>20</v>
      </c>
    </row>
    <row r="28" spans="1:11" x14ac:dyDescent="0.35">
      <c r="A28" s="21">
        <v>1</v>
      </c>
      <c r="B28" s="21" t="str">
        <f>IF(A28=1,"Score 🎮",IF(A28=9,"Différence Score 🆚 Score Moyen de la Quadraligue",VLOOKUP($A28,Stats!$A:$B,2,FALSE)))</f>
        <v>Score 🎮</v>
      </c>
      <c r="C28" s="21" t="str">
        <f>VLOOKUP($A28,Stats!$A:$F,6,FALSE)</f>
        <v>bar</v>
      </c>
      <c r="D28" s="21" t="str">
        <f>VLOOKUP($A28,Stats!$A:$G,7,FALSE)</f>
        <v>positive</v>
      </c>
      <c r="E28" s="21">
        <v>27</v>
      </c>
      <c r="F28" s="21" t="str">
        <f>VLOOKUP($E28,Setup_MPP!$A:$C,3,FALSE)</f>
        <v>maryemkappa</v>
      </c>
      <c r="G28" s="21" t="str">
        <f>VLOOKUP($E28,Setup_MPP!$A:$E,4,FALSE)</f>
        <v>#BCA2F4</v>
      </c>
      <c r="H28" s="21" t="str">
        <f>VLOOKUP($E28,Setup_MPP!$A:$E,5,FALSE)</f>
        <v>#6D3DD5</v>
      </c>
      <c r="I28" s="21">
        <v>16</v>
      </c>
      <c r="J28" s="21">
        <f ca="1">VLOOKUP($E28,Setup_MPP!$A:$AZ,I28,FALSE)</f>
        <v>4045</v>
      </c>
      <c r="K28" s="21">
        <f t="shared" ca="1" si="0"/>
        <v>14</v>
      </c>
    </row>
    <row r="29" spans="1:11" x14ac:dyDescent="0.35">
      <c r="A29" s="21">
        <v>2</v>
      </c>
      <c r="B29" s="21" t="str">
        <f>IF(A29=1,"Score 🎮",IF(A29=9,"Différence Score 🆚 Score Moyen de la Quadraligue",VLOOKUP($A29,Stats!$A:$B,2,FALSE)))</f>
        <v>Trophée de la sieste 😴</v>
      </c>
      <c r="C29" s="21" t="str">
        <f>VLOOKUP($A29,Stats!$A:$F,6,FALSE)</f>
        <v>bar</v>
      </c>
      <c r="D29" s="21" t="str">
        <f>VLOOKUP($A29,Stats!$A:$G,7,FALSE)</f>
        <v>positive</v>
      </c>
      <c r="E29" s="21">
        <f>1</f>
        <v>1</v>
      </c>
      <c r="F29" s="21" t="str">
        <f>VLOOKUP($E29,Setup_MPP!$A:$C,3,FALSE)</f>
        <v>_Nicolas_LM_</v>
      </c>
      <c r="G29" s="21" t="str">
        <f>VLOOKUP($E29,Setup_MPP!$A:$E,4,FALSE)</f>
        <v>#F7C79D</v>
      </c>
      <c r="H29" s="21" t="str">
        <f>VLOOKUP($E29,Setup_MPP!$A:$E,5,FALSE)</f>
        <v>#FFBE85</v>
      </c>
      <c r="I29" s="21">
        <v>17</v>
      </c>
      <c r="J29" s="21">
        <f>VLOOKUP($E29,Setup_MPP!$A:$AZ,I29,FALSE)</f>
        <v>0</v>
      </c>
      <c r="K29" s="21">
        <f>RANK(J29,$J$29:$J$55,0)</f>
        <v>13</v>
      </c>
    </row>
    <row r="30" spans="1:11" x14ac:dyDescent="0.35">
      <c r="A30" s="21">
        <v>2</v>
      </c>
      <c r="B30" s="21" t="str">
        <f>IF(A30=1,"Score 🎮",IF(A30=9,"Différence Score 🆚 Score Moyen de la Quadraligue",VLOOKUP($A30,Stats!$A:$B,2,FALSE)))</f>
        <v>Trophée de la sieste 😴</v>
      </c>
      <c r="C30" s="21" t="str">
        <f>VLOOKUP($A30,Stats!$A:$F,6,FALSE)</f>
        <v>bar</v>
      </c>
      <c r="D30" s="21" t="str">
        <f>VLOOKUP($A30,Stats!$A:$G,7,FALSE)</f>
        <v>positive</v>
      </c>
      <c r="E30" s="21">
        <v>2</v>
      </c>
      <c r="F30" s="21" t="str">
        <f>VLOOKUP($E30,Setup_MPP!$A:$C,3,FALSE)</f>
        <v>leaelaz</v>
      </c>
      <c r="G30" s="21" t="str">
        <f>VLOOKUP($E30,Setup_MPP!$A:$E,4,FALSE)</f>
        <v>#FFBEBE</v>
      </c>
      <c r="H30" s="21" t="str">
        <f>VLOOKUP($E30,Setup_MPP!$A:$E,5,FALSE)</f>
        <v>#DF6868</v>
      </c>
      <c r="I30" s="21">
        <v>17</v>
      </c>
      <c r="J30" s="21">
        <f>VLOOKUP($E30,Setup_MPP!$A:$AZ,I30,FALSE)</f>
        <v>0</v>
      </c>
      <c r="K30" s="21">
        <f t="shared" ref="K30:K55" si="1">RANK(J30,$J$29:$J$55,0)</f>
        <v>13</v>
      </c>
    </row>
    <row r="31" spans="1:11" x14ac:dyDescent="0.35">
      <c r="A31" s="21">
        <v>2</v>
      </c>
      <c r="B31" s="21" t="str">
        <f>IF(A31=1,"Score 🎮",IF(A31=9,"Différence Score 🆚 Score Moyen de la Quadraligue",VLOOKUP($A31,Stats!$A:$B,2,FALSE)))</f>
        <v>Trophée de la sieste 😴</v>
      </c>
      <c r="C31" s="21" t="str">
        <f>VLOOKUP($A31,Stats!$A:$F,6,FALSE)</f>
        <v>bar</v>
      </c>
      <c r="D31" s="21" t="str">
        <f>VLOOKUP($A31,Stats!$A:$G,7,FALSE)</f>
        <v>positive</v>
      </c>
      <c r="E31" s="21">
        <v>3</v>
      </c>
      <c r="F31" s="21" t="str">
        <f>VLOOKUP($E31,Setup_MPP!$A:$C,3,FALSE)</f>
        <v>PasMetalleux</v>
      </c>
      <c r="G31" s="21" t="str">
        <f>VLOOKUP($E31,Setup_MPP!$A:$E,4,FALSE)</f>
        <v>#F5C7FC</v>
      </c>
      <c r="H31" s="21" t="str">
        <f>VLOOKUP($E31,Setup_MPP!$A:$E,5,FALSE)</f>
        <v>#C489CF</v>
      </c>
      <c r="I31" s="21">
        <v>17</v>
      </c>
      <c r="J31" s="21">
        <f>VLOOKUP($E31,Setup_MPP!$A:$AZ,I31,FALSE)</f>
        <v>0</v>
      </c>
      <c r="K31" s="21">
        <f t="shared" si="1"/>
        <v>13</v>
      </c>
    </row>
    <row r="32" spans="1:11" x14ac:dyDescent="0.35">
      <c r="A32" s="21">
        <v>2</v>
      </c>
      <c r="B32" s="21" t="str">
        <f>IF(A32=1,"Score 🎮",IF(A32=9,"Différence Score 🆚 Score Moyen de la Quadraligue",VLOOKUP($A32,Stats!$A:$B,2,FALSE)))</f>
        <v>Trophée de la sieste 😴</v>
      </c>
      <c r="C32" s="21" t="str">
        <f>VLOOKUP($A32,Stats!$A:$F,6,FALSE)</f>
        <v>bar</v>
      </c>
      <c r="D32" s="21" t="str">
        <f>VLOOKUP($A32,Stats!$A:$G,7,FALSE)</f>
        <v>positive</v>
      </c>
      <c r="E32" s="21">
        <v>4</v>
      </c>
      <c r="F32" s="21" t="str">
        <f>VLOOKUP($E32,Setup_MPP!$A:$C,3,FALSE)</f>
        <v>Popo444</v>
      </c>
      <c r="G32" s="21" t="str">
        <f>VLOOKUP($E32,Setup_MPP!$A:$E,4,FALSE)</f>
        <v>#A5EA7F</v>
      </c>
      <c r="H32" s="21" t="str">
        <f>VLOOKUP($E32,Setup_MPP!$A:$E,5,FALSE)</f>
        <v>#80C65A</v>
      </c>
      <c r="I32" s="21">
        <v>17</v>
      </c>
      <c r="J32" s="21">
        <f>VLOOKUP($E32,Setup_MPP!$A:$AZ,I32,FALSE)</f>
        <v>0</v>
      </c>
      <c r="K32" s="21">
        <f t="shared" si="1"/>
        <v>13</v>
      </c>
    </row>
    <row r="33" spans="1:11" x14ac:dyDescent="0.35">
      <c r="A33" s="21">
        <v>2</v>
      </c>
      <c r="B33" s="21" t="str">
        <f>IF(A33=1,"Score 🎮",IF(A33=9,"Différence Score 🆚 Score Moyen de la Quadraligue",VLOOKUP($A33,Stats!$A:$B,2,FALSE)))</f>
        <v>Trophée de la sieste 😴</v>
      </c>
      <c r="C33" s="21" t="str">
        <f>VLOOKUP($A33,Stats!$A:$F,6,FALSE)</f>
        <v>bar</v>
      </c>
      <c r="D33" s="21" t="str">
        <f>VLOOKUP($A33,Stats!$A:$G,7,FALSE)</f>
        <v>positive</v>
      </c>
      <c r="E33" s="21">
        <v>5</v>
      </c>
      <c r="F33" s="21" t="str">
        <f>VLOOKUP($E33,Setup_MPP!$A:$C,3,FALSE)</f>
        <v>_Jujul</v>
      </c>
      <c r="G33" s="21" t="str">
        <f>VLOOKUP($E33,Setup_MPP!$A:$E,4,FALSE)</f>
        <v>#D890FF</v>
      </c>
      <c r="H33" s="21" t="str">
        <f>VLOOKUP($E33,Setup_MPP!$A:$E,5,FALSE)</f>
        <v>#B750EF</v>
      </c>
      <c r="I33" s="21">
        <v>17</v>
      </c>
      <c r="J33" s="21">
        <f>VLOOKUP($E33,Setup_MPP!$A:$AZ,I33,FALSE)</f>
        <v>9</v>
      </c>
      <c r="K33" s="21">
        <f t="shared" si="1"/>
        <v>3</v>
      </c>
    </row>
    <row r="34" spans="1:11" x14ac:dyDescent="0.35">
      <c r="A34" s="21">
        <v>2</v>
      </c>
      <c r="B34" s="21" t="str">
        <f>IF(A34=1,"Score 🎮",IF(A34=9,"Différence Score 🆚 Score Moyen de la Quadraligue",VLOOKUP($A34,Stats!$A:$B,2,FALSE)))</f>
        <v>Trophée de la sieste 😴</v>
      </c>
      <c r="C34" s="21" t="str">
        <f>VLOOKUP($A34,Stats!$A:$F,6,FALSE)</f>
        <v>bar</v>
      </c>
      <c r="D34" s="21" t="str">
        <f>VLOOKUP($A34,Stats!$A:$G,7,FALSE)</f>
        <v>positive</v>
      </c>
      <c r="E34" s="21">
        <v>6</v>
      </c>
      <c r="F34" s="21" t="str">
        <f>VLOOKUP($E34,Setup_MPP!$A:$C,3,FALSE)</f>
        <v>Julay</v>
      </c>
      <c r="G34" s="21" t="str">
        <f>VLOOKUP($E34,Setup_MPP!$A:$E,4,FALSE)</f>
        <v>#A6F7B1</v>
      </c>
      <c r="H34" s="21" t="str">
        <f>VLOOKUP($E34,Setup_MPP!$A:$E,5,FALSE)</f>
        <v>#6EC179</v>
      </c>
      <c r="I34" s="21">
        <v>17</v>
      </c>
      <c r="J34" s="21">
        <f>VLOOKUP($E34,Setup_MPP!$A:$AZ,I34,FALSE)</f>
        <v>0</v>
      </c>
      <c r="K34" s="21">
        <f t="shared" si="1"/>
        <v>13</v>
      </c>
    </row>
    <row r="35" spans="1:11" x14ac:dyDescent="0.35">
      <c r="A35" s="21">
        <v>2</v>
      </c>
      <c r="B35" s="21" t="str">
        <f>IF(A35=1,"Score 🎮",IF(A35=9,"Différence Score 🆚 Score Moyen de la Quadraligue",VLOOKUP($A35,Stats!$A:$B,2,FALSE)))</f>
        <v>Trophée de la sieste 😴</v>
      </c>
      <c r="C35" s="21" t="str">
        <f>VLOOKUP($A35,Stats!$A:$F,6,FALSE)</f>
        <v>bar</v>
      </c>
      <c r="D35" s="21" t="str">
        <f>VLOOKUP($A35,Stats!$A:$G,7,FALSE)</f>
        <v>positive</v>
      </c>
      <c r="E35" s="21">
        <v>7</v>
      </c>
      <c r="F35" s="21" t="str">
        <f>VLOOKUP($E35,Setup_MPP!$A:$C,3,FALSE)</f>
        <v>__Vince__</v>
      </c>
      <c r="G35" s="21" t="str">
        <f>VLOOKUP($E35,Setup_MPP!$A:$E,4,FALSE)</f>
        <v>#B2EAE8</v>
      </c>
      <c r="H35" s="21" t="str">
        <f>VLOOKUP($E35,Setup_MPP!$A:$E,5,FALSE)</f>
        <v>#6CB4B1</v>
      </c>
      <c r="I35" s="21">
        <v>17</v>
      </c>
      <c r="J35" s="21">
        <f>VLOOKUP($E35,Setup_MPP!$A:$AZ,I35,FALSE)</f>
        <v>22</v>
      </c>
      <c r="K35" s="21">
        <f t="shared" si="1"/>
        <v>1</v>
      </c>
    </row>
    <row r="36" spans="1:11" x14ac:dyDescent="0.35">
      <c r="A36" s="21">
        <v>2</v>
      </c>
      <c r="B36" s="21" t="str">
        <f>IF(A36=1,"Score 🎮",IF(A36=9,"Différence Score 🆚 Score Moyen de la Quadraligue",VLOOKUP($A36,Stats!$A:$B,2,FALSE)))</f>
        <v>Trophée de la sieste 😴</v>
      </c>
      <c r="C36" s="21" t="str">
        <f>VLOOKUP($A36,Stats!$A:$F,6,FALSE)</f>
        <v>bar</v>
      </c>
      <c r="D36" s="21" t="str">
        <f>VLOOKUP($A36,Stats!$A:$G,7,FALSE)</f>
        <v>positive</v>
      </c>
      <c r="E36" s="21">
        <v>8</v>
      </c>
      <c r="F36" s="21" t="str">
        <f>VLOOKUP($E36,Setup_MPP!$A:$C,3,FALSE)</f>
        <v>Louuiiis</v>
      </c>
      <c r="G36" s="21" t="str">
        <f>VLOOKUP($E36,Setup_MPP!$A:$E,4,FALSE)</f>
        <v>#EEF7B1</v>
      </c>
      <c r="H36" s="21" t="str">
        <f>VLOOKUP($E36,Setup_MPP!$A:$E,5,FALSE)</f>
        <v>#C1CB7D</v>
      </c>
      <c r="I36" s="21">
        <v>17</v>
      </c>
      <c r="J36" s="21">
        <f>VLOOKUP($E36,Setup_MPP!$A:$AZ,I36,FALSE)</f>
        <v>0</v>
      </c>
      <c r="K36" s="21">
        <f t="shared" si="1"/>
        <v>13</v>
      </c>
    </row>
    <row r="37" spans="1:11" x14ac:dyDescent="0.35">
      <c r="A37" s="21">
        <v>2</v>
      </c>
      <c r="B37" s="21" t="str">
        <f>IF(A37=1,"Score 🎮",IF(A37=9,"Différence Score 🆚 Score Moyen de la Quadraligue",VLOOKUP($A37,Stats!$A:$B,2,FALSE)))</f>
        <v>Trophée de la sieste 😴</v>
      </c>
      <c r="C37" s="21" t="str">
        <f>VLOOKUP($A37,Stats!$A:$F,6,FALSE)</f>
        <v>bar</v>
      </c>
      <c r="D37" s="21" t="str">
        <f>VLOOKUP($A37,Stats!$A:$G,7,FALSE)</f>
        <v>positive</v>
      </c>
      <c r="E37" s="21">
        <v>9</v>
      </c>
      <c r="F37" s="21" t="str">
        <f>VLOOKUP($E37,Setup_MPP!$A:$C,3,FALSE)</f>
        <v>Aurelien_dpq</v>
      </c>
      <c r="G37" s="21" t="str">
        <f>VLOOKUP($E37,Setup_MPP!$A:$E,4,FALSE)</f>
        <v>#F4EA9D</v>
      </c>
      <c r="H37" s="21" t="str">
        <f>VLOOKUP($E37,Setup_MPP!$A:$E,5,FALSE)</f>
        <v>#D2C458</v>
      </c>
      <c r="I37" s="21">
        <v>17</v>
      </c>
      <c r="J37" s="21">
        <f>VLOOKUP($E37,Setup_MPP!$A:$AZ,I37,FALSE)</f>
        <v>2</v>
      </c>
      <c r="K37" s="21">
        <f t="shared" si="1"/>
        <v>8</v>
      </c>
    </row>
    <row r="38" spans="1:11" x14ac:dyDescent="0.35">
      <c r="A38" s="21">
        <v>2</v>
      </c>
      <c r="B38" s="21" t="str">
        <f>IF(A38=1,"Score 🎮",IF(A38=9,"Différence Score 🆚 Score Moyen de la Quadraligue",VLOOKUP($A38,Stats!$A:$B,2,FALSE)))</f>
        <v>Trophée de la sieste 😴</v>
      </c>
      <c r="C38" s="21" t="str">
        <f>VLOOKUP($A38,Stats!$A:$F,6,FALSE)</f>
        <v>bar</v>
      </c>
      <c r="D38" s="21" t="str">
        <f>VLOOKUP($A38,Stats!$A:$G,7,FALSE)</f>
        <v>positive</v>
      </c>
      <c r="E38" s="21">
        <v>10</v>
      </c>
      <c r="F38" s="21" t="str">
        <f>VLOOKUP($E38,Setup_MPP!$A:$C,3,FALSE)</f>
        <v>RandomPaul</v>
      </c>
      <c r="G38" s="21" t="str">
        <f>VLOOKUP($E38,Setup_MPP!$A:$E,4,FALSE)</f>
        <v>#C4B0FF</v>
      </c>
      <c r="H38" s="21" t="str">
        <f>VLOOKUP($E38,Setup_MPP!$A:$E,5,FALSE)</f>
        <v>#7F66C8</v>
      </c>
      <c r="I38" s="21">
        <v>17</v>
      </c>
      <c r="J38" s="21">
        <f>VLOOKUP($E38,Setup_MPP!$A:$AZ,I38,FALSE)</f>
        <v>0</v>
      </c>
      <c r="K38" s="21">
        <f t="shared" si="1"/>
        <v>13</v>
      </c>
    </row>
    <row r="39" spans="1:11" x14ac:dyDescent="0.35">
      <c r="A39" s="21">
        <v>2</v>
      </c>
      <c r="B39" s="21" t="str">
        <f>IF(A39=1,"Score 🎮",IF(A39=9,"Différence Score 🆚 Score Moyen de la Quadraligue",VLOOKUP($A39,Stats!$A:$B,2,FALSE)))</f>
        <v>Trophée de la sieste 😴</v>
      </c>
      <c r="C39" s="21" t="str">
        <f>VLOOKUP($A39,Stats!$A:$F,6,FALSE)</f>
        <v>bar</v>
      </c>
      <c r="D39" s="21" t="str">
        <f>VLOOKUP($A39,Stats!$A:$G,7,FALSE)</f>
        <v>positive</v>
      </c>
      <c r="E39" s="21">
        <v>11</v>
      </c>
      <c r="F39" s="21" t="str">
        <f>VLOOKUP($E39,Setup_MPP!$A:$C,3,FALSE)</f>
        <v>Kinsley91</v>
      </c>
      <c r="G39" s="21" t="str">
        <f>VLOOKUP($E39,Setup_MPP!$A:$E,4,FALSE)</f>
        <v>#CBEBBA</v>
      </c>
      <c r="H39" s="21" t="str">
        <f>VLOOKUP($E39,Setup_MPP!$A:$E,5,FALSE)</f>
        <v>#70BC6E</v>
      </c>
      <c r="I39" s="21">
        <v>17</v>
      </c>
      <c r="J39" s="21">
        <f>VLOOKUP($E39,Setup_MPP!$A:$AZ,I39,FALSE)</f>
        <v>0</v>
      </c>
      <c r="K39" s="21">
        <f t="shared" si="1"/>
        <v>13</v>
      </c>
    </row>
    <row r="40" spans="1:11" x14ac:dyDescent="0.35">
      <c r="A40" s="21">
        <v>2</v>
      </c>
      <c r="B40" s="21" t="str">
        <f>IF(A40=1,"Score 🎮",IF(A40=9,"Différence Score 🆚 Score Moyen de la Quadraligue",VLOOKUP($A40,Stats!$A:$B,2,FALSE)))</f>
        <v>Trophée de la sieste 😴</v>
      </c>
      <c r="C40" s="21" t="str">
        <f>VLOOKUP($A40,Stats!$A:$F,6,FALSE)</f>
        <v>bar</v>
      </c>
      <c r="D40" s="21" t="str">
        <f>VLOOKUP($A40,Stats!$A:$G,7,FALSE)</f>
        <v>positive</v>
      </c>
      <c r="E40" s="21">
        <v>12</v>
      </c>
      <c r="F40" s="21" t="str">
        <f>VLOOKUP($E40,Setup_MPP!$A:$C,3,FALSE)</f>
        <v>Jaouad1</v>
      </c>
      <c r="G40" s="21" t="str">
        <f>VLOOKUP($E40,Setup_MPP!$A:$E,4,FALSE)</f>
        <v>#C2D4FF</v>
      </c>
      <c r="H40" s="21" t="str">
        <f>VLOOKUP($E40,Setup_MPP!$A:$E,5,FALSE)</f>
        <v>#6586D5</v>
      </c>
      <c r="I40" s="21">
        <v>17</v>
      </c>
      <c r="J40" s="21">
        <f>VLOOKUP($E40,Setup_MPP!$A:$AZ,I40,FALSE)</f>
        <v>1</v>
      </c>
      <c r="K40" s="21">
        <f t="shared" si="1"/>
        <v>11</v>
      </c>
    </row>
    <row r="41" spans="1:11" x14ac:dyDescent="0.35">
      <c r="A41" s="21">
        <v>2</v>
      </c>
      <c r="B41" s="21" t="str">
        <f>IF(A41=1,"Score 🎮",IF(A41=9,"Différence Score 🆚 Score Moyen de la Quadraligue",VLOOKUP($A41,Stats!$A:$B,2,FALSE)))</f>
        <v>Trophée de la sieste 😴</v>
      </c>
      <c r="C41" s="21" t="str">
        <f>VLOOKUP($A41,Stats!$A:$F,6,FALSE)</f>
        <v>bar</v>
      </c>
      <c r="D41" s="21" t="str">
        <f>VLOOKUP($A41,Stats!$A:$G,7,FALSE)</f>
        <v>positive</v>
      </c>
      <c r="E41" s="21">
        <v>13</v>
      </c>
      <c r="F41" s="21" t="str">
        <f>VLOOKUP($E41,Setup_MPP!$A:$C,3,FALSE)</f>
        <v>Julien_I</v>
      </c>
      <c r="G41" s="21" t="str">
        <f>VLOOKUP($E41,Setup_MPP!$A:$E,4,FALSE)</f>
        <v>#C1E0EF</v>
      </c>
      <c r="H41" s="21" t="str">
        <f>VLOOKUP($E41,Setup_MPP!$A:$E,5,FALSE)</f>
        <v>#4F91B2</v>
      </c>
      <c r="I41" s="21">
        <v>17</v>
      </c>
      <c r="J41" s="21">
        <f>VLOOKUP($E41,Setup_MPP!$A:$AZ,I41,FALSE)</f>
        <v>0</v>
      </c>
      <c r="K41" s="21">
        <f t="shared" si="1"/>
        <v>13</v>
      </c>
    </row>
    <row r="42" spans="1:11" x14ac:dyDescent="0.35">
      <c r="A42" s="21">
        <v>2</v>
      </c>
      <c r="B42" s="21" t="str">
        <f>IF(A42=1,"Score 🎮",IF(A42=9,"Différence Score 🆚 Score Moyen de la Quadraligue",VLOOKUP($A42,Stats!$A:$B,2,FALSE)))</f>
        <v>Trophée de la sieste 😴</v>
      </c>
      <c r="C42" s="21" t="str">
        <f>VLOOKUP($A42,Stats!$A:$F,6,FALSE)</f>
        <v>bar</v>
      </c>
      <c r="D42" s="21" t="str">
        <f>VLOOKUP($A42,Stats!$A:$G,7,FALSE)</f>
        <v>positive</v>
      </c>
      <c r="E42" s="21">
        <v>14</v>
      </c>
      <c r="F42" s="21" t="str">
        <f>VLOOKUP($E42,Setup_MPP!$A:$C,3,FALSE)</f>
        <v>MarieEYT</v>
      </c>
      <c r="G42" s="21" t="str">
        <f>VLOOKUP($E42,Setup_MPP!$A:$E,4,FALSE)</f>
        <v>#FFAFD2</v>
      </c>
      <c r="H42" s="21" t="str">
        <f>VLOOKUP($E42,Setup_MPP!$A:$E,5,FALSE)</f>
        <v>#F2589B</v>
      </c>
      <c r="I42" s="21">
        <v>17</v>
      </c>
      <c r="J42" s="21">
        <f>VLOOKUP($E42,Setup_MPP!$A:$AZ,I42,FALSE)</f>
        <v>3</v>
      </c>
      <c r="K42" s="21">
        <f t="shared" si="1"/>
        <v>7</v>
      </c>
    </row>
    <row r="43" spans="1:11" x14ac:dyDescent="0.35">
      <c r="A43" s="21">
        <v>2</v>
      </c>
      <c r="B43" s="21" t="str">
        <f>IF(A43=1,"Score 🎮",IF(A43=9,"Différence Score 🆚 Score Moyen de la Quadraligue",VLOOKUP($A43,Stats!$A:$B,2,FALSE)))</f>
        <v>Trophée de la sieste 😴</v>
      </c>
      <c r="C43" s="21" t="str">
        <f>VLOOKUP($A43,Stats!$A:$F,6,FALSE)</f>
        <v>bar</v>
      </c>
      <c r="D43" s="21" t="str">
        <f>VLOOKUP($A43,Stats!$A:$G,7,FALSE)</f>
        <v>positive</v>
      </c>
      <c r="E43" s="21">
        <v>15</v>
      </c>
      <c r="F43" s="21" t="str">
        <f>VLOOKUP($E43,Setup_MPP!$A:$C,3,FALSE)</f>
        <v>Amino28</v>
      </c>
      <c r="G43" s="21" t="str">
        <f>VLOOKUP($E43,Setup_MPP!$A:$E,4,FALSE)</f>
        <v>#FF9898</v>
      </c>
      <c r="H43" s="21" t="str">
        <f>VLOOKUP($E43,Setup_MPP!$A:$E,5,FALSE)</f>
        <v>#FF5D5D</v>
      </c>
      <c r="I43" s="21">
        <v>17</v>
      </c>
      <c r="J43" s="21">
        <f>VLOOKUP($E43,Setup_MPP!$A:$AZ,I43,FALSE)</f>
        <v>0</v>
      </c>
      <c r="K43" s="21">
        <f t="shared" si="1"/>
        <v>13</v>
      </c>
    </row>
    <row r="44" spans="1:11" x14ac:dyDescent="0.35">
      <c r="A44" s="21">
        <v>2</v>
      </c>
      <c r="B44" s="21" t="str">
        <f>IF(A44=1,"Score 🎮",IF(A44=9,"Différence Score 🆚 Score Moyen de la Quadraligue",VLOOKUP($A44,Stats!$A:$B,2,FALSE)))</f>
        <v>Trophée de la sieste 😴</v>
      </c>
      <c r="C44" s="21" t="str">
        <f>VLOOKUP($A44,Stats!$A:$F,6,FALSE)</f>
        <v>bar</v>
      </c>
      <c r="D44" s="21" t="str">
        <f>VLOOKUP($A44,Stats!$A:$G,7,FALSE)</f>
        <v>positive</v>
      </c>
      <c r="E44" s="21">
        <v>16</v>
      </c>
      <c r="F44" s="21" t="str">
        <f>VLOOKUP($E44,Setup_MPP!$A:$C,3,FALSE)</f>
        <v>RomaLaura</v>
      </c>
      <c r="G44" s="21" t="str">
        <f>VLOOKUP($E44,Setup_MPP!$A:$E,4,FALSE)</f>
        <v>#86A4FE</v>
      </c>
      <c r="H44" s="21" t="str">
        <f>VLOOKUP($E44,Setup_MPP!$A:$E,5,FALSE)</f>
        <v>#3769FF</v>
      </c>
      <c r="I44" s="21">
        <v>17</v>
      </c>
      <c r="J44" s="21">
        <f>VLOOKUP($E44,Setup_MPP!$A:$AZ,I44,FALSE)</f>
        <v>0</v>
      </c>
      <c r="K44" s="21">
        <f t="shared" si="1"/>
        <v>13</v>
      </c>
    </row>
    <row r="45" spans="1:11" x14ac:dyDescent="0.35">
      <c r="A45" s="21">
        <v>2</v>
      </c>
      <c r="B45" s="21" t="str">
        <f>IF(A45=1,"Score 🎮",IF(A45=9,"Différence Score 🆚 Score Moyen de la Quadraligue",VLOOKUP($A45,Stats!$A:$B,2,FALSE)))</f>
        <v>Trophée de la sieste 😴</v>
      </c>
      <c r="C45" s="21" t="str">
        <f>VLOOKUP($A45,Stats!$A:$F,6,FALSE)</f>
        <v>bar</v>
      </c>
      <c r="D45" s="21" t="str">
        <f>VLOOKUP($A45,Stats!$A:$G,7,FALSE)</f>
        <v>positive</v>
      </c>
      <c r="E45" s="21">
        <v>17</v>
      </c>
      <c r="F45" s="21" t="str">
        <f>VLOOKUP($E45,Setup_MPP!$A:$C,3,FALSE)</f>
        <v>Julien_cri</v>
      </c>
      <c r="G45" s="21" t="str">
        <f>VLOOKUP($E45,Setup_MPP!$A:$E,4,FALSE)</f>
        <v>#FFB0B0</v>
      </c>
      <c r="H45" s="21" t="str">
        <f>VLOOKUP($E45,Setup_MPP!$A:$E,5,FALSE)</f>
        <v>#F25757</v>
      </c>
      <c r="I45" s="21">
        <v>17</v>
      </c>
      <c r="J45" s="21">
        <f>VLOOKUP($E45,Setup_MPP!$A:$AZ,I45,FALSE)</f>
        <v>0</v>
      </c>
      <c r="K45" s="21">
        <f t="shared" si="1"/>
        <v>13</v>
      </c>
    </row>
    <row r="46" spans="1:11" x14ac:dyDescent="0.35">
      <c r="A46" s="21">
        <v>2</v>
      </c>
      <c r="B46" s="21" t="str">
        <f>IF(A46=1,"Score 🎮",IF(A46=9,"Différence Score 🆚 Score Moyen de la Quadraligue",VLOOKUP($A46,Stats!$A:$B,2,FALSE)))</f>
        <v>Trophée de la sieste 😴</v>
      </c>
      <c r="C46" s="21" t="str">
        <f>VLOOKUP($A46,Stats!$A:$F,6,FALSE)</f>
        <v>bar</v>
      </c>
      <c r="D46" s="21" t="str">
        <f>VLOOKUP($A46,Stats!$A:$G,7,FALSE)</f>
        <v>positive</v>
      </c>
      <c r="E46" s="21">
        <v>18</v>
      </c>
      <c r="F46" s="21" t="str">
        <f>VLOOKUP($E46,Setup_MPP!$A:$C,3,FALSE)</f>
        <v>Cartone</v>
      </c>
      <c r="G46" s="21" t="str">
        <f>VLOOKUP($E46,Setup_MPP!$A:$E,4,FALSE)</f>
        <v>#F0BC42</v>
      </c>
      <c r="H46" s="21" t="str">
        <f>VLOOKUP($E46,Setup_MPP!$A:$E,5,FALSE)</f>
        <v>#8E1F2F</v>
      </c>
      <c r="I46" s="21">
        <v>17</v>
      </c>
      <c r="J46" s="21">
        <f>VLOOKUP($E46,Setup_MPP!$A:$AZ,I46,FALSE)</f>
        <v>0</v>
      </c>
      <c r="K46" s="21">
        <f t="shared" si="1"/>
        <v>13</v>
      </c>
    </row>
    <row r="47" spans="1:11" x14ac:dyDescent="0.35">
      <c r="A47" s="21">
        <v>2</v>
      </c>
      <c r="B47" s="21" t="str">
        <f>IF(A47=1,"Score 🎮",IF(A47=9,"Différence Score 🆚 Score Moyen de la Quadraligue",VLOOKUP($A47,Stats!$A:$B,2,FALSE)))</f>
        <v>Trophée de la sieste 😴</v>
      </c>
      <c r="C47" s="21" t="str">
        <f>VLOOKUP($A47,Stats!$A:$F,6,FALSE)</f>
        <v>bar</v>
      </c>
      <c r="D47" s="21" t="str">
        <f>VLOOKUP($A47,Stats!$A:$G,7,FALSE)</f>
        <v>positive</v>
      </c>
      <c r="E47" s="21">
        <v>19</v>
      </c>
      <c r="F47" s="21" t="str">
        <f>VLOOKUP($E47,Setup_MPP!$A:$C,3,FALSE)</f>
        <v>YramVi</v>
      </c>
      <c r="G47" s="21" t="str">
        <f>VLOOKUP($E47,Setup_MPP!$A:$E,4,FALSE)</f>
        <v>#E8B28F</v>
      </c>
      <c r="H47" s="21" t="str">
        <f>VLOOKUP($E47,Setup_MPP!$A:$E,5,FALSE)</f>
        <v>#E65568</v>
      </c>
      <c r="I47" s="21">
        <v>17</v>
      </c>
      <c r="J47" s="21">
        <f>VLOOKUP($E47,Setup_MPP!$A:$AZ,I47,FALSE)</f>
        <v>0</v>
      </c>
      <c r="K47" s="21">
        <f t="shared" si="1"/>
        <v>13</v>
      </c>
    </row>
    <row r="48" spans="1:11" x14ac:dyDescent="0.35">
      <c r="A48" s="21">
        <v>2</v>
      </c>
      <c r="B48" s="21" t="str">
        <f>IF(A48=1,"Score 🎮",IF(A48=9,"Différence Score 🆚 Score Moyen de la Quadraligue",VLOOKUP($A48,Stats!$A:$B,2,FALSE)))</f>
        <v>Trophée de la sieste 😴</v>
      </c>
      <c r="C48" s="21" t="str">
        <f>VLOOKUP($A48,Stats!$A:$F,6,FALSE)</f>
        <v>bar</v>
      </c>
      <c r="D48" s="21" t="str">
        <f>VLOOKUP($A48,Stats!$A:$G,7,FALSE)</f>
        <v>positive</v>
      </c>
      <c r="E48" s="21">
        <v>20</v>
      </c>
      <c r="F48" s="21" t="str">
        <f>VLOOKUP($E48,Setup_MPP!$A:$C,3,FALSE)</f>
        <v>Anis_MaFihache</v>
      </c>
      <c r="G48" s="21" t="str">
        <f>VLOOKUP($E48,Setup_MPP!$A:$E,4,FALSE)</f>
        <v>#60DC8C</v>
      </c>
      <c r="H48" s="21" t="str">
        <f>VLOOKUP($E48,Setup_MPP!$A:$E,5,FALSE)</f>
        <v>#22A34F</v>
      </c>
      <c r="I48" s="21">
        <v>17</v>
      </c>
      <c r="J48" s="21">
        <f>VLOOKUP($E48,Setup_MPP!$A:$AZ,I48,FALSE)</f>
        <v>1</v>
      </c>
      <c r="K48" s="21">
        <f t="shared" si="1"/>
        <v>11</v>
      </c>
    </row>
    <row r="49" spans="1:11" x14ac:dyDescent="0.35">
      <c r="A49" s="21">
        <v>2</v>
      </c>
      <c r="B49" s="21" t="str">
        <f>IF(A49=1,"Score 🎮",IF(A49=9,"Différence Score 🆚 Score Moyen de la Quadraligue",VLOOKUP($A49,Stats!$A:$B,2,FALSE)))</f>
        <v>Trophée de la sieste 😴</v>
      </c>
      <c r="C49" s="21" t="str">
        <f>VLOOKUP($A49,Stats!$A:$F,6,FALSE)</f>
        <v>bar</v>
      </c>
      <c r="D49" s="21" t="str">
        <f>VLOOKUP($A49,Stats!$A:$G,7,FALSE)</f>
        <v>positive</v>
      </c>
      <c r="E49" s="21">
        <v>21</v>
      </c>
      <c r="F49" s="21" t="str">
        <f>VLOOKUP($E49,Setup_MPP!$A:$C,3,FALSE)</f>
        <v>JUJULABOSS13</v>
      </c>
      <c r="G49" s="21" t="str">
        <f>VLOOKUP($E49,Setup_MPP!$A:$E,4,FALSE)</f>
        <v>#2FAEE0</v>
      </c>
      <c r="H49" s="21" t="str">
        <f>VLOOKUP($E49,Setup_MPP!$A:$E,5,FALSE)</f>
        <v>#BEA064</v>
      </c>
      <c r="I49" s="21">
        <v>17</v>
      </c>
      <c r="J49" s="21">
        <f>VLOOKUP($E49,Setup_MPP!$A:$AZ,I49,FALSE)</f>
        <v>8</v>
      </c>
      <c r="K49" s="21">
        <f t="shared" si="1"/>
        <v>4</v>
      </c>
    </row>
    <row r="50" spans="1:11" x14ac:dyDescent="0.35">
      <c r="A50" s="21">
        <v>2</v>
      </c>
      <c r="B50" s="21" t="str">
        <f>IF(A50=1,"Score 🎮",IF(A50=9,"Différence Score 🆚 Score Moyen de la Quadraligue",VLOOKUP($A50,Stats!$A:$B,2,FALSE)))</f>
        <v>Trophée de la sieste 😴</v>
      </c>
      <c r="C50" s="21" t="str">
        <f>VLOOKUP($A50,Stats!$A:$F,6,FALSE)</f>
        <v>bar</v>
      </c>
      <c r="D50" s="21" t="str">
        <f>VLOOKUP($A50,Stats!$A:$G,7,FALSE)</f>
        <v>positive</v>
      </c>
      <c r="E50" s="21">
        <v>22</v>
      </c>
      <c r="F50" s="21" t="str">
        <f>VLOOKUP($E50,Setup_MPP!$A:$C,3,FALSE)</f>
        <v>Jujumsrd</v>
      </c>
      <c r="G50" s="21" t="str">
        <f>VLOOKUP($E50,Setup_MPP!$A:$E,4,FALSE)</f>
        <v>#41DEF0</v>
      </c>
      <c r="H50" s="21" t="str">
        <f>VLOOKUP($E50,Setup_MPP!$A:$E,5,FALSE)</f>
        <v>#0BA6B7</v>
      </c>
      <c r="I50" s="21">
        <v>17</v>
      </c>
      <c r="J50" s="21">
        <f>VLOOKUP($E50,Setup_MPP!$A:$AZ,I50,FALSE)</f>
        <v>2</v>
      </c>
      <c r="K50" s="21">
        <f t="shared" si="1"/>
        <v>8</v>
      </c>
    </row>
    <row r="51" spans="1:11" x14ac:dyDescent="0.35">
      <c r="A51" s="21">
        <v>2</v>
      </c>
      <c r="B51" s="21" t="str">
        <f>IF(A51=1,"Score 🎮",IF(A51=9,"Différence Score 🆚 Score Moyen de la Quadraligue",VLOOKUP($A51,Stats!$A:$B,2,FALSE)))</f>
        <v>Trophée de la sieste 😴</v>
      </c>
      <c r="C51" s="21" t="str">
        <f>VLOOKUP($A51,Stats!$A:$F,6,FALSE)</f>
        <v>bar</v>
      </c>
      <c r="D51" s="21" t="str">
        <f>VLOOKUP($A51,Stats!$A:$G,7,FALSE)</f>
        <v>positive</v>
      </c>
      <c r="E51" s="21">
        <v>23</v>
      </c>
      <c r="F51" s="21" t="str">
        <f>VLOOKUP($E51,Setup_MPP!$A:$C,3,FALSE)</f>
        <v>DJUDJUPRONO</v>
      </c>
      <c r="G51" s="21" t="str">
        <f>VLOOKUP($E51,Setup_MPP!$A:$E,4,FALSE)</f>
        <v>#F2A2A2</v>
      </c>
      <c r="H51" s="21" t="str">
        <f>VLOOKUP($E51,Setup_MPP!$A:$E,5,FALSE)</f>
        <v>#C25D5D</v>
      </c>
      <c r="I51" s="21">
        <v>17</v>
      </c>
      <c r="J51" s="21">
        <f>VLOOKUP($E51,Setup_MPP!$A:$AZ,I51,FALSE)</f>
        <v>13</v>
      </c>
      <c r="K51" s="21">
        <f t="shared" si="1"/>
        <v>2</v>
      </c>
    </row>
    <row r="52" spans="1:11" x14ac:dyDescent="0.35">
      <c r="A52" s="21">
        <v>2</v>
      </c>
      <c r="B52" s="21" t="str">
        <f>IF(A52=1,"Score 🎮",IF(A52=9,"Différence Score 🆚 Score Moyen de la Quadraligue",VLOOKUP($A52,Stats!$A:$B,2,FALSE)))</f>
        <v>Trophée de la sieste 😴</v>
      </c>
      <c r="C52" s="21" t="str">
        <f>VLOOKUP($A52,Stats!$A:$F,6,FALSE)</f>
        <v>bar</v>
      </c>
      <c r="D52" s="21" t="str">
        <f>VLOOKUP($A52,Stats!$A:$G,7,FALSE)</f>
        <v>positive</v>
      </c>
      <c r="E52" s="21">
        <v>24</v>
      </c>
      <c r="F52" s="21" t="str">
        <f>VLOOKUP($E52,Setup_MPP!$A:$C,3,FALSE)</f>
        <v>Samyaaaaaaaaaa</v>
      </c>
      <c r="G52" s="21" t="str">
        <f>VLOOKUP($E52,Setup_MPP!$A:$E,4,FALSE)</f>
        <v>#A2F2C7</v>
      </c>
      <c r="H52" s="21" t="str">
        <f>VLOOKUP($E52,Setup_MPP!$A:$E,5,FALSE)</f>
        <v>#5DC18C</v>
      </c>
      <c r="I52" s="21">
        <v>17</v>
      </c>
      <c r="J52" s="21">
        <f>VLOOKUP($E52,Setup_MPP!$A:$AZ,I52,FALSE)</f>
        <v>6</v>
      </c>
      <c r="K52" s="21">
        <f t="shared" si="1"/>
        <v>5</v>
      </c>
    </row>
    <row r="53" spans="1:11" x14ac:dyDescent="0.35">
      <c r="A53" s="21">
        <v>2</v>
      </c>
      <c r="B53" s="21" t="str">
        <f>IF(A53=1,"Score 🎮",IF(A53=9,"Différence Score 🆚 Score Moyen de la Quadraligue",VLOOKUP($A53,Stats!$A:$B,2,FALSE)))</f>
        <v>Trophée de la sieste 😴</v>
      </c>
      <c r="C53" s="21" t="str">
        <f>VLOOKUP($A53,Stats!$A:$F,6,FALSE)</f>
        <v>bar</v>
      </c>
      <c r="D53" s="21" t="str">
        <f>VLOOKUP($A53,Stats!$A:$G,7,FALSE)</f>
        <v>positive</v>
      </c>
      <c r="E53" s="21">
        <v>25</v>
      </c>
      <c r="F53" s="21" t="str">
        <f>VLOOKUP($E53,Setup_MPP!$A:$C,3,FALSE)</f>
        <v>leaw0808</v>
      </c>
      <c r="G53" s="21" t="str">
        <f>VLOOKUP($E53,Setup_MPP!$A:$E,4,FALSE)</f>
        <v>#D1B9EB</v>
      </c>
      <c r="H53" s="21" t="str">
        <f>VLOOKUP($E53,Setup_MPP!$A:$E,5,FALSE)</f>
        <v>#B58BC7</v>
      </c>
      <c r="I53" s="21">
        <v>17</v>
      </c>
      <c r="J53" s="21">
        <f>VLOOKUP($E53,Setup_MPP!$A:$AZ,I53,FALSE)</f>
        <v>0</v>
      </c>
      <c r="K53" s="21">
        <f t="shared" si="1"/>
        <v>13</v>
      </c>
    </row>
    <row r="54" spans="1:11" x14ac:dyDescent="0.35">
      <c r="A54" s="21">
        <v>2</v>
      </c>
      <c r="B54" s="21" t="str">
        <f>IF(A54=1,"Score 🎮",IF(A54=9,"Différence Score 🆚 Score Moyen de la Quadraligue",VLOOKUP($A54,Stats!$A:$B,2,FALSE)))</f>
        <v>Trophée de la sieste 😴</v>
      </c>
      <c r="C54" s="21" t="str">
        <f>VLOOKUP($A54,Stats!$A:$F,6,FALSE)</f>
        <v>bar</v>
      </c>
      <c r="D54" s="21" t="str">
        <f>VLOOKUP($A54,Stats!$A:$G,7,FALSE)</f>
        <v>positive</v>
      </c>
      <c r="E54" s="21">
        <v>26</v>
      </c>
      <c r="F54" s="21" t="str">
        <f>VLOOKUP($E54,Setup_MPP!$A:$C,3,FALSE)</f>
        <v>Mohamad#5GGG1</v>
      </c>
      <c r="G54" s="21" t="str">
        <f>VLOOKUP($E54,Setup_MPP!$A:$E,4,FALSE)</f>
        <v>#EB8787</v>
      </c>
      <c r="H54" s="21" t="str">
        <f>VLOOKUP($E54,Setup_MPP!$A:$E,5,FALSE)</f>
        <v>#368E2C</v>
      </c>
      <c r="I54" s="21">
        <v>17</v>
      </c>
      <c r="J54" s="21">
        <f>VLOOKUP($E54,Setup_MPP!$A:$AZ,I54,FALSE)</f>
        <v>2</v>
      </c>
      <c r="K54" s="21">
        <f t="shared" si="1"/>
        <v>8</v>
      </c>
    </row>
    <row r="55" spans="1:11" x14ac:dyDescent="0.35">
      <c r="A55" s="21">
        <v>2</v>
      </c>
      <c r="B55" s="21" t="str">
        <f>IF(A55=1,"Score 🎮",IF(A55=9,"Différence Score 🆚 Score Moyen de la Quadraligue",VLOOKUP($A55,Stats!$A:$B,2,FALSE)))</f>
        <v>Trophée de la sieste 😴</v>
      </c>
      <c r="C55" s="21" t="str">
        <f>VLOOKUP($A55,Stats!$A:$F,6,FALSE)</f>
        <v>bar</v>
      </c>
      <c r="D55" s="21" t="str">
        <f>VLOOKUP($A55,Stats!$A:$G,7,FALSE)</f>
        <v>positive</v>
      </c>
      <c r="E55" s="21">
        <v>27</v>
      </c>
      <c r="F55" s="21" t="str">
        <f>VLOOKUP($E55,Setup_MPP!$A:$C,3,FALSE)</f>
        <v>maryemkappa</v>
      </c>
      <c r="G55" s="21" t="str">
        <f>VLOOKUP($E55,Setup_MPP!$A:$E,4,FALSE)</f>
        <v>#BCA2F4</v>
      </c>
      <c r="H55" s="21" t="str">
        <f>VLOOKUP($E55,Setup_MPP!$A:$E,5,FALSE)</f>
        <v>#6D3DD5</v>
      </c>
      <c r="I55" s="21">
        <v>17</v>
      </c>
      <c r="J55" s="21">
        <f>VLOOKUP($E55,Setup_MPP!$A:$AZ,I55,FALSE)</f>
        <v>6</v>
      </c>
      <c r="K55" s="21">
        <f t="shared" si="1"/>
        <v>5</v>
      </c>
    </row>
    <row r="56" spans="1:11" x14ac:dyDescent="0.35">
      <c r="A56" s="21">
        <v>4</v>
      </c>
      <c r="B56" s="21" t="str">
        <f>IF(A56=1,"Score 🎮",IF(A56=9,"Différence Score 🆚 Score Moyen de la Quadraligue",VLOOKUP($A56,Stats!$A:$B,2,FALSE)))</f>
        <v>Points max sur un match 🎉</v>
      </c>
      <c r="C56" s="21" t="str">
        <f>VLOOKUP($A56,Stats!$A:$F,6,FALSE)</f>
        <v>bar</v>
      </c>
      <c r="D56" s="21" t="str">
        <f>VLOOKUP($A56,Stats!$A:$G,7,FALSE)</f>
        <v>positive</v>
      </c>
      <c r="E56" s="21">
        <f>1</f>
        <v>1</v>
      </c>
      <c r="F56" s="21" t="str">
        <f>VLOOKUP($E56,Setup_MPP!$A:$C,3,FALSE)</f>
        <v>_Nicolas_LM_</v>
      </c>
      <c r="G56" s="21" t="str">
        <f>VLOOKUP($E56,Setup_MPP!$A:$E,4,FALSE)</f>
        <v>#F7C79D</v>
      </c>
      <c r="H56" s="21" t="str">
        <f>VLOOKUP($E56,Setup_MPP!$A:$E,5,FALSE)</f>
        <v>#FFBE85</v>
      </c>
      <c r="J56" s="21" cm="1">
        <f t="array" aca="1" ref="J56" ca="1">MAX(_xlfn.CHOOSECOLS(_xlfn._xlws.FILTER(Pronostics!$B:$AF,Pronostics!$B:$B='Stats details'!E29),31))</f>
        <v>153</v>
      </c>
      <c r="K56" s="21">
        <f ca="1">RANK(J56,$J$56:$J$82,0)</f>
        <v>17</v>
      </c>
    </row>
    <row r="57" spans="1:11" x14ac:dyDescent="0.35">
      <c r="A57" s="21">
        <v>4</v>
      </c>
      <c r="B57" s="21" t="str">
        <f>IF(A57=1,"Score 🎮",IF(A57=9,"Différence Score 🆚 Score Moyen de la Quadraligue",VLOOKUP($A57,Stats!$A:$B,2,FALSE)))</f>
        <v>Points max sur un match 🎉</v>
      </c>
      <c r="C57" s="21" t="str">
        <f>VLOOKUP($A57,Stats!$A:$F,6,FALSE)</f>
        <v>bar</v>
      </c>
      <c r="D57" s="21" t="str">
        <f>VLOOKUP($A57,Stats!$A:$G,7,FALSE)</f>
        <v>positive</v>
      </c>
      <c r="E57" s="21">
        <v>2</v>
      </c>
      <c r="F57" s="21" t="str">
        <f>VLOOKUP($E57,Setup_MPP!$A:$C,3,FALSE)</f>
        <v>leaelaz</v>
      </c>
      <c r="G57" s="21" t="str">
        <f>VLOOKUP($E57,Setup_MPP!$A:$E,4,FALSE)</f>
        <v>#FFBEBE</v>
      </c>
      <c r="H57" s="21" t="str">
        <f>VLOOKUP($E57,Setup_MPP!$A:$E,5,FALSE)</f>
        <v>#DF6868</v>
      </c>
      <c r="J57" s="21" cm="1">
        <f t="array" aca="1" ref="J57" ca="1">MAX(_xlfn.CHOOSECOLS(_xlfn._xlws.FILTER(Pronostics!$B:$AF,Pronostics!$B:$B='Stats details'!E30),31))</f>
        <v>160</v>
      </c>
      <c r="K57" s="21">
        <f t="shared" ref="K57:K82" ca="1" si="2">RANK(J57,$J$56:$J$82,0)</f>
        <v>13</v>
      </c>
    </row>
    <row r="58" spans="1:11" x14ac:dyDescent="0.35">
      <c r="A58" s="21">
        <v>4</v>
      </c>
      <c r="B58" s="21" t="str">
        <f>IF(A58=1,"Score 🎮",IF(A58=9,"Différence Score 🆚 Score Moyen de la Quadraligue",VLOOKUP($A58,Stats!$A:$B,2,FALSE)))</f>
        <v>Points max sur un match 🎉</v>
      </c>
      <c r="C58" s="21" t="str">
        <f>VLOOKUP($A58,Stats!$A:$F,6,FALSE)</f>
        <v>bar</v>
      </c>
      <c r="D58" s="21" t="str">
        <f>VLOOKUP($A58,Stats!$A:$G,7,FALSE)</f>
        <v>positive</v>
      </c>
      <c r="E58" s="21">
        <v>3</v>
      </c>
      <c r="F58" s="21" t="str">
        <f>VLOOKUP($E58,Setup_MPP!$A:$C,3,FALSE)</f>
        <v>PasMetalleux</v>
      </c>
      <c r="G58" s="21" t="str">
        <f>VLOOKUP($E58,Setup_MPP!$A:$E,4,FALSE)</f>
        <v>#F5C7FC</v>
      </c>
      <c r="H58" s="21" t="str">
        <f>VLOOKUP($E58,Setup_MPP!$A:$E,5,FALSE)</f>
        <v>#C489CF</v>
      </c>
      <c r="J58" s="21" cm="1">
        <f t="array" aca="1" ref="J58" ca="1">MAX(_xlfn.CHOOSECOLS(_xlfn._xlws.FILTER(Pronostics!$B:$AF,Pronostics!$B:$B='Stats details'!E31),31))</f>
        <v>145</v>
      </c>
      <c r="K58" s="21">
        <f t="shared" ca="1" si="2"/>
        <v>22</v>
      </c>
    </row>
    <row r="59" spans="1:11" x14ac:dyDescent="0.35">
      <c r="A59" s="21">
        <v>4</v>
      </c>
      <c r="B59" s="21" t="str">
        <f>IF(A59=1,"Score 🎮",IF(A59=9,"Différence Score 🆚 Score Moyen de la Quadraligue",VLOOKUP($A59,Stats!$A:$B,2,FALSE)))</f>
        <v>Points max sur un match 🎉</v>
      </c>
      <c r="C59" s="21" t="str">
        <f>VLOOKUP($A59,Stats!$A:$F,6,FALSE)</f>
        <v>bar</v>
      </c>
      <c r="D59" s="21" t="str">
        <f>VLOOKUP($A59,Stats!$A:$G,7,FALSE)</f>
        <v>positive</v>
      </c>
      <c r="E59" s="21">
        <v>4</v>
      </c>
      <c r="F59" s="21" t="str">
        <f>VLOOKUP($E59,Setup_MPP!$A:$C,3,FALSE)</f>
        <v>Popo444</v>
      </c>
      <c r="G59" s="21" t="str">
        <f>VLOOKUP($E59,Setup_MPP!$A:$E,4,FALSE)</f>
        <v>#A5EA7F</v>
      </c>
      <c r="H59" s="21" t="str">
        <f>VLOOKUP($E59,Setup_MPP!$A:$E,5,FALSE)</f>
        <v>#80C65A</v>
      </c>
      <c r="J59" s="21" cm="1">
        <f t="array" aca="1" ref="J59" ca="1">MAX(_xlfn.CHOOSECOLS(_xlfn._xlws.FILTER(Pronostics!$B:$AF,Pronostics!$B:$B='Stats details'!E32),31))</f>
        <v>141</v>
      </c>
      <c r="K59" s="21">
        <f t="shared" ca="1" si="2"/>
        <v>25</v>
      </c>
    </row>
    <row r="60" spans="1:11" x14ac:dyDescent="0.35">
      <c r="A60" s="21">
        <v>4</v>
      </c>
      <c r="B60" s="21" t="str">
        <f>IF(A60=1,"Score 🎮",IF(A60=9,"Différence Score 🆚 Score Moyen de la Quadraligue",VLOOKUP($A60,Stats!$A:$B,2,FALSE)))</f>
        <v>Points max sur un match 🎉</v>
      </c>
      <c r="C60" s="21" t="str">
        <f>VLOOKUP($A60,Stats!$A:$F,6,FALSE)</f>
        <v>bar</v>
      </c>
      <c r="D60" s="21" t="str">
        <f>VLOOKUP($A60,Stats!$A:$G,7,FALSE)</f>
        <v>positive</v>
      </c>
      <c r="E60" s="21">
        <v>5</v>
      </c>
      <c r="F60" s="21" t="str">
        <f>VLOOKUP($E60,Setup_MPP!$A:$C,3,FALSE)</f>
        <v>_Jujul</v>
      </c>
      <c r="G60" s="21" t="str">
        <f>VLOOKUP($E60,Setup_MPP!$A:$E,4,FALSE)</f>
        <v>#D890FF</v>
      </c>
      <c r="H60" s="21" t="str">
        <f>VLOOKUP($E60,Setup_MPP!$A:$E,5,FALSE)</f>
        <v>#B750EF</v>
      </c>
      <c r="J60" s="21" cm="1">
        <f t="array" aca="1" ref="J60" ca="1">MAX(_xlfn.CHOOSECOLS(_xlfn._xlws.FILTER(Pronostics!$B:$AF,Pronostics!$B:$B='Stats details'!E33),31))</f>
        <v>177</v>
      </c>
      <c r="K60" s="21">
        <f t="shared" ca="1" si="2"/>
        <v>7</v>
      </c>
    </row>
    <row r="61" spans="1:11" x14ac:dyDescent="0.35">
      <c r="A61" s="21">
        <v>4</v>
      </c>
      <c r="B61" s="21" t="str">
        <f>IF(A61=1,"Score 🎮",IF(A61=9,"Différence Score 🆚 Score Moyen de la Quadraligue",VLOOKUP($A61,Stats!$A:$B,2,FALSE)))</f>
        <v>Points max sur un match 🎉</v>
      </c>
      <c r="C61" s="21" t="str">
        <f>VLOOKUP($A61,Stats!$A:$F,6,FALSE)</f>
        <v>bar</v>
      </c>
      <c r="D61" s="21" t="str">
        <f>VLOOKUP($A61,Stats!$A:$G,7,FALSE)</f>
        <v>positive</v>
      </c>
      <c r="E61" s="21">
        <v>6</v>
      </c>
      <c r="F61" s="21" t="str">
        <f>VLOOKUP($E61,Setup_MPP!$A:$C,3,FALSE)</f>
        <v>Julay</v>
      </c>
      <c r="G61" s="21" t="str">
        <f>VLOOKUP($E61,Setup_MPP!$A:$E,4,FALSE)</f>
        <v>#A6F7B1</v>
      </c>
      <c r="H61" s="21" t="str">
        <f>VLOOKUP($E61,Setup_MPP!$A:$E,5,FALSE)</f>
        <v>#6EC179</v>
      </c>
      <c r="J61" s="21" cm="1">
        <f t="array" aca="1" ref="J61" ca="1">MAX(_xlfn.CHOOSECOLS(_xlfn._xlws.FILTER(Pronostics!$B:$AF,Pronostics!$B:$B='Stats details'!E34),31))</f>
        <v>145</v>
      </c>
      <c r="K61" s="21">
        <f t="shared" ca="1" si="2"/>
        <v>22</v>
      </c>
    </row>
    <row r="62" spans="1:11" x14ac:dyDescent="0.35">
      <c r="A62" s="21">
        <v>4</v>
      </c>
      <c r="B62" s="21" t="str">
        <f>IF(A62=1,"Score 🎮",IF(A62=9,"Différence Score 🆚 Score Moyen de la Quadraligue",VLOOKUP($A62,Stats!$A:$B,2,FALSE)))</f>
        <v>Points max sur un match 🎉</v>
      </c>
      <c r="C62" s="21" t="str">
        <f>VLOOKUP($A62,Stats!$A:$F,6,FALSE)</f>
        <v>bar</v>
      </c>
      <c r="D62" s="21" t="str">
        <f>VLOOKUP($A62,Stats!$A:$G,7,FALSE)</f>
        <v>positive</v>
      </c>
      <c r="E62" s="21">
        <v>7</v>
      </c>
      <c r="F62" s="21" t="str">
        <f>VLOOKUP($E62,Setup_MPP!$A:$C,3,FALSE)</f>
        <v>__Vince__</v>
      </c>
      <c r="G62" s="21" t="str">
        <f>VLOOKUP($E62,Setup_MPP!$A:$E,4,FALSE)</f>
        <v>#B2EAE8</v>
      </c>
      <c r="H62" s="21" t="str">
        <f>VLOOKUP($E62,Setup_MPP!$A:$E,5,FALSE)</f>
        <v>#6CB4B1</v>
      </c>
      <c r="J62" s="21" cm="1">
        <f t="array" aca="1" ref="J62" ca="1">MAX(_xlfn.CHOOSECOLS(_xlfn._xlws.FILTER(Pronostics!$B:$AF,Pronostics!$B:$B='Stats details'!E35),31))</f>
        <v>150</v>
      </c>
      <c r="K62" s="21">
        <f t="shared" ca="1" si="2"/>
        <v>21</v>
      </c>
    </row>
    <row r="63" spans="1:11" x14ac:dyDescent="0.35">
      <c r="A63" s="21">
        <v>4</v>
      </c>
      <c r="B63" s="21" t="str">
        <f>IF(A63=1,"Score 🎮",IF(A63=9,"Différence Score 🆚 Score Moyen de la Quadraligue",VLOOKUP($A63,Stats!$A:$B,2,FALSE)))</f>
        <v>Points max sur un match 🎉</v>
      </c>
      <c r="C63" s="21" t="str">
        <f>VLOOKUP($A63,Stats!$A:$F,6,FALSE)</f>
        <v>bar</v>
      </c>
      <c r="D63" s="21" t="str">
        <f>VLOOKUP($A63,Stats!$A:$G,7,FALSE)</f>
        <v>positive</v>
      </c>
      <c r="E63" s="21">
        <v>8</v>
      </c>
      <c r="F63" s="21" t="str">
        <f>VLOOKUP($E63,Setup_MPP!$A:$C,3,FALSE)</f>
        <v>Louuiiis</v>
      </c>
      <c r="G63" s="21" t="str">
        <f>VLOOKUP($E63,Setup_MPP!$A:$E,4,FALSE)</f>
        <v>#EEF7B1</v>
      </c>
      <c r="H63" s="21" t="str">
        <f>VLOOKUP($E63,Setup_MPP!$A:$E,5,FALSE)</f>
        <v>#C1CB7D</v>
      </c>
      <c r="J63" s="21" cm="1">
        <f t="array" aca="1" ref="J63" ca="1">MAX(_xlfn.CHOOSECOLS(_xlfn._xlws.FILTER(Pronostics!$B:$AF,Pronostics!$B:$B='Stats details'!E36),31))</f>
        <v>176</v>
      </c>
      <c r="K63" s="21">
        <f t="shared" ca="1" si="2"/>
        <v>9</v>
      </c>
    </row>
    <row r="64" spans="1:11" x14ac:dyDescent="0.35">
      <c r="A64" s="21">
        <v>4</v>
      </c>
      <c r="B64" s="21" t="str">
        <f>IF(A64=1,"Score 🎮",IF(A64=9,"Différence Score 🆚 Score Moyen de la Quadraligue",VLOOKUP($A64,Stats!$A:$B,2,FALSE)))</f>
        <v>Points max sur un match 🎉</v>
      </c>
      <c r="C64" s="21" t="str">
        <f>VLOOKUP($A64,Stats!$A:$F,6,FALSE)</f>
        <v>bar</v>
      </c>
      <c r="D64" s="21" t="str">
        <f>VLOOKUP($A64,Stats!$A:$G,7,FALSE)</f>
        <v>positive</v>
      </c>
      <c r="E64" s="21">
        <v>9</v>
      </c>
      <c r="F64" s="21" t="str">
        <f>VLOOKUP($E64,Setup_MPP!$A:$C,3,FALSE)</f>
        <v>Aurelien_dpq</v>
      </c>
      <c r="G64" s="21" t="str">
        <f>VLOOKUP($E64,Setup_MPP!$A:$E,4,FALSE)</f>
        <v>#F4EA9D</v>
      </c>
      <c r="H64" s="21" t="str">
        <f>VLOOKUP($E64,Setup_MPP!$A:$E,5,FALSE)</f>
        <v>#D2C458</v>
      </c>
      <c r="J64" s="21" cm="1">
        <f t="array" aca="1" ref="J64" ca="1">MAX(_xlfn.CHOOSECOLS(_xlfn._xlws.FILTER(Pronostics!$B:$AF,Pronostics!$B:$B='Stats details'!E37),31))</f>
        <v>182</v>
      </c>
      <c r="K64" s="21">
        <f t="shared" ca="1" si="2"/>
        <v>5</v>
      </c>
    </row>
    <row r="65" spans="1:11" x14ac:dyDescent="0.35">
      <c r="A65" s="21">
        <v>4</v>
      </c>
      <c r="B65" s="21" t="str">
        <f>IF(A65=1,"Score 🎮",IF(A65=9,"Différence Score 🆚 Score Moyen de la Quadraligue",VLOOKUP($A65,Stats!$A:$B,2,FALSE)))</f>
        <v>Points max sur un match 🎉</v>
      </c>
      <c r="C65" s="21" t="str">
        <f>VLOOKUP($A65,Stats!$A:$F,6,FALSE)</f>
        <v>bar</v>
      </c>
      <c r="D65" s="21" t="str">
        <f>VLOOKUP($A65,Stats!$A:$G,7,FALSE)</f>
        <v>positive</v>
      </c>
      <c r="E65" s="21">
        <v>10</v>
      </c>
      <c r="F65" s="21" t="str">
        <f>VLOOKUP($E65,Setup_MPP!$A:$C,3,FALSE)</f>
        <v>RandomPaul</v>
      </c>
      <c r="G65" s="21" t="str">
        <f>VLOOKUP($E65,Setup_MPP!$A:$E,4,FALSE)</f>
        <v>#C4B0FF</v>
      </c>
      <c r="H65" s="21" t="str">
        <f>VLOOKUP($E65,Setup_MPP!$A:$E,5,FALSE)</f>
        <v>#7F66C8</v>
      </c>
      <c r="J65" s="21" cm="1">
        <f t="array" aca="1" ref="J65" ca="1">MAX(_xlfn.CHOOSECOLS(_xlfn._xlws.FILTER(Pronostics!$B:$AF,Pronostics!$B:$B='Stats details'!E38),31))</f>
        <v>142</v>
      </c>
      <c r="K65" s="21">
        <f t="shared" ca="1" si="2"/>
        <v>24</v>
      </c>
    </row>
    <row r="66" spans="1:11" x14ac:dyDescent="0.35">
      <c r="A66" s="21">
        <v>4</v>
      </c>
      <c r="B66" s="21" t="str">
        <f>IF(A66=1,"Score 🎮",IF(A66=9,"Différence Score 🆚 Score Moyen de la Quadraligue",VLOOKUP($A66,Stats!$A:$B,2,FALSE)))</f>
        <v>Points max sur un match 🎉</v>
      </c>
      <c r="C66" s="21" t="str">
        <f>VLOOKUP($A66,Stats!$A:$F,6,FALSE)</f>
        <v>bar</v>
      </c>
      <c r="D66" s="21" t="str">
        <f>VLOOKUP($A66,Stats!$A:$G,7,FALSE)</f>
        <v>positive</v>
      </c>
      <c r="E66" s="21">
        <v>11</v>
      </c>
      <c r="F66" s="21" t="str">
        <f>VLOOKUP($E66,Setup_MPP!$A:$C,3,FALSE)</f>
        <v>Kinsley91</v>
      </c>
      <c r="G66" s="21" t="str">
        <f>VLOOKUP($E66,Setup_MPP!$A:$E,4,FALSE)</f>
        <v>#CBEBBA</v>
      </c>
      <c r="H66" s="21" t="str">
        <f>VLOOKUP($E66,Setup_MPP!$A:$E,5,FALSE)</f>
        <v>#70BC6E</v>
      </c>
      <c r="J66" s="21" cm="1">
        <f t="array" aca="1" ref="J66" ca="1">MAX(_xlfn.CHOOSECOLS(_xlfn._xlws.FILTER(Pronostics!$B:$AF,Pronostics!$B:$B='Stats details'!E39),31))</f>
        <v>346</v>
      </c>
      <c r="K66" s="21">
        <f t="shared" ca="1" si="2"/>
        <v>1</v>
      </c>
    </row>
    <row r="67" spans="1:11" x14ac:dyDescent="0.35">
      <c r="A67" s="21">
        <v>4</v>
      </c>
      <c r="B67" s="21" t="str">
        <f>IF(A67=1,"Score 🎮",IF(A67=9,"Différence Score 🆚 Score Moyen de la Quadraligue",VLOOKUP($A67,Stats!$A:$B,2,FALSE)))</f>
        <v>Points max sur un match 🎉</v>
      </c>
      <c r="C67" s="21" t="str">
        <f>VLOOKUP($A67,Stats!$A:$F,6,FALSE)</f>
        <v>bar</v>
      </c>
      <c r="D67" s="21" t="str">
        <f>VLOOKUP($A67,Stats!$A:$G,7,FALSE)</f>
        <v>positive</v>
      </c>
      <c r="E67" s="21">
        <v>12</v>
      </c>
      <c r="F67" s="21" t="str">
        <f>VLOOKUP($E67,Setup_MPP!$A:$C,3,FALSE)</f>
        <v>Jaouad1</v>
      </c>
      <c r="G67" s="21" t="str">
        <f>VLOOKUP($E67,Setup_MPP!$A:$E,4,FALSE)</f>
        <v>#C2D4FF</v>
      </c>
      <c r="H67" s="21" t="str">
        <f>VLOOKUP($E67,Setup_MPP!$A:$E,5,FALSE)</f>
        <v>#6586D5</v>
      </c>
      <c r="J67" s="21" cm="1">
        <f t="array" aca="1" ref="J67" ca="1">MAX(_xlfn.CHOOSECOLS(_xlfn._xlws.FILTER(Pronostics!$B:$AF,Pronostics!$B:$B='Stats details'!E40),31))</f>
        <v>216</v>
      </c>
      <c r="K67" s="21">
        <f t="shared" ca="1" si="2"/>
        <v>2</v>
      </c>
    </row>
    <row r="68" spans="1:11" x14ac:dyDescent="0.35">
      <c r="A68" s="21">
        <v>4</v>
      </c>
      <c r="B68" s="21" t="str">
        <f>IF(A68=1,"Score 🎮",IF(A68=9,"Différence Score 🆚 Score Moyen de la Quadraligue",VLOOKUP($A68,Stats!$A:$B,2,FALSE)))</f>
        <v>Points max sur un match 🎉</v>
      </c>
      <c r="C68" s="21" t="str">
        <f>VLOOKUP($A68,Stats!$A:$F,6,FALSE)</f>
        <v>bar</v>
      </c>
      <c r="D68" s="21" t="str">
        <f>VLOOKUP($A68,Stats!$A:$G,7,FALSE)</f>
        <v>positive</v>
      </c>
      <c r="E68" s="21">
        <v>13</v>
      </c>
      <c r="F68" s="21" t="str">
        <f>VLOOKUP($E68,Setup_MPP!$A:$C,3,FALSE)</f>
        <v>Julien_I</v>
      </c>
      <c r="G68" s="21" t="str">
        <f>VLOOKUP($E68,Setup_MPP!$A:$E,4,FALSE)</f>
        <v>#C1E0EF</v>
      </c>
      <c r="H68" s="21" t="str">
        <f>VLOOKUP($E68,Setup_MPP!$A:$E,5,FALSE)</f>
        <v>#4F91B2</v>
      </c>
      <c r="J68" s="21" cm="1">
        <f t="array" aca="1" ref="J68" ca="1">MAX(_xlfn.CHOOSECOLS(_xlfn._xlws.FILTER(Pronostics!$B:$AF,Pronostics!$B:$B='Stats details'!E41),31))</f>
        <v>166</v>
      </c>
      <c r="K68" s="21">
        <f t="shared" ca="1" si="2"/>
        <v>10</v>
      </c>
    </row>
    <row r="69" spans="1:11" x14ac:dyDescent="0.35">
      <c r="A69" s="21">
        <v>4</v>
      </c>
      <c r="B69" s="21" t="str">
        <f>IF(A69=1,"Score 🎮",IF(A69=9,"Différence Score 🆚 Score Moyen de la Quadraligue",VLOOKUP($A69,Stats!$A:$B,2,FALSE)))</f>
        <v>Points max sur un match 🎉</v>
      </c>
      <c r="C69" s="21" t="str">
        <f>VLOOKUP($A69,Stats!$A:$F,6,FALSE)</f>
        <v>bar</v>
      </c>
      <c r="D69" s="21" t="str">
        <f>VLOOKUP($A69,Stats!$A:$G,7,FALSE)</f>
        <v>positive</v>
      </c>
      <c r="E69" s="21">
        <v>14</v>
      </c>
      <c r="F69" s="21" t="str">
        <f>VLOOKUP($E69,Setup_MPP!$A:$C,3,FALSE)</f>
        <v>MarieEYT</v>
      </c>
      <c r="G69" s="21" t="str">
        <f>VLOOKUP($E69,Setup_MPP!$A:$E,4,FALSE)</f>
        <v>#FFAFD2</v>
      </c>
      <c r="H69" s="21" t="str">
        <f>VLOOKUP($E69,Setup_MPP!$A:$E,5,FALSE)</f>
        <v>#F2589B</v>
      </c>
      <c r="J69" s="21" cm="1">
        <f t="array" aca="1" ref="J69" ca="1">MAX(_xlfn.CHOOSECOLS(_xlfn._xlws.FILTER(Pronostics!$B:$AF,Pronostics!$B:$B='Stats details'!E42),31))</f>
        <v>200</v>
      </c>
      <c r="K69" s="21">
        <f t="shared" ca="1" si="2"/>
        <v>3</v>
      </c>
    </row>
    <row r="70" spans="1:11" x14ac:dyDescent="0.35">
      <c r="A70" s="21">
        <v>4</v>
      </c>
      <c r="B70" s="21" t="str">
        <f>IF(A70=1,"Score 🎮",IF(A70=9,"Différence Score 🆚 Score Moyen de la Quadraligue",VLOOKUP($A70,Stats!$A:$B,2,FALSE)))</f>
        <v>Points max sur un match 🎉</v>
      </c>
      <c r="C70" s="21" t="str">
        <f>VLOOKUP($A70,Stats!$A:$F,6,FALSE)</f>
        <v>bar</v>
      </c>
      <c r="D70" s="21" t="str">
        <f>VLOOKUP($A70,Stats!$A:$G,7,FALSE)</f>
        <v>positive</v>
      </c>
      <c r="E70" s="21">
        <v>15</v>
      </c>
      <c r="F70" s="21" t="str">
        <f>VLOOKUP($E70,Setup_MPP!$A:$C,3,FALSE)</f>
        <v>Amino28</v>
      </c>
      <c r="G70" s="21" t="str">
        <f>VLOOKUP($E70,Setup_MPP!$A:$E,4,FALSE)</f>
        <v>#FF9898</v>
      </c>
      <c r="H70" s="21" t="str">
        <f>VLOOKUP($E70,Setup_MPP!$A:$E,5,FALSE)</f>
        <v>#FF5D5D</v>
      </c>
      <c r="J70" s="21" cm="1">
        <f t="array" aca="1" ref="J70" ca="1">MAX(_xlfn.CHOOSECOLS(_xlfn._xlws.FILTER(Pronostics!$B:$AF,Pronostics!$B:$B='Stats details'!E43),31))</f>
        <v>154</v>
      </c>
      <c r="K70" s="21">
        <f t="shared" ca="1" si="2"/>
        <v>15</v>
      </c>
    </row>
    <row r="71" spans="1:11" x14ac:dyDescent="0.35">
      <c r="A71" s="21">
        <v>4</v>
      </c>
      <c r="B71" s="21" t="str">
        <f>IF(A71=1,"Score 🎮",IF(A71=9,"Différence Score 🆚 Score Moyen de la Quadraligue",VLOOKUP($A71,Stats!$A:$B,2,FALSE)))</f>
        <v>Points max sur un match 🎉</v>
      </c>
      <c r="C71" s="21" t="str">
        <f>VLOOKUP($A71,Stats!$A:$F,6,FALSE)</f>
        <v>bar</v>
      </c>
      <c r="D71" s="21" t="str">
        <f>VLOOKUP($A71,Stats!$A:$G,7,FALSE)</f>
        <v>positive</v>
      </c>
      <c r="E71" s="21">
        <v>16</v>
      </c>
      <c r="F71" s="21" t="str">
        <f>VLOOKUP($E71,Setup_MPP!$A:$C,3,FALSE)</f>
        <v>RomaLaura</v>
      </c>
      <c r="G71" s="21" t="str">
        <f>VLOOKUP($E71,Setup_MPP!$A:$E,4,FALSE)</f>
        <v>#86A4FE</v>
      </c>
      <c r="H71" s="21" t="str">
        <f>VLOOKUP($E71,Setup_MPP!$A:$E,5,FALSE)</f>
        <v>#3769FF</v>
      </c>
      <c r="J71" s="21" cm="1">
        <f t="array" aca="1" ref="J71" ca="1">MAX(_xlfn.CHOOSECOLS(_xlfn._xlws.FILTER(Pronostics!$B:$AF,Pronostics!$B:$B='Stats details'!E44),31))</f>
        <v>153</v>
      </c>
      <c r="K71" s="21">
        <f t="shared" ca="1" si="2"/>
        <v>17</v>
      </c>
    </row>
    <row r="72" spans="1:11" x14ac:dyDescent="0.35">
      <c r="A72" s="21">
        <v>4</v>
      </c>
      <c r="B72" s="21" t="str">
        <f>IF(A72=1,"Score 🎮",IF(A72=9,"Différence Score 🆚 Score Moyen de la Quadraligue",VLOOKUP($A72,Stats!$A:$B,2,FALSE)))</f>
        <v>Points max sur un match 🎉</v>
      </c>
      <c r="C72" s="21" t="str">
        <f>VLOOKUP($A72,Stats!$A:$F,6,FALSE)</f>
        <v>bar</v>
      </c>
      <c r="D72" s="21" t="str">
        <f>VLOOKUP($A72,Stats!$A:$G,7,FALSE)</f>
        <v>positive</v>
      </c>
      <c r="E72" s="21">
        <v>17</v>
      </c>
      <c r="F72" s="21" t="str">
        <f>VLOOKUP($E72,Setup_MPP!$A:$C,3,FALSE)</f>
        <v>Julien_cri</v>
      </c>
      <c r="G72" s="21" t="str">
        <f>VLOOKUP($E72,Setup_MPP!$A:$E,4,FALSE)</f>
        <v>#FFB0B0</v>
      </c>
      <c r="H72" s="21" t="str">
        <f>VLOOKUP($E72,Setup_MPP!$A:$E,5,FALSE)</f>
        <v>#F25757</v>
      </c>
      <c r="J72" s="21" cm="1">
        <f t="array" aca="1" ref="J72" ca="1">MAX(_xlfn.CHOOSECOLS(_xlfn._xlws.FILTER(Pronostics!$B:$AF,Pronostics!$B:$B='Stats details'!E45),31))</f>
        <v>161</v>
      </c>
      <c r="K72" s="21">
        <f t="shared" ca="1" si="2"/>
        <v>11</v>
      </c>
    </row>
    <row r="73" spans="1:11" x14ac:dyDescent="0.35">
      <c r="A73" s="21">
        <v>4</v>
      </c>
      <c r="B73" s="21" t="str">
        <f>IF(A73=1,"Score 🎮",IF(A73=9,"Différence Score 🆚 Score Moyen de la Quadraligue",VLOOKUP($A73,Stats!$A:$B,2,FALSE)))</f>
        <v>Points max sur un match 🎉</v>
      </c>
      <c r="C73" s="21" t="str">
        <f>VLOOKUP($A73,Stats!$A:$F,6,FALSE)</f>
        <v>bar</v>
      </c>
      <c r="D73" s="21" t="str">
        <f>VLOOKUP($A73,Stats!$A:$G,7,FALSE)</f>
        <v>positive</v>
      </c>
      <c r="E73" s="21">
        <v>18</v>
      </c>
      <c r="F73" s="21" t="str">
        <f>VLOOKUP($E73,Setup_MPP!$A:$C,3,FALSE)</f>
        <v>Cartone</v>
      </c>
      <c r="G73" s="21" t="str">
        <f>VLOOKUP($E73,Setup_MPP!$A:$E,4,FALSE)</f>
        <v>#F0BC42</v>
      </c>
      <c r="H73" s="21" t="str">
        <f>VLOOKUP($E73,Setup_MPP!$A:$E,5,FALSE)</f>
        <v>#8E1F2F</v>
      </c>
      <c r="J73" s="21" cm="1">
        <f t="array" aca="1" ref="J73" ca="1">MAX(_xlfn.CHOOSECOLS(_xlfn._xlws.FILTER(Pronostics!$B:$AF,Pronostics!$B:$B='Stats details'!E46),31))</f>
        <v>185</v>
      </c>
      <c r="K73" s="21">
        <f t="shared" ca="1" si="2"/>
        <v>4</v>
      </c>
    </row>
    <row r="74" spans="1:11" x14ac:dyDescent="0.35">
      <c r="A74" s="21">
        <v>4</v>
      </c>
      <c r="B74" s="21" t="str">
        <f>IF(A74=1,"Score 🎮",IF(A74=9,"Différence Score 🆚 Score Moyen de la Quadraligue",VLOOKUP($A74,Stats!$A:$B,2,FALSE)))</f>
        <v>Points max sur un match 🎉</v>
      </c>
      <c r="C74" s="21" t="str">
        <f>VLOOKUP($A74,Stats!$A:$F,6,FALSE)</f>
        <v>bar</v>
      </c>
      <c r="D74" s="21" t="str">
        <f>VLOOKUP($A74,Stats!$A:$G,7,FALSE)</f>
        <v>positive</v>
      </c>
      <c r="E74" s="21">
        <v>19</v>
      </c>
      <c r="F74" s="21" t="str">
        <f>VLOOKUP($E74,Setup_MPP!$A:$C,3,FALSE)</f>
        <v>YramVi</v>
      </c>
      <c r="G74" s="21" t="str">
        <f>VLOOKUP($E74,Setup_MPP!$A:$E,4,FALSE)</f>
        <v>#E8B28F</v>
      </c>
      <c r="H74" s="21" t="str">
        <f>VLOOKUP($E74,Setup_MPP!$A:$E,5,FALSE)</f>
        <v>#E65568</v>
      </c>
      <c r="J74" s="21" cm="1">
        <f t="array" aca="1" ref="J74" ca="1">MAX(_xlfn.CHOOSECOLS(_xlfn._xlws.FILTER(Pronostics!$B:$AF,Pronostics!$B:$B='Stats details'!E47),31))</f>
        <v>134</v>
      </c>
      <c r="K74" s="21">
        <f t="shared" ca="1" si="2"/>
        <v>27</v>
      </c>
    </row>
    <row r="75" spans="1:11" x14ac:dyDescent="0.35">
      <c r="A75" s="21">
        <v>4</v>
      </c>
      <c r="B75" s="21" t="str">
        <f>IF(A75=1,"Score 🎮",IF(A75=9,"Différence Score 🆚 Score Moyen de la Quadraligue",VLOOKUP($A75,Stats!$A:$B,2,FALSE)))</f>
        <v>Points max sur un match 🎉</v>
      </c>
      <c r="C75" s="21" t="str">
        <f>VLOOKUP($A75,Stats!$A:$F,6,FALSE)</f>
        <v>bar</v>
      </c>
      <c r="D75" s="21" t="str">
        <f>VLOOKUP($A75,Stats!$A:$G,7,FALSE)</f>
        <v>positive</v>
      </c>
      <c r="E75" s="21">
        <v>20</v>
      </c>
      <c r="F75" s="21" t="str">
        <f>VLOOKUP($E75,Setup_MPP!$A:$C,3,FALSE)</f>
        <v>Anis_MaFihache</v>
      </c>
      <c r="G75" s="21" t="str">
        <f>VLOOKUP($E75,Setup_MPP!$A:$E,4,FALSE)</f>
        <v>#60DC8C</v>
      </c>
      <c r="H75" s="21" t="str">
        <f>VLOOKUP($E75,Setup_MPP!$A:$E,5,FALSE)</f>
        <v>#22A34F</v>
      </c>
      <c r="J75" s="21" cm="1">
        <f t="array" aca="1" ref="J75" ca="1">MAX(_xlfn.CHOOSECOLS(_xlfn._xlws.FILTER(Pronostics!$B:$AF,Pronostics!$B:$B='Stats details'!E48),31))</f>
        <v>160</v>
      </c>
      <c r="K75" s="21">
        <f t="shared" ca="1" si="2"/>
        <v>13</v>
      </c>
    </row>
    <row r="76" spans="1:11" x14ac:dyDescent="0.35">
      <c r="A76" s="21">
        <v>4</v>
      </c>
      <c r="B76" s="21" t="str">
        <f>IF(A76=1,"Score 🎮",IF(A76=9,"Différence Score 🆚 Score Moyen de la Quadraligue",VLOOKUP($A76,Stats!$A:$B,2,FALSE)))</f>
        <v>Points max sur un match 🎉</v>
      </c>
      <c r="C76" s="21" t="str">
        <f>VLOOKUP($A76,Stats!$A:$F,6,FALSE)</f>
        <v>bar</v>
      </c>
      <c r="D76" s="21" t="str">
        <f>VLOOKUP($A76,Stats!$A:$G,7,FALSE)</f>
        <v>positive</v>
      </c>
      <c r="E76" s="21">
        <v>21</v>
      </c>
      <c r="F76" s="21" t="str">
        <f>VLOOKUP($E76,Setup_MPP!$A:$C,3,FALSE)</f>
        <v>JUJULABOSS13</v>
      </c>
      <c r="G76" s="21" t="str">
        <f>VLOOKUP($E76,Setup_MPP!$A:$E,4,FALSE)</f>
        <v>#2FAEE0</v>
      </c>
      <c r="H76" s="21" t="str">
        <f>VLOOKUP($E76,Setup_MPP!$A:$E,5,FALSE)</f>
        <v>#BEA064</v>
      </c>
      <c r="J76" s="21" cm="1">
        <f t="array" aca="1" ref="J76" ca="1">MAX(_xlfn.CHOOSECOLS(_xlfn._xlws.FILTER(Pronostics!$B:$AF,Pronostics!$B:$B='Stats details'!E49),31))</f>
        <v>141</v>
      </c>
      <c r="K76" s="21">
        <f t="shared" ca="1" si="2"/>
        <v>25</v>
      </c>
    </row>
    <row r="77" spans="1:11" x14ac:dyDescent="0.35">
      <c r="A77" s="21">
        <v>4</v>
      </c>
      <c r="B77" s="21" t="str">
        <f>IF(A77=1,"Score 🎮",IF(A77=9,"Différence Score 🆚 Score Moyen de la Quadraligue",VLOOKUP($A77,Stats!$A:$B,2,FALSE)))</f>
        <v>Points max sur un match 🎉</v>
      </c>
      <c r="C77" s="21" t="str">
        <f>VLOOKUP($A77,Stats!$A:$F,6,FALSE)</f>
        <v>bar</v>
      </c>
      <c r="D77" s="21" t="str">
        <f>VLOOKUP($A77,Stats!$A:$G,7,FALSE)</f>
        <v>positive</v>
      </c>
      <c r="E77" s="21">
        <v>22</v>
      </c>
      <c r="F77" s="21" t="str">
        <f>VLOOKUP($E77,Setup_MPP!$A:$C,3,FALSE)</f>
        <v>Jujumsrd</v>
      </c>
      <c r="G77" s="21" t="str">
        <f>VLOOKUP($E77,Setup_MPP!$A:$E,4,FALSE)</f>
        <v>#41DEF0</v>
      </c>
      <c r="H77" s="21" t="str">
        <f>VLOOKUP($E77,Setup_MPP!$A:$E,5,FALSE)</f>
        <v>#0BA6B7</v>
      </c>
      <c r="J77" s="21" cm="1">
        <f t="array" aca="1" ref="J77" ca="1">MAX(_xlfn.CHOOSECOLS(_xlfn._xlws.FILTER(Pronostics!$B:$AF,Pronostics!$B:$B='Stats details'!E50),31))</f>
        <v>177</v>
      </c>
      <c r="K77" s="21">
        <f t="shared" ca="1" si="2"/>
        <v>7</v>
      </c>
    </row>
    <row r="78" spans="1:11" x14ac:dyDescent="0.35">
      <c r="A78" s="21">
        <v>4</v>
      </c>
      <c r="B78" s="21" t="str">
        <f>IF(A78=1,"Score 🎮",IF(A78=9,"Différence Score 🆚 Score Moyen de la Quadraligue",VLOOKUP($A78,Stats!$A:$B,2,FALSE)))</f>
        <v>Points max sur un match 🎉</v>
      </c>
      <c r="C78" s="21" t="str">
        <f>VLOOKUP($A78,Stats!$A:$F,6,FALSE)</f>
        <v>bar</v>
      </c>
      <c r="D78" s="21" t="str">
        <f>VLOOKUP($A78,Stats!$A:$G,7,FALSE)</f>
        <v>positive</v>
      </c>
      <c r="E78" s="21">
        <v>23</v>
      </c>
      <c r="F78" s="21" t="str">
        <f>VLOOKUP($E78,Setup_MPP!$A:$C,3,FALSE)</f>
        <v>DJUDJUPRONO</v>
      </c>
      <c r="G78" s="21" t="str">
        <f>VLOOKUP($E78,Setup_MPP!$A:$E,4,FALSE)</f>
        <v>#F2A2A2</v>
      </c>
      <c r="H78" s="21" t="str">
        <f>VLOOKUP($E78,Setup_MPP!$A:$E,5,FALSE)</f>
        <v>#C25D5D</v>
      </c>
      <c r="J78" s="21" cm="1">
        <f t="array" aca="1" ref="J78" ca="1">MAX(_xlfn.CHOOSECOLS(_xlfn._xlws.FILTER(Pronostics!$B:$AF,Pronostics!$B:$B='Stats details'!E51),31))</f>
        <v>153</v>
      </c>
      <c r="K78" s="21">
        <f t="shared" ca="1" si="2"/>
        <v>17</v>
      </c>
    </row>
    <row r="79" spans="1:11" x14ac:dyDescent="0.35">
      <c r="A79" s="21">
        <v>4</v>
      </c>
      <c r="B79" s="21" t="str">
        <f>IF(A79=1,"Score 🎮",IF(A79=9,"Différence Score 🆚 Score Moyen de la Quadraligue",VLOOKUP($A79,Stats!$A:$B,2,FALSE)))</f>
        <v>Points max sur un match 🎉</v>
      </c>
      <c r="C79" s="21" t="str">
        <f>VLOOKUP($A79,Stats!$A:$F,6,FALSE)</f>
        <v>bar</v>
      </c>
      <c r="D79" s="21" t="str">
        <f>VLOOKUP($A79,Stats!$A:$G,7,FALSE)</f>
        <v>positive</v>
      </c>
      <c r="E79" s="21">
        <v>24</v>
      </c>
      <c r="F79" s="21" t="str">
        <f>VLOOKUP($E79,Setup_MPP!$A:$C,3,FALSE)</f>
        <v>Samyaaaaaaaaaa</v>
      </c>
      <c r="G79" s="21" t="str">
        <f>VLOOKUP($E79,Setup_MPP!$A:$E,4,FALSE)</f>
        <v>#A2F2C7</v>
      </c>
      <c r="H79" s="21" t="str">
        <f>VLOOKUP($E79,Setup_MPP!$A:$E,5,FALSE)</f>
        <v>#5DC18C</v>
      </c>
      <c r="J79" s="21" cm="1">
        <f t="array" aca="1" ref="J79" ca="1">MAX(_xlfn.CHOOSECOLS(_xlfn._xlws.FILTER(Pronostics!$B:$AF,Pronostics!$B:$B='Stats details'!E52),31))</f>
        <v>161</v>
      </c>
      <c r="K79" s="21">
        <f t="shared" ca="1" si="2"/>
        <v>11</v>
      </c>
    </row>
    <row r="80" spans="1:11" x14ac:dyDescent="0.35">
      <c r="A80" s="21">
        <v>4</v>
      </c>
      <c r="B80" s="21" t="str">
        <f>IF(A80=1,"Score 🎮",IF(A80=9,"Différence Score 🆚 Score Moyen de la Quadraligue",VLOOKUP($A80,Stats!$A:$B,2,FALSE)))</f>
        <v>Points max sur un match 🎉</v>
      </c>
      <c r="C80" s="21" t="str">
        <f>VLOOKUP($A80,Stats!$A:$F,6,FALSE)</f>
        <v>bar</v>
      </c>
      <c r="D80" s="21" t="str">
        <f>VLOOKUP($A80,Stats!$A:$G,7,FALSE)</f>
        <v>positive</v>
      </c>
      <c r="E80" s="21">
        <v>25</v>
      </c>
      <c r="F80" s="21" t="str">
        <f>VLOOKUP($E80,Setup_MPP!$A:$C,3,FALSE)</f>
        <v>leaw0808</v>
      </c>
      <c r="G80" s="21" t="str">
        <f>VLOOKUP($E80,Setup_MPP!$A:$E,4,FALSE)</f>
        <v>#D1B9EB</v>
      </c>
      <c r="H80" s="21" t="str">
        <f>VLOOKUP($E80,Setup_MPP!$A:$E,5,FALSE)</f>
        <v>#B58BC7</v>
      </c>
      <c r="J80" s="21" cm="1">
        <f t="array" aca="1" ref="J80" ca="1">MAX(_xlfn.CHOOSECOLS(_xlfn._xlws.FILTER(Pronostics!$B:$AF,Pronostics!$B:$B='Stats details'!E53),31))</f>
        <v>180</v>
      </c>
      <c r="K80" s="21">
        <f t="shared" ca="1" si="2"/>
        <v>6</v>
      </c>
    </row>
    <row r="81" spans="1:11" x14ac:dyDescent="0.35">
      <c r="A81" s="21">
        <v>4</v>
      </c>
      <c r="B81" s="21" t="str">
        <f>IF(A81=1,"Score 🎮",IF(A81=9,"Différence Score 🆚 Score Moyen de la Quadraligue",VLOOKUP($A81,Stats!$A:$B,2,FALSE)))</f>
        <v>Points max sur un match 🎉</v>
      </c>
      <c r="C81" s="21" t="str">
        <f>VLOOKUP($A81,Stats!$A:$F,6,FALSE)</f>
        <v>bar</v>
      </c>
      <c r="D81" s="21" t="str">
        <f>VLOOKUP($A81,Stats!$A:$G,7,FALSE)</f>
        <v>positive</v>
      </c>
      <c r="E81" s="21">
        <v>26</v>
      </c>
      <c r="F81" s="21" t="str">
        <f>VLOOKUP($E81,Setup_MPP!$A:$C,3,FALSE)</f>
        <v>Mohamad#5GGG1</v>
      </c>
      <c r="G81" s="21" t="str">
        <f>VLOOKUP($E81,Setup_MPP!$A:$E,4,FALSE)</f>
        <v>#EB8787</v>
      </c>
      <c r="H81" s="21" t="str">
        <f>VLOOKUP($E81,Setup_MPP!$A:$E,5,FALSE)</f>
        <v>#368E2C</v>
      </c>
      <c r="J81" s="21" cm="1">
        <f t="array" aca="1" ref="J81" ca="1">MAX(_xlfn.CHOOSECOLS(_xlfn._xlws.FILTER(Pronostics!$B:$AF,Pronostics!$B:$B='Stats details'!E54),31))</f>
        <v>153</v>
      </c>
      <c r="K81" s="21">
        <f t="shared" ca="1" si="2"/>
        <v>17</v>
      </c>
    </row>
    <row r="82" spans="1:11" x14ac:dyDescent="0.35">
      <c r="A82" s="21">
        <v>4</v>
      </c>
      <c r="B82" s="21" t="str">
        <f>IF(A82=1,"Score 🎮",IF(A82=9,"Différence Score 🆚 Score Moyen de la Quadraligue",VLOOKUP($A82,Stats!$A:$B,2,FALSE)))</f>
        <v>Points max sur un match 🎉</v>
      </c>
      <c r="C82" s="21" t="str">
        <f>VLOOKUP($A82,Stats!$A:$F,6,FALSE)</f>
        <v>bar</v>
      </c>
      <c r="D82" s="21" t="str">
        <f>VLOOKUP($A82,Stats!$A:$G,7,FALSE)</f>
        <v>positive</v>
      </c>
      <c r="E82" s="21">
        <v>27</v>
      </c>
      <c r="F82" s="21" t="str">
        <f>VLOOKUP($E82,Setup_MPP!$A:$C,3,FALSE)</f>
        <v>maryemkappa</v>
      </c>
      <c r="G82" s="21" t="str">
        <f>VLOOKUP($E82,Setup_MPP!$A:$E,4,FALSE)</f>
        <v>#BCA2F4</v>
      </c>
      <c r="H82" s="21" t="str">
        <f>VLOOKUP($E82,Setup_MPP!$A:$E,5,FALSE)</f>
        <v>#6D3DD5</v>
      </c>
      <c r="J82" s="21" cm="1">
        <f t="array" aca="1" ref="J82" ca="1">MAX(_xlfn.CHOOSECOLS(_xlfn._xlws.FILTER(Pronostics!$B:$AF,Pronostics!$B:$B='Stats details'!E55),31))</f>
        <v>154</v>
      </c>
      <c r="K82" s="21">
        <f t="shared" ca="1" si="2"/>
        <v>15</v>
      </c>
    </row>
    <row r="83" spans="1:11" x14ac:dyDescent="0.35">
      <c r="A83" s="21">
        <v>6</v>
      </c>
      <c r="B83" s="21" t="str">
        <f>IF(A83=1,"Score 🎮",IF(A83=9,"Différence Score 🆚 Score Moyen de la Quadraligue",VLOOKUP($A83,Stats!$A:$B,2,FALSE)))</f>
        <v>Bons Résultats ✅</v>
      </c>
      <c r="C83" s="21" t="str">
        <f>VLOOKUP($A83,Stats!$A:$F,6,FALSE)</f>
        <v>bar</v>
      </c>
      <c r="D83" s="21" t="str">
        <f>VLOOKUP($A83,Stats!$A:$G,7,FALSE)</f>
        <v>positive</v>
      </c>
      <c r="E83" s="21">
        <f>1</f>
        <v>1</v>
      </c>
      <c r="F83" s="21" t="str">
        <f>VLOOKUP($E83,Setup_MPP!$A:$C,3,FALSE)</f>
        <v>_Nicolas_LM_</v>
      </c>
      <c r="G83" s="21" t="str">
        <f>VLOOKUP($E83,Setup_MPP!$A:$E,4,FALSE)</f>
        <v>#F7C79D</v>
      </c>
      <c r="H83" s="21" t="str">
        <f>VLOOKUP($E83,Setup_MPP!$A:$E,5,FALSE)</f>
        <v>#FFBE85</v>
      </c>
      <c r="I83" s="21">
        <v>14</v>
      </c>
      <c r="J83" s="21">
        <f>VLOOKUP($E83,Setup_MPP!$A:$AZ,I83,FALSE)</f>
        <v>52</v>
      </c>
      <c r="K83" s="21">
        <f>IFERROR(RANK(J83,$J$83:$J$109,0),"")</f>
        <v>20</v>
      </c>
    </row>
    <row r="84" spans="1:11" x14ac:dyDescent="0.35">
      <c r="A84" s="21">
        <v>6</v>
      </c>
      <c r="B84" s="21" t="str">
        <f>IF(A84=1,"Score 🎮",IF(A84=9,"Différence Score 🆚 Score Moyen de la Quadraligue",VLOOKUP($A84,Stats!$A:$B,2,FALSE)))</f>
        <v>Bons Résultats ✅</v>
      </c>
      <c r="C84" s="21" t="str">
        <f>VLOOKUP($A84,Stats!$A:$F,6,FALSE)</f>
        <v>bar</v>
      </c>
      <c r="D84" s="21" t="str">
        <f>VLOOKUP($A84,Stats!$A:$G,7,FALSE)</f>
        <v>positive</v>
      </c>
      <c r="E84" s="21">
        <v>2</v>
      </c>
      <c r="F84" s="21" t="str">
        <f>VLOOKUP($E84,Setup_MPP!$A:$C,3,FALSE)</f>
        <v>leaelaz</v>
      </c>
      <c r="G84" s="21" t="str">
        <f>VLOOKUP($E84,Setup_MPP!$A:$E,4,FALSE)</f>
        <v>#FFBEBE</v>
      </c>
      <c r="H84" s="21" t="str">
        <f>VLOOKUP($E84,Setup_MPP!$A:$E,5,FALSE)</f>
        <v>#DF6868</v>
      </c>
      <c r="I84" s="21">
        <v>14</v>
      </c>
      <c r="J84" s="21">
        <f>VLOOKUP($E84,Setup_MPP!$A:$AZ,I84,FALSE)</f>
        <v>68</v>
      </c>
      <c r="K84" s="21">
        <f t="shared" ref="K84:K109" si="3">IFERROR(RANK(J84,$J$83:$J$109,0),"")</f>
        <v>1</v>
      </c>
    </row>
    <row r="85" spans="1:11" x14ac:dyDescent="0.35">
      <c r="A85" s="21">
        <v>6</v>
      </c>
      <c r="B85" s="21" t="str">
        <f>IF(A85=1,"Score 🎮",IF(A85=9,"Différence Score 🆚 Score Moyen de la Quadraligue",VLOOKUP($A85,Stats!$A:$B,2,FALSE)))</f>
        <v>Bons Résultats ✅</v>
      </c>
      <c r="C85" s="21" t="str">
        <f>VLOOKUP($A85,Stats!$A:$F,6,FALSE)</f>
        <v>bar</v>
      </c>
      <c r="D85" s="21" t="str">
        <f>VLOOKUP($A85,Stats!$A:$G,7,FALSE)</f>
        <v>positive</v>
      </c>
      <c r="E85" s="21">
        <v>3</v>
      </c>
      <c r="F85" s="21" t="str">
        <f>VLOOKUP($E85,Setup_MPP!$A:$C,3,FALSE)</f>
        <v>PasMetalleux</v>
      </c>
      <c r="G85" s="21" t="str">
        <f>VLOOKUP($E85,Setup_MPP!$A:$E,4,FALSE)</f>
        <v>#F5C7FC</v>
      </c>
      <c r="H85" s="21" t="str">
        <f>VLOOKUP($E85,Setup_MPP!$A:$E,5,FALSE)</f>
        <v>#C489CF</v>
      </c>
      <c r="I85" s="21">
        <v>14</v>
      </c>
      <c r="J85" s="21">
        <f>VLOOKUP($E85,Setup_MPP!$A:$AZ,I85,FALSE)</f>
        <v>64</v>
      </c>
      <c r="K85" s="21">
        <f t="shared" si="3"/>
        <v>6</v>
      </c>
    </row>
    <row r="86" spans="1:11" x14ac:dyDescent="0.35">
      <c r="A86" s="21">
        <v>6</v>
      </c>
      <c r="B86" s="21" t="str">
        <f>IF(A86=1,"Score 🎮",IF(A86=9,"Différence Score 🆚 Score Moyen de la Quadraligue",VLOOKUP($A86,Stats!$A:$B,2,FALSE)))</f>
        <v>Bons Résultats ✅</v>
      </c>
      <c r="C86" s="21" t="str">
        <f>VLOOKUP($A86,Stats!$A:$F,6,FALSE)</f>
        <v>bar</v>
      </c>
      <c r="D86" s="21" t="str">
        <f>VLOOKUP($A86,Stats!$A:$G,7,FALSE)</f>
        <v>positive</v>
      </c>
      <c r="E86" s="21">
        <v>4</v>
      </c>
      <c r="F86" s="21" t="str">
        <f>VLOOKUP($E86,Setup_MPP!$A:$C,3,FALSE)</f>
        <v>Popo444</v>
      </c>
      <c r="G86" s="21" t="str">
        <f>VLOOKUP($E86,Setup_MPP!$A:$E,4,FALSE)</f>
        <v>#A5EA7F</v>
      </c>
      <c r="H86" s="21" t="str">
        <f>VLOOKUP($E86,Setup_MPP!$A:$E,5,FALSE)</f>
        <v>#80C65A</v>
      </c>
      <c r="I86" s="21">
        <v>14</v>
      </c>
      <c r="J86" s="21">
        <f>VLOOKUP($E86,Setup_MPP!$A:$AZ,I86,FALSE)</f>
        <v>66</v>
      </c>
      <c r="K86" s="21">
        <f t="shared" si="3"/>
        <v>3</v>
      </c>
    </row>
    <row r="87" spans="1:11" x14ac:dyDescent="0.35">
      <c r="A87" s="21">
        <v>6</v>
      </c>
      <c r="B87" s="21" t="str">
        <f>IF(A87=1,"Score 🎮",IF(A87=9,"Différence Score 🆚 Score Moyen de la Quadraligue",VLOOKUP($A87,Stats!$A:$B,2,FALSE)))</f>
        <v>Bons Résultats ✅</v>
      </c>
      <c r="C87" s="21" t="str">
        <f>VLOOKUP($A87,Stats!$A:$F,6,FALSE)</f>
        <v>bar</v>
      </c>
      <c r="D87" s="21" t="str">
        <f>VLOOKUP($A87,Stats!$A:$G,7,FALSE)</f>
        <v>positive</v>
      </c>
      <c r="E87" s="21">
        <v>5</v>
      </c>
      <c r="F87" s="21" t="str">
        <f>VLOOKUP($E87,Setup_MPP!$A:$C,3,FALSE)</f>
        <v>_Jujul</v>
      </c>
      <c r="G87" s="21" t="str">
        <f>VLOOKUP($E87,Setup_MPP!$A:$E,4,FALSE)</f>
        <v>#D890FF</v>
      </c>
      <c r="H87" s="21" t="str">
        <f>VLOOKUP($E87,Setup_MPP!$A:$E,5,FALSE)</f>
        <v>#B750EF</v>
      </c>
      <c r="I87" s="21">
        <v>14</v>
      </c>
      <c r="J87" s="21">
        <f>VLOOKUP($E87,Setup_MPP!$A:$AZ,I87,FALSE)</f>
        <v>38</v>
      </c>
      <c r="K87" s="21">
        <f t="shared" si="3"/>
        <v>27</v>
      </c>
    </row>
    <row r="88" spans="1:11" x14ac:dyDescent="0.35">
      <c r="A88" s="21">
        <v>6</v>
      </c>
      <c r="B88" s="21" t="str">
        <f>IF(A88=1,"Score 🎮",IF(A88=9,"Différence Score 🆚 Score Moyen de la Quadraligue",VLOOKUP($A88,Stats!$A:$B,2,FALSE)))</f>
        <v>Bons Résultats ✅</v>
      </c>
      <c r="C88" s="21" t="str">
        <f>VLOOKUP($A88,Stats!$A:$F,6,FALSE)</f>
        <v>bar</v>
      </c>
      <c r="D88" s="21" t="str">
        <f>VLOOKUP($A88,Stats!$A:$G,7,FALSE)</f>
        <v>positive</v>
      </c>
      <c r="E88" s="21">
        <v>6</v>
      </c>
      <c r="F88" s="21" t="str">
        <f>VLOOKUP($E88,Setup_MPP!$A:$C,3,FALSE)</f>
        <v>Julay</v>
      </c>
      <c r="G88" s="21" t="str">
        <f>VLOOKUP($E88,Setup_MPP!$A:$E,4,FALSE)</f>
        <v>#A6F7B1</v>
      </c>
      <c r="H88" s="21" t="str">
        <f>VLOOKUP($E88,Setup_MPP!$A:$E,5,FALSE)</f>
        <v>#6EC179</v>
      </c>
      <c r="I88" s="21">
        <v>14</v>
      </c>
      <c r="J88" s="21">
        <f>VLOOKUP($E88,Setup_MPP!$A:$AZ,I88,FALSE)</f>
        <v>68</v>
      </c>
      <c r="K88" s="21">
        <f t="shared" si="3"/>
        <v>1</v>
      </c>
    </row>
    <row r="89" spans="1:11" x14ac:dyDescent="0.35">
      <c r="A89" s="21">
        <v>6</v>
      </c>
      <c r="B89" s="21" t="str">
        <f>IF(A89=1,"Score 🎮",IF(A89=9,"Différence Score 🆚 Score Moyen de la Quadraligue",VLOOKUP($A89,Stats!$A:$B,2,FALSE)))</f>
        <v>Bons Résultats ✅</v>
      </c>
      <c r="C89" s="21" t="str">
        <f>VLOOKUP($A89,Stats!$A:$F,6,FALSE)</f>
        <v>bar</v>
      </c>
      <c r="D89" s="21" t="str">
        <f>VLOOKUP($A89,Stats!$A:$G,7,FALSE)</f>
        <v>positive</v>
      </c>
      <c r="E89" s="21">
        <v>7</v>
      </c>
      <c r="F89" s="21" t="str">
        <f>VLOOKUP($E89,Setup_MPP!$A:$C,3,FALSE)</f>
        <v>__Vince__</v>
      </c>
      <c r="G89" s="21" t="str">
        <f>VLOOKUP($E89,Setup_MPP!$A:$E,4,FALSE)</f>
        <v>#B2EAE8</v>
      </c>
      <c r="H89" s="21" t="str">
        <f>VLOOKUP($E89,Setup_MPP!$A:$E,5,FALSE)</f>
        <v>#6CB4B1</v>
      </c>
      <c r="I89" s="21">
        <v>14</v>
      </c>
      <c r="J89" s="21">
        <f>VLOOKUP($E89,Setup_MPP!$A:$AZ,I89,FALSE)</f>
        <v>43</v>
      </c>
      <c r="K89" s="21">
        <f t="shared" si="3"/>
        <v>25</v>
      </c>
    </row>
    <row r="90" spans="1:11" x14ac:dyDescent="0.35">
      <c r="A90" s="21">
        <v>6</v>
      </c>
      <c r="B90" s="21" t="str">
        <f>IF(A90=1,"Score 🎮",IF(A90=9,"Différence Score 🆚 Score Moyen de la Quadraligue",VLOOKUP($A90,Stats!$A:$B,2,FALSE)))</f>
        <v>Bons Résultats ✅</v>
      </c>
      <c r="C90" s="21" t="str">
        <f>VLOOKUP($A90,Stats!$A:$F,6,FALSE)</f>
        <v>bar</v>
      </c>
      <c r="D90" s="21" t="str">
        <f>VLOOKUP($A90,Stats!$A:$G,7,FALSE)</f>
        <v>positive</v>
      </c>
      <c r="E90" s="21">
        <v>8</v>
      </c>
      <c r="F90" s="21" t="str">
        <f>VLOOKUP($E90,Setup_MPP!$A:$C,3,FALSE)</f>
        <v>Louuiiis</v>
      </c>
      <c r="G90" s="21" t="str">
        <f>VLOOKUP($E90,Setup_MPP!$A:$E,4,FALSE)</f>
        <v>#EEF7B1</v>
      </c>
      <c r="H90" s="21" t="str">
        <f>VLOOKUP($E90,Setup_MPP!$A:$E,5,FALSE)</f>
        <v>#C1CB7D</v>
      </c>
      <c r="I90" s="21">
        <v>14</v>
      </c>
      <c r="J90" s="21">
        <f>VLOOKUP($E90,Setup_MPP!$A:$AZ,I90,FALSE)</f>
        <v>60</v>
      </c>
      <c r="K90" s="21">
        <f t="shared" si="3"/>
        <v>12</v>
      </c>
    </row>
    <row r="91" spans="1:11" x14ac:dyDescent="0.35">
      <c r="A91" s="21">
        <v>6</v>
      </c>
      <c r="B91" s="21" t="str">
        <f>IF(A91=1,"Score 🎮",IF(A91=9,"Différence Score 🆚 Score Moyen de la Quadraligue",VLOOKUP($A91,Stats!$A:$B,2,FALSE)))</f>
        <v>Bons Résultats ✅</v>
      </c>
      <c r="C91" s="21" t="str">
        <f>VLOOKUP($A91,Stats!$A:$F,6,FALSE)</f>
        <v>bar</v>
      </c>
      <c r="D91" s="21" t="str">
        <f>VLOOKUP($A91,Stats!$A:$G,7,FALSE)</f>
        <v>positive</v>
      </c>
      <c r="E91" s="21">
        <v>9</v>
      </c>
      <c r="F91" s="21" t="str">
        <f>VLOOKUP($E91,Setup_MPP!$A:$C,3,FALSE)</f>
        <v>Aurelien_dpq</v>
      </c>
      <c r="G91" s="21" t="str">
        <f>VLOOKUP($E91,Setup_MPP!$A:$E,4,FALSE)</f>
        <v>#F4EA9D</v>
      </c>
      <c r="H91" s="21" t="str">
        <f>VLOOKUP($E91,Setup_MPP!$A:$E,5,FALSE)</f>
        <v>#D2C458</v>
      </c>
      <c r="I91" s="21">
        <v>14</v>
      </c>
      <c r="J91" s="21">
        <f>VLOOKUP($E91,Setup_MPP!$A:$AZ,I91,FALSE)</f>
        <v>65</v>
      </c>
      <c r="K91" s="21">
        <f t="shared" si="3"/>
        <v>4</v>
      </c>
    </row>
    <row r="92" spans="1:11" x14ac:dyDescent="0.35">
      <c r="A92" s="21">
        <v>6</v>
      </c>
      <c r="B92" s="21" t="str">
        <f>IF(A92=1,"Score 🎮",IF(A92=9,"Différence Score 🆚 Score Moyen de la Quadraligue",VLOOKUP($A92,Stats!$A:$B,2,FALSE)))</f>
        <v>Bons Résultats ✅</v>
      </c>
      <c r="C92" s="21" t="str">
        <f>VLOOKUP($A92,Stats!$A:$F,6,FALSE)</f>
        <v>bar</v>
      </c>
      <c r="D92" s="21" t="str">
        <f>VLOOKUP($A92,Stats!$A:$G,7,FALSE)</f>
        <v>positive</v>
      </c>
      <c r="E92" s="21">
        <v>10</v>
      </c>
      <c r="F92" s="21" t="str">
        <f>VLOOKUP($E92,Setup_MPP!$A:$C,3,FALSE)</f>
        <v>RandomPaul</v>
      </c>
      <c r="G92" s="21" t="str">
        <f>VLOOKUP($E92,Setup_MPP!$A:$E,4,FALSE)</f>
        <v>#C4B0FF</v>
      </c>
      <c r="H92" s="21" t="str">
        <f>VLOOKUP($E92,Setup_MPP!$A:$E,5,FALSE)</f>
        <v>#7F66C8</v>
      </c>
      <c r="I92" s="21">
        <v>14</v>
      </c>
      <c r="J92" s="21">
        <f>VLOOKUP($E92,Setup_MPP!$A:$AZ,I92,FALSE)</f>
        <v>57</v>
      </c>
      <c r="K92" s="21">
        <f t="shared" si="3"/>
        <v>13</v>
      </c>
    </row>
    <row r="93" spans="1:11" x14ac:dyDescent="0.35">
      <c r="A93" s="21">
        <v>6</v>
      </c>
      <c r="B93" s="21" t="str">
        <f>IF(A93=1,"Score 🎮",IF(A93=9,"Différence Score 🆚 Score Moyen de la Quadraligue",VLOOKUP($A93,Stats!$A:$B,2,FALSE)))</f>
        <v>Bons Résultats ✅</v>
      </c>
      <c r="C93" s="21" t="str">
        <f>VLOOKUP($A93,Stats!$A:$F,6,FALSE)</f>
        <v>bar</v>
      </c>
      <c r="D93" s="21" t="str">
        <f>VLOOKUP($A93,Stats!$A:$G,7,FALSE)</f>
        <v>positive</v>
      </c>
      <c r="E93" s="21">
        <v>11</v>
      </c>
      <c r="F93" s="21" t="str">
        <f>VLOOKUP($E93,Setup_MPP!$A:$C,3,FALSE)</f>
        <v>Kinsley91</v>
      </c>
      <c r="G93" s="21" t="str">
        <f>VLOOKUP($E93,Setup_MPP!$A:$E,4,FALSE)</f>
        <v>#CBEBBA</v>
      </c>
      <c r="H93" s="21" t="str">
        <f>VLOOKUP($E93,Setup_MPP!$A:$E,5,FALSE)</f>
        <v>#70BC6E</v>
      </c>
      <c r="I93" s="21">
        <v>14</v>
      </c>
      <c r="J93" s="21">
        <f>VLOOKUP($E93,Setup_MPP!$A:$AZ,I93,FALSE)</f>
        <v>63</v>
      </c>
      <c r="K93" s="21">
        <f t="shared" si="3"/>
        <v>9</v>
      </c>
    </row>
    <row r="94" spans="1:11" x14ac:dyDescent="0.35">
      <c r="A94" s="21">
        <v>6</v>
      </c>
      <c r="B94" s="21" t="str">
        <f>IF(A94=1,"Score 🎮",IF(A94=9,"Différence Score 🆚 Score Moyen de la Quadraligue",VLOOKUP($A94,Stats!$A:$B,2,FALSE)))</f>
        <v>Bons Résultats ✅</v>
      </c>
      <c r="C94" s="21" t="str">
        <f>VLOOKUP($A94,Stats!$A:$F,6,FALSE)</f>
        <v>bar</v>
      </c>
      <c r="D94" s="21" t="str">
        <f>VLOOKUP($A94,Stats!$A:$G,7,FALSE)</f>
        <v>positive</v>
      </c>
      <c r="E94" s="21">
        <v>12</v>
      </c>
      <c r="F94" s="21" t="str">
        <f>VLOOKUP($E94,Setup_MPP!$A:$C,3,FALSE)</f>
        <v>Jaouad1</v>
      </c>
      <c r="G94" s="21" t="str">
        <f>VLOOKUP($E94,Setup_MPP!$A:$E,4,FALSE)</f>
        <v>#C2D4FF</v>
      </c>
      <c r="H94" s="21" t="str">
        <f>VLOOKUP($E94,Setup_MPP!$A:$E,5,FALSE)</f>
        <v>#6586D5</v>
      </c>
      <c r="I94" s="21">
        <v>14</v>
      </c>
      <c r="J94" s="21">
        <f>VLOOKUP($E94,Setup_MPP!$A:$AZ,I94,FALSE)</f>
        <v>51</v>
      </c>
      <c r="K94" s="21">
        <f t="shared" si="3"/>
        <v>21</v>
      </c>
    </row>
    <row r="95" spans="1:11" x14ac:dyDescent="0.35">
      <c r="A95" s="21">
        <v>6</v>
      </c>
      <c r="B95" s="21" t="str">
        <f>IF(A95=1,"Score 🎮",IF(A95=9,"Différence Score 🆚 Score Moyen de la Quadraligue",VLOOKUP($A95,Stats!$A:$B,2,FALSE)))</f>
        <v>Bons Résultats ✅</v>
      </c>
      <c r="C95" s="21" t="str">
        <f>VLOOKUP($A95,Stats!$A:$F,6,FALSE)</f>
        <v>bar</v>
      </c>
      <c r="D95" s="21" t="str">
        <f>VLOOKUP($A95,Stats!$A:$G,7,FALSE)</f>
        <v>positive</v>
      </c>
      <c r="E95" s="21">
        <v>13</v>
      </c>
      <c r="F95" s="21" t="str">
        <f>VLOOKUP($E95,Setup_MPP!$A:$C,3,FALSE)</f>
        <v>Julien_I</v>
      </c>
      <c r="G95" s="21" t="str">
        <f>VLOOKUP($E95,Setup_MPP!$A:$E,4,FALSE)</f>
        <v>#C1E0EF</v>
      </c>
      <c r="H95" s="21" t="str">
        <f>VLOOKUP($E95,Setup_MPP!$A:$E,5,FALSE)</f>
        <v>#4F91B2</v>
      </c>
      <c r="I95" s="21">
        <v>14</v>
      </c>
      <c r="J95" s="21">
        <f>VLOOKUP($E95,Setup_MPP!$A:$AZ,I95,FALSE)</f>
        <v>57</v>
      </c>
      <c r="K95" s="21">
        <f t="shared" si="3"/>
        <v>13</v>
      </c>
    </row>
    <row r="96" spans="1:11" x14ac:dyDescent="0.35">
      <c r="A96" s="21">
        <v>6</v>
      </c>
      <c r="B96" s="21" t="str">
        <f>IF(A96=1,"Score 🎮",IF(A96=9,"Différence Score 🆚 Score Moyen de la Quadraligue",VLOOKUP($A96,Stats!$A:$B,2,FALSE)))</f>
        <v>Bons Résultats ✅</v>
      </c>
      <c r="C96" s="21" t="str">
        <f>VLOOKUP($A96,Stats!$A:$F,6,FALSE)</f>
        <v>bar</v>
      </c>
      <c r="D96" s="21" t="str">
        <f>VLOOKUP($A96,Stats!$A:$G,7,FALSE)</f>
        <v>positive</v>
      </c>
      <c r="E96" s="21">
        <v>14</v>
      </c>
      <c r="F96" s="21" t="str">
        <f>VLOOKUP($E96,Setup_MPP!$A:$C,3,FALSE)</f>
        <v>MarieEYT</v>
      </c>
      <c r="G96" s="21" t="str">
        <f>VLOOKUP($E96,Setup_MPP!$A:$E,4,FALSE)</f>
        <v>#FFAFD2</v>
      </c>
      <c r="H96" s="21" t="str">
        <f>VLOOKUP($E96,Setup_MPP!$A:$E,5,FALSE)</f>
        <v>#F2589B</v>
      </c>
      <c r="I96" s="21">
        <v>14</v>
      </c>
      <c r="J96" s="21">
        <f>VLOOKUP($E96,Setup_MPP!$A:$AZ,I96,FALSE)</f>
        <v>63</v>
      </c>
      <c r="K96" s="21">
        <f t="shared" si="3"/>
        <v>9</v>
      </c>
    </row>
    <row r="97" spans="1:11" x14ac:dyDescent="0.35">
      <c r="A97" s="21">
        <v>6</v>
      </c>
      <c r="B97" s="21" t="str">
        <f>IF(A97=1,"Score 🎮",IF(A97=9,"Différence Score 🆚 Score Moyen de la Quadraligue",VLOOKUP($A97,Stats!$A:$B,2,FALSE)))</f>
        <v>Bons Résultats ✅</v>
      </c>
      <c r="C97" s="21" t="str">
        <f>VLOOKUP($A97,Stats!$A:$F,6,FALSE)</f>
        <v>bar</v>
      </c>
      <c r="D97" s="21" t="str">
        <f>VLOOKUP($A97,Stats!$A:$G,7,FALSE)</f>
        <v>positive</v>
      </c>
      <c r="E97" s="21">
        <v>15</v>
      </c>
      <c r="F97" s="21" t="str">
        <f>VLOOKUP($E97,Setup_MPP!$A:$C,3,FALSE)</f>
        <v>Amino28</v>
      </c>
      <c r="G97" s="21" t="str">
        <f>VLOOKUP($E97,Setup_MPP!$A:$E,4,FALSE)</f>
        <v>#FF9898</v>
      </c>
      <c r="H97" s="21" t="str">
        <f>VLOOKUP($E97,Setup_MPP!$A:$E,5,FALSE)</f>
        <v>#FF5D5D</v>
      </c>
      <c r="I97" s="21">
        <v>14</v>
      </c>
      <c r="J97" s="21">
        <f>VLOOKUP($E97,Setup_MPP!$A:$AZ,I97,FALSE)</f>
        <v>64</v>
      </c>
      <c r="K97" s="21">
        <f t="shared" si="3"/>
        <v>6</v>
      </c>
    </row>
    <row r="98" spans="1:11" x14ac:dyDescent="0.35">
      <c r="A98" s="21">
        <v>6</v>
      </c>
      <c r="B98" s="21" t="str">
        <f>IF(A98=1,"Score 🎮",IF(A98=9,"Différence Score 🆚 Score Moyen de la Quadraligue",VLOOKUP($A98,Stats!$A:$B,2,FALSE)))</f>
        <v>Bons Résultats ✅</v>
      </c>
      <c r="C98" s="21" t="str">
        <f>VLOOKUP($A98,Stats!$A:$F,6,FALSE)</f>
        <v>bar</v>
      </c>
      <c r="D98" s="21" t="str">
        <f>VLOOKUP($A98,Stats!$A:$G,7,FALSE)</f>
        <v>positive</v>
      </c>
      <c r="E98" s="21">
        <v>16</v>
      </c>
      <c r="F98" s="21" t="str">
        <f>VLOOKUP($E98,Setup_MPP!$A:$C,3,FALSE)</f>
        <v>RomaLaura</v>
      </c>
      <c r="G98" s="21" t="str">
        <f>VLOOKUP($E98,Setup_MPP!$A:$E,4,FALSE)</f>
        <v>#86A4FE</v>
      </c>
      <c r="H98" s="21" t="str">
        <f>VLOOKUP($E98,Setup_MPP!$A:$E,5,FALSE)</f>
        <v>#3769FF</v>
      </c>
      <c r="I98" s="21">
        <v>14</v>
      </c>
      <c r="J98" s="21">
        <f>VLOOKUP($E98,Setup_MPP!$A:$AZ,I98,FALSE)</f>
        <v>43</v>
      </c>
      <c r="K98" s="21">
        <f t="shared" si="3"/>
        <v>25</v>
      </c>
    </row>
    <row r="99" spans="1:11" x14ac:dyDescent="0.35">
      <c r="A99" s="21">
        <v>6</v>
      </c>
      <c r="B99" s="21" t="str">
        <f>IF(A99=1,"Score 🎮",IF(A99=9,"Différence Score 🆚 Score Moyen de la Quadraligue",VLOOKUP($A99,Stats!$A:$B,2,FALSE)))</f>
        <v>Bons Résultats ✅</v>
      </c>
      <c r="C99" s="21" t="str">
        <f>VLOOKUP($A99,Stats!$A:$F,6,FALSE)</f>
        <v>bar</v>
      </c>
      <c r="D99" s="21" t="str">
        <f>VLOOKUP($A99,Stats!$A:$G,7,FALSE)</f>
        <v>positive</v>
      </c>
      <c r="E99" s="21">
        <v>17</v>
      </c>
      <c r="F99" s="21" t="str">
        <f>VLOOKUP($E99,Setup_MPP!$A:$C,3,FALSE)</f>
        <v>Julien_cri</v>
      </c>
      <c r="G99" s="21" t="str">
        <f>VLOOKUP($E99,Setup_MPP!$A:$E,4,FALSE)</f>
        <v>#FFB0B0</v>
      </c>
      <c r="H99" s="21" t="str">
        <f>VLOOKUP($E99,Setup_MPP!$A:$E,5,FALSE)</f>
        <v>#F25757</v>
      </c>
      <c r="I99" s="21">
        <v>14</v>
      </c>
      <c r="J99" s="21">
        <f>VLOOKUP($E99,Setup_MPP!$A:$AZ,I99,FALSE)</f>
        <v>65</v>
      </c>
      <c r="K99" s="21">
        <f t="shared" si="3"/>
        <v>4</v>
      </c>
    </row>
    <row r="100" spans="1:11" x14ac:dyDescent="0.35">
      <c r="A100" s="21">
        <v>6</v>
      </c>
      <c r="B100" s="21" t="str">
        <f>IF(A100=1,"Score 🎮",IF(A100=9,"Différence Score 🆚 Score Moyen de la Quadraligue",VLOOKUP($A100,Stats!$A:$B,2,FALSE)))</f>
        <v>Bons Résultats ✅</v>
      </c>
      <c r="C100" s="21" t="str">
        <f>VLOOKUP($A100,Stats!$A:$F,6,FALSE)</f>
        <v>bar</v>
      </c>
      <c r="D100" s="21" t="str">
        <f>VLOOKUP($A100,Stats!$A:$G,7,FALSE)</f>
        <v>positive</v>
      </c>
      <c r="E100" s="21">
        <v>18</v>
      </c>
      <c r="F100" s="21" t="str">
        <f>VLOOKUP($E100,Setup_MPP!$A:$C,3,FALSE)</f>
        <v>Cartone</v>
      </c>
      <c r="G100" s="21" t="str">
        <f>VLOOKUP($E100,Setup_MPP!$A:$E,4,FALSE)</f>
        <v>#F0BC42</v>
      </c>
      <c r="H100" s="21" t="str">
        <f>VLOOKUP($E100,Setup_MPP!$A:$E,5,FALSE)</f>
        <v>#8E1F2F</v>
      </c>
      <c r="I100" s="21">
        <v>14</v>
      </c>
      <c r="J100" s="21">
        <f>VLOOKUP($E100,Setup_MPP!$A:$AZ,I100,FALSE)</f>
        <v>47</v>
      </c>
      <c r="K100" s="21">
        <f t="shared" si="3"/>
        <v>24</v>
      </c>
    </row>
    <row r="101" spans="1:11" x14ac:dyDescent="0.35">
      <c r="A101" s="21">
        <v>6</v>
      </c>
      <c r="B101" s="21" t="str">
        <f>IF(A101=1,"Score 🎮",IF(A101=9,"Différence Score 🆚 Score Moyen de la Quadraligue",VLOOKUP($A101,Stats!$A:$B,2,FALSE)))</f>
        <v>Bons Résultats ✅</v>
      </c>
      <c r="C101" s="21" t="str">
        <f>VLOOKUP($A101,Stats!$A:$F,6,FALSE)</f>
        <v>bar</v>
      </c>
      <c r="D101" s="21" t="str">
        <f>VLOOKUP($A101,Stats!$A:$G,7,FALSE)</f>
        <v>positive</v>
      </c>
      <c r="E101" s="21">
        <v>19</v>
      </c>
      <c r="F101" s="21" t="str">
        <f>VLOOKUP($E101,Setup_MPP!$A:$C,3,FALSE)</f>
        <v>YramVi</v>
      </c>
      <c r="G101" s="21" t="str">
        <f>VLOOKUP($E101,Setup_MPP!$A:$E,4,FALSE)</f>
        <v>#E8B28F</v>
      </c>
      <c r="H101" s="21" t="str">
        <f>VLOOKUP($E101,Setup_MPP!$A:$E,5,FALSE)</f>
        <v>#E65568</v>
      </c>
      <c r="I101" s="21">
        <v>14</v>
      </c>
      <c r="J101" s="21">
        <f>VLOOKUP($E101,Setup_MPP!$A:$AZ,I101,FALSE)</f>
        <v>61</v>
      </c>
      <c r="K101" s="21">
        <f t="shared" si="3"/>
        <v>11</v>
      </c>
    </row>
    <row r="102" spans="1:11" x14ac:dyDescent="0.35">
      <c r="A102" s="21">
        <v>6</v>
      </c>
      <c r="B102" s="21" t="str">
        <f>IF(A102=1,"Score 🎮",IF(A102=9,"Différence Score 🆚 Score Moyen de la Quadraligue",VLOOKUP($A102,Stats!$A:$B,2,FALSE)))</f>
        <v>Bons Résultats ✅</v>
      </c>
      <c r="C102" s="21" t="str">
        <f>VLOOKUP($A102,Stats!$A:$F,6,FALSE)</f>
        <v>bar</v>
      </c>
      <c r="D102" s="21" t="str">
        <f>VLOOKUP($A102,Stats!$A:$G,7,FALSE)</f>
        <v>positive</v>
      </c>
      <c r="E102" s="21">
        <v>20</v>
      </c>
      <c r="F102" s="21" t="str">
        <f>VLOOKUP($E102,Setup_MPP!$A:$C,3,FALSE)</f>
        <v>Anis_MaFihache</v>
      </c>
      <c r="G102" s="21" t="str">
        <f>VLOOKUP($E102,Setup_MPP!$A:$E,4,FALSE)</f>
        <v>#60DC8C</v>
      </c>
      <c r="H102" s="21" t="str">
        <f>VLOOKUP($E102,Setup_MPP!$A:$E,5,FALSE)</f>
        <v>#22A34F</v>
      </c>
      <c r="I102" s="21">
        <v>14</v>
      </c>
      <c r="J102" s="21">
        <f>VLOOKUP($E102,Setup_MPP!$A:$AZ,I102,FALSE)</f>
        <v>54</v>
      </c>
      <c r="K102" s="21">
        <f t="shared" si="3"/>
        <v>16</v>
      </c>
    </row>
    <row r="103" spans="1:11" x14ac:dyDescent="0.35">
      <c r="A103" s="21">
        <v>6</v>
      </c>
      <c r="B103" s="21" t="str">
        <f>IF(A103=1,"Score 🎮",IF(A103=9,"Différence Score 🆚 Score Moyen de la Quadraligue",VLOOKUP($A103,Stats!$A:$B,2,FALSE)))</f>
        <v>Bons Résultats ✅</v>
      </c>
      <c r="C103" s="21" t="str">
        <f>VLOOKUP($A103,Stats!$A:$F,6,FALSE)</f>
        <v>bar</v>
      </c>
      <c r="D103" s="21" t="str">
        <f>VLOOKUP($A103,Stats!$A:$G,7,FALSE)</f>
        <v>positive</v>
      </c>
      <c r="E103" s="21">
        <v>21</v>
      </c>
      <c r="F103" s="21" t="str">
        <f>VLOOKUP($E103,Setup_MPP!$A:$C,3,FALSE)</f>
        <v>JUJULABOSS13</v>
      </c>
      <c r="G103" s="21" t="str">
        <f>VLOOKUP($E103,Setup_MPP!$A:$E,4,FALSE)</f>
        <v>#2FAEE0</v>
      </c>
      <c r="H103" s="21" t="str">
        <f>VLOOKUP($E103,Setup_MPP!$A:$E,5,FALSE)</f>
        <v>#BEA064</v>
      </c>
      <c r="I103" s="21">
        <v>14</v>
      </c>
      <c r="J103" s="21">
        <f>VLOOKUP($E103,Setup_MPP!$A:$AZ,I103,FALSE)</f>
        <v>48</v>
      </c>
      <c r="K103" s="21">
        <f t="shared" si="3"/>
        <v>23</v>
      </c>
    </row>
    <row r="104" spans="1:11" x14ac:dyDescent="0.35">
      <c r="A104" s="21">
        <v>6</v>
      </c>
      <c r="B104" s="21" t="str">
        <f>IF(A104=1,"Score 🎮",IF(A104=9,"Différence Score 🆚 Score Moyen de la Quadraligue",VLOOKUP($A104,Stats!$A:$B,2,FALSE)))</f>
        <v>Bons Résultats ✅</v>
      </c>
      <c r="C104" s="21" t="str">
        <f>VLOOKUP($A104,Stats!$A:$F,6,FALSE)</f>
        <v>bar</v>
      </c>
      <c r="D104" s="21" t="str">
        <f>VLOOKUP($A104,Stats!$A:$G,7,FALSE)</f>
        <v>positive</v>
      </c>
      <c r="E104" s="21">
        <v>22</v>
      </c>
      <c r="F104" s="21" t="str">
        <f>VLOOKUP($E104,Setup_MPP!$A:$C,3,FALSE)</f>
        <v>Jujumsrd</v>
      </c>
      <c r="G104" s="21" t="str">
        <f>VLOOKUP($E104,Setup_MPP!$A:$E,4,FALSE)</f>
        <v>#41DEF0</v>
      </c>
      <c r="H104" s="21" t="str">
        <f>VLOOKUP($E104,Setup_MPP!$A:$E,5,FALSE)</f>
        <v>#0BA6B7</v>
      </c>
      <c r="I104" s="21">
        <v>14</v>
      </c>
      <c r="J104" s="21">
        <f>VLOOKUP($E104,Setup_MPP!$A:$AZ,I104,FALSE)</f>
        <v>53</v>
      </c>
      <c r="K104" s="21">
        <f t="shared" si="3"/>
        <v>18</v>
      </c>
    </row>
    <row r="105" spans="1:11" x14ac:dyDescent="0.35">
      <c r="A105" s="21">
        <v>6</v>
      </c>
      <c r="B105" s="21" t="str">
        <f>IF(A105=1,"Score 🎮",IF(A105=9,"Différence Score 🆚 Score Moyen de la Quadraligue",VLOOKUP($A105,Stats!$A:$B,2,FALSE)))</f>
        <v>Bons Résultats ✅</v>
      </c>
      <c r="C105" s="21" t="str">
        <f>VLOOKUP($A105,Stats!$A:$F,6,FALSE)</f>
        <v>bar</v>
      </c>
      <c r="D105" s="21" t="str">
        <f>VLOOKUP($A105,Stats!$A:$G,7,FALSE)</f>
        <v>positive</v>
      </c>
      <c r="E105" s="21">
        <v>23</v>
      </c>
      <c r="F105" s="21" t="str">
        <f>VLOOKUP($E105,Setup_MPP!$A:$C,3,FALSE)</f>
        <v>DJUDJUPRONO</v>
      </c>
      <c r="G105" s="21" t="str">
        <f>VLOOKUP($E105,Setup_MPP!$A:$E,4,FALSE)</f>
        <v>#F2A2A2</v>
      </c>
      <c r="H105" s="21" t="str">
        <f>VLOOKUP($E105,Setup_MPP!$A:$E,5,FALSE)</f>
        <v>#C25D5D</v>
      </c>
      <c r="I105" s="21">
        <v>14</v>
      </c>
      <c r="J105" s="21">
        <f>VLOOKUP($E105,Setup_MPP!$A:$AZ,I105,FALSE)</f>
        <v>49</v>
      </c>
      <c r="K105" s="21">
        <f t="shared" si="3"/>
        <v>22</v>
      </c>
    </row>
    <row r="106" spans="1:11" x14ac:dyDescent="0.35">
      <c r="A106" s="21">
        <v>6</v>
      </c>
      <c r="B106" s="21" t="str">
        <f>IF(A106=1,"Score 🎮",IF(A106=9,"Différence Score 🆚 Score Moyen de la Quadraligue",VLOOKUP($A106,Stats!$A:$B,2,FALSE)))</f>
        <v>Bons Résultats ✅</v>
      </c>
      <c r="C106" s="21" t="str">
        <f>VLOOKUP($A106,Stats!$A:$F,6,FALSE)</f>
        <v>bar</v>
      </c>
      <c r="D106" s="21" t="str">
        <f>VLOOKUP($A106,Stats!$A:$G,7,FALSE)</f>
        <v>positive</v>
      </c>
      <c r="E106" s="21">
        <v>24</v>
      </c>
      <c r="F106" s="21" t="str">
        <f>VLOOKUP($E106,Setup_MPP!$A:$C,3,FALSE)</f>
        <v>Samyaaaaaaaaaa</v>
      </c>
      <c r="G106" s="21" t="str">
        <f>VLOOKUP($E106,Setup_MPP!$A:$E,4,FALSE)</f>
        <v>#A2F2C7</v>
      </c>
      <c r="H106" s="21" t="str">
        <f>VLOOKUP($E106,Setup_MPP!$A:$E,5,FALSE)</f>
        <v>#5DC18C</v>
      </c>
      <c r="I106" s="21">
        <v>14</v>
      </c>
      <c r="J106" s="21">
        <f>VLOOKUP($E106,Setup_MPP!$A:$AZ,I106,FALSE)</f>
        <v>53</v>
      </c>
      <c r="K106" s="21">
        <f t="shared" si="3"/>
        <v>18</v>
      </c>
    </row>
    <row r="107" spans="1:11" x14ac:dyDescent="0.35">
      <c r="A107" s="21">
        <v>6</v>
      </c>
      <c r="B107" s="21" t="str">
        <f>IF(A107=1,"Score 🎮",IF(A107=9,"Différence Score 🆚 Score Moyen de la Quadraligue",VLOOKUP($A107,Stats!$A:$B,2,FALSE)))</f>
        <v>Bons Résultats ✅</v>
      </c>
      <c r="C107" s="21" t="str">
        <f>VLOOKUP($A107,Stats!$A:$F,6,FALSE)</f>
        <v>bar</v>
      </c>
      <c r="D107" s="21" t="str">
        <f>VLOOKUP($A107,Stats!$A:$G,7,FALSE)</f>
        <v>positive</v>
      </c>
      <c r="E107" s="21">
        <v>25</v>
      </c>
      <c r="F107" s="21" t="str">
        <f>VLOOKUP($E107,Setup_MPP!$A:$C,3,FALSE)</f>
        <v>leaw0808</v>
      </c>
      <c r="G107" s="21" t="str">
        <f>VLOOKUP($E107,Setup_MPP!$A:$E,4,FALSE)</f>
        <v>#D1B9EB</v>
      </c>
      <c r="H107" s="21" t="str">
        <f>VLOOKUP($E107,Setup_MPP!$A:$E,5,FALSE)</f>
        <v>#B58BC7</v>
      </c>
      <c r="I107" s="21">
        <v>14</v>
      </c>
      <c r="J107" s="21">
        <f>VLOOKUP($E107,Setup_MPP!$A:$AZ,I107,FALSE)</f>
        <v>64</v>
      </c>
      <c r="K107" s="21">
        <f t="shared" si="3"/>
        <v>6</v>
      </c>
    </row>
    <row r="108" spans="1:11" x14ac:dyDescent="0.35">
      <c r="A108" s="21">
        <v>6</v>
      </c>
      <c r="B108" s="21" t="str">
        <f>IF(A108=1,"Score 🎮",IF(A108=9,"Différence Score 🆚 Score Moyen de la Quadraligue",VLOOKUP($A108,Stats!$A:$B,2,FALSE)))</f>
        <v>Bons Résultats ✅</v>
      </c>
      <c r="C108" s="21" t="str">
        <f>VLOOKUP($A108,Stats!$A:$F,6,FALSE)</f>
        <v>bar</v>
      </c>
      <c r="D108" s="21" t="str">
        <f>VLOOKUP($A108,Stats!$A:$G,7,FALSE)</f>
        <v>positive</v>
      </c>
      <c r="E108" s="21">
        <v>26</v>
      </c>
      <c r="F108" s="21" t="str">
        <f>VLOOKUP($E108,Setup_MPP!$A:$C,3,FALSE)</f>
        <v>Mohamad#5GGG1</v>
      </c>
      <c r="G108" s="21" t="str">
        <f>VLOOKUP($E108,Setup_MPP!$A:$E,4,FALSE)</f>
        <v>#EB8787</v>
      </c>
      <c r="H108" s="21" t="str">
        <f>VLOOKUP($E108,Setup_MPP!$A:$E,5,FALSE)</f>
        <v>#368E2C</v>
      </c>
      <c r="I108" s="21">
        <v>14</v>
      </c>
      <c r="J108" s="21">
        <f>VLOOKUP($E108,Setup_MPP!$A:$AZ,I108,FALSE)</f>
        <v>57</v>
      </c>
      <c r="K108" s="21">
        <f t="shared" si="3"/>
        <v>13</v>
      </c>
    </row>
    <row r="109" spans="1:11" x14ac:dyDescent="0.35">
      <c r="A109" s="21">
        <v>6</v>
      </c>
      <c r="B109" s="21" t="str">
        <f>IF(A109=1,"Score 🎮",IF(A109=9,"Différence Score 🆚 Score Moyen de la Quadraligue",VLOOKUP($A109,Stats!$A:$B,2,FALSE)))</f>
        <v>Bons Résultats ✅</v>
      </c>
      <c r="C109" s="21" t="str">
        <f>VLOOKUP($A109,Stats!$A:$F,6,FALSE)</f>
        <v>bar</v>
      </c>
      <c r="D109" s="21" t="str">
        <f>VLOOKUP($A109,Stats!$A:$G,7,FALSE)</f>
        <v>positive</v>
      </c>
      <c r="E109" s="21">
        <v>27</v>
      </c>
      <c r="F109" s="21" t="str">
        <f>VLOOKUP($E109,Setup_MPP!$A:$C,3,FALSE)</f>
        <v>maryemkappa</v>
      </c>
      <c r="G109" s="21" t="str">
        <f>VLOOKUP($E109,Setup_MPP!$A:$E,4,FALSE)</f>
        <v>#BCA2F4</v>
      </c>
      <c r="H109" s="21" t="str">
        <f>VLOOKUP($E109,Setup_MPP!$A:$E,5,FALSE)</f>
        <v>#6D3DD5</v>
      </c>
      <c r="I109" s="21">
        <v>14</v>
      </c>
      <c r="J109" s="21">
        <f>VLOOKUP($E109,Setup_MPP!$A:$AZ,I109,FALSE)</f>
        <v>54</v>
      </c>
      <c r="K109" s="21">
        <f t="shared" si="3"/>
        <v>16</v>
      </c>
    </row>
    <row r="110" spans="1:11" x14ac:dyDescent="0.35">
      <c r="A110" s="21">
        <v>7</v>
      </c>
      <c r="B110" s="21" t="str">
        <f>IF(A110=1,"Score 🎮",IF(A110=9,"Différence Score 🆚 Score Moyen de la Quadraligue",VLOOKUP($A110,Stats!$A:$B,2,FALSE)))</f>
        <v>Scores Exacts 🎯</v>
      </c>
      <c r="C110" s="21" t="str">
        <f>VLOOKUP($A110,Stats!$A:$F,6,FALSE)</f>
        <v>bar</v>
      </c>
      <c r="D110" s="21" t="str">
        <f>VLOOKUP($A110,Stats!$A:$G,7,FALSE)</f>
        <v>positive</v>
      </c>
      <c r="E110" s="21">
        <f>1</f>
        <v>1</v>
      </c>
      <c r="F110" s="21" t="str">
        <f>VLOOKUP($E110,Setup_MPP!$A:$C,3,FALSE)</f>
        <v>_Nicolas_LM_</v>
      </c>
      <c r="G110" s="21" t="str">
        <f>VLOOKUP($E110,Setup_MPP!$A:$E,4,FALSE)</f>
        <v>#F7C79D</v>
      </c>
      <c r="H110" s="21" t="str">
        <f>VLOOKUP($E110,Setup_MPP!$A:$E,5,FALSE)</f>
        <v>#FFBE85</v>
      </c>
      <c r="I110" s="21">
        <v>15</v>
      </c>
      <c r="J110" s="21">
        <f ca="1">VLOOKUP($E110,Setup_MPP!$A:$AZ,I110,FALSE)</f>
        <v>17</v>
      </c>
      <c r="K110" s="21">
        <f ca="1">IFERROR(RANK(J110,$J$110:$J$136,0),"")</f>
        <v>1</v>
      </c>
    </row>
    <row r="111" spans="1:11" x14ac:dyDescent="0.35">
      <c r="A111" s="21">
        <v>7</v>
      </c>
      <c r="B111" s="21" t="str">
        <f>IF(A111=1,"Score 🎮",IF(A111=9,"Différence Score 🆚 Score Moyen de la Quadraligue",VLOOKUP($A111,Stats!$A:$B,2,FALSE)))</f>
        <v>Scores Exacts 🎯</v>
      </c>
      <c r="C111" s="21" t="str">
        <f>VLOOKUP($A111,Stats!$A:$F,6,FALSE)</f>
        <v>bar</v>
      </c>
      <c r="D111" s="21" t="str">
        <f>VLOOKUP($A111,Stats!$A:$G,7,FALSE)</f>
        <v>positive</v>
      </c>
      <c r="E111" s="21">
        <v>2</v>
      </c>
      <c r="F111" s="21" t="str">
        <f>VLOOKUP($E111,Setup_MPP!$A:$C,3,FALSE)</f>
        <v>leaelaz</v>
      </c>
      <c r="G111" s="21" t="str">
        <f>VLOOKUP($E111,Setup_MPP!$A:$E,4,FALSE)</f>
        <v>#FFBEBE</v>
      </c>
      <c r="H111" s="21" t="str">
        <f>VLOOKUP($E111,Setup_MPP!$A:$E,5,FALSE)</f>
        <v>#DF6868</v>
      </c>
      <c r="I111" s="21">
        <v>15</v>
      </c>
      <c r="J111" s="21">
        <f ca="1">VLOOKUP($E111,Setup_MPP!$A:$AZ,I111,FALSE)</f>
        <v>9</v>
      </c>
      <c r="K111" s="21">
        <f t="shared" ref="K111:K136" ca="1" si="4">IFERROR(RANK(J111,$J$110:$J$136,0),"")</f>
        <v>19</v>
      </c>
    </row>
    <row r="112" spans="1:11" x14ac:dyDescent="0.35">
      <c r="A112" s="21">
        <v>7</v>
      </c>
      <c r="B112" s="21" t="str">
        <f>IF(A112=1,"Score 🎮",IF(A112=9,"Différence Score 🆚 Score Moyen de la Quadraligue",VLOOKUP($A112,Stats!$A:$B,2,FALSE)))</f>
        <v>Scores Exacts 🎯</v>
      </c>
      <c r="C112" s="21" t="str">
        <f>VLOOKUP($A112,Stats!$A:$F,6,FALSE)</f>
        <v>bar</v>
      </c>
      <c r="D112" s="21" t="str">
        <f>VLOOKUP($A112,Stats!$A:$G,7,FALSE)</f>
        <v>positive</v>
      </c>
      <c r="E112" s="21">
        <v>3</v>
      </c>
      <c r="F112" s="21" t="str">
        <f>VLOOKUP($E112,Setup_MPP!$A:$C,3,FALSE)</f>
        <v>PasMetalleux</v>
      </c>
      <c r="G112" s="21" t="str">
        <f>VLOOKUP($E112,Setup_MPP!$A:$E,4,FALSE)</f>
        <v>#F5C7FC</v>
      </c>
      <c r="H112" s="21" t="str">
        <f>VLOOKUP($E112,Setup_MPP!$A:$E,5,FALSE)</f>
        <v>#C489CF</v>
      </c>
      <c r="I112" s="21">
        <v>15</v>
      </c>
      <c r="J112" s="21">
        <f ca="1">VLOOKUP($E112,Setup_MPP!$A:$AZ,I112,FALSE)</f>
        <v>8</v>
      </c>
      <c r="K112" s="21">
        <f t="shared" ca="1" si="4"/>
        <v>21</v>
      </c>
    </row>
    <row r="113" spans="1:11" x14ac:dyDescent="0.35">
      <c r="A113" s="21">
        <v>7</v>
      </c>
      <c r="B113" s="21" t="str">
        <f>IF(A113=1,"Score 🎮",IF(A113=9,"Différence Score 🆚 Score Moyen de la Quadraligue",VLOOKUP($A113,Stats!$A:$B,2,FALSE)))</f>
        <v>Scores Exacts 🎯</v>
      </c>
      <c r="C113" s="21" t="str">
        <f>VLOOKUP($A113,Stats!$A:$F,6,FALSE)</f>
        <v>bar</v>
      </c>
      <c r="D113" s="21" t="str">
        <f>VLOOKUP($A113,Stats!$A:$G,7,FALSE)</f>
        <v>positive</v>
      </c>
      <c r="E113" s="21">
        <v>4</v>
      </c>
      <c r="F113" s="21" t="str">
        <f>VLOOKUP($E113,Setup_MPP!$A:$C,3,FALSE)</f>
        <v>Popo444</v>
      </c>
      <c r="G113" s="21" t="str">
        <f>VLOOKUP($E113,Setup_MPP!$A:$E,4,FALSE)</f>
        <v>#A5EA7F</v>
      </c>
      <c r="H113" s="21" t="str">
        <f>VLOOKUP($E113,Setup_MPP!$A:$E,5,FALSE)</f>
        <v>#80C65A</v>
      </c>
      <c r="I113" s="21">
        <v>15</v>
      </c>
      <c r="J113" s="21">
        <f ca="1">VLOOKUP($E113,Setup_MPP!$A:$AZ,I113,FALSE)</f>
        <v>16</v>
      </c>
      <c r="K113" s="21">
        <f t="shared" ca="1" si="4"/>
        <v>2</v>
      </c>
    </row>
    <row r="114" spans="1:11" x14ac:dyDescent="0.35">
      <c r="A114" s="21">
        <v>7</v>
      </c>
      <c r="B114" s="21" t="str">
        <f>IF(A114=1,"Score 🎮",IF(A114=9,"Différence Score 🆚 Score Moyen de la Quadraligue",VLOOKUP($A114,Stats!$A:$B,2,FALSE)))</f>
        <v>Scores Exacts 🎯</v>
      </c>
      <c r="C114" s="21" t="str">
        <f>VLOOKUP($A114,Stats!$A:$F,6,FALSE)</f>
        <v>bar</v>
      </c>
      <c r="D114" s="21" t="str">
        <f>VLOOKUP($A114,Stats!$A:$G,7,FALSE)</f>
        <v>positive</v>
      </c>
      <c r="E114" s="21">
        <v>5</v>
      </c>
      <c r="F114" s="21" t="str">
        <f>VLOOKUP($E114,Setup_MPP!$A:$C,3,FALSE)</f>
        <v>_Jujul</v>
      </c>
      <c r="G114" s="21" t="str">
        <f>VLOOKUP($E114,Setup_MPP!$A:$E,4,FALSE)</f>
        <v>#D890FF</v>
      </c>
      <c r="H114" s="21" t="str">
        <f>VLOOKUP($E114,Setup_MPP!$A:$E,5,FALSE)</f>
        <v>#B750EF</v>
      </c>
      <c r="I114" s="21">
        <v>15</v>
      </c>
      <c r="J114" s="21">
        <f ca="1">VLOOKUP($E114,Setup_MPP!$A:$AZ,I114,FALSE)</f>
        <v>11</v>
      </c>
      <c r="K114" s="21">
        <f t="shared" ca="1" si="4"/>
        <v>11</v>
      </c>
    </row>
    <row r="115" spans="1:11" x14ac:dyDescent="0.35">
      <c r="A115" s="21">
        <v>7</v>
      </c>
      <c r="B115" s="21" t="str">
        <f>IF(A115=1,"Score 🎮",IF(A115=9,"Différence Score 🆚 Score Moyen de la Quadraligue",VLOOKUP($A115,Stats!$A:$B,2,FALSE)))</f>
        <v>Scores Exacts 🎯</v>
      </c>
      <c r="C115" s="21" t="str">
        <f>VLOOKUP($A115,Stats!$A:$F,6,FALSE)</f>
        <v>bar</v>
      </c>
      <c r="D115" s="21" t="str">
        <f>VLOOKUP($A115,Stats!$A:$G,7,FALSE)</f>
        <v>positive</v>
      </c>
      <c r="E115" s="21">
        <v>6</v>
      </c>
      <c r="F115" s="21" t="str">
        <f>VLOOKUP($E115,Setup_MPP!$A:$C,3,FALSE)</f>
        <v>Julay</v>
      </c>
      <c r="G115" s="21" t="str">
        <f>VLOOKUP($E115,Setup_MPP!$A:$E,4,FALSE)</f>
        <v>#A6F7B1</v>
      </c>
      <c r="H115" s="21" t="str">
        <f>VLOOKUP($E115,Setup_MPP!$A:$E,5,FALSE)</f>
        <v>#6EC179</v>
      </c>
      <c r="I115" s="21">
        <v>15</v>
      </c>
      <c r="J115" s="21">
        <f ca="1">VLOOKUP($E115,Setup_MPP!$A:$AZ,I115,FALSE)</f>
        <v>12</v>
      </c>
      <c r="K115" s="21">
        <f t="shared" ca="1" si="4"/>
        <v>8</v>
      </c>
    </row>
    <row r="116" spans="1:11" x14ac:dyDescent="0.35">
      <c r="A116" s="21">
        <v>7</v>
      </c>
      <c r="B116" s="21" t="str">
        <f>IF(A116=1,"Score 🎮",IF(A116=9,"Différence Score 🆚 Score Moyen de la Quadraligue",VLOOKUP($A116,Stats!$A:$B,2,FALSE)))</f>
        <v>Scores Exacts 🎯</v>
      </c>
      <c r="C116" s="21" t="str">
        <f>VLOOKUP($A116,Stats!$A:$F,6,FALSE)</f>
        <v>bar</v>
      </c>
      <c r="D116" s="21" t="str">
        <f>VLOOKUP($A116,Stats!$A:$G,7,FALSE)</f>
        <v>positive</v>
      </c>
      <c r="E116" s="21">
        <v>7</v>
      </c>
      <c r="F116" s="21" t="str">
        <f>VLOOKUP($E116,Setup_MPP!$A:$C,3,FALSE)</f>
        <v>__Vince__</v>
      </c>
      <c r="G116" s="21" t="str">
        <f>VLOOKUP($E116,Setup_MPP!$A:$E,4,FALSE)</f>
        <v>#B2EAE8</v>
      </c>
      <c r="H116" s="21" t="str">
        <f>VLOOKUP($E116,Setup_MPP!$A:$E,5,FALSE)</f>
        <v>#6CB4B1</v>
      </c>
      <c r="I116" s="21">
        <v>15</v>
      </c>
      <c r="J116" s="21">
        <f ca="1">VLOOKUP($E116,Setup_MPP!$A:$AZ,I116,FALSE)</f>
        <v>7</v>
      </c>
      <c r="K116" s="21">
        <f t="shared" ca="1" si="4"/>
        <v>24</v>
      </c>
    </row>
    <row r="117" spans="1:11" x14ac:dyDescent="0.35">
      <c r="A117" s="21">
        <v>7</v>
      </c>
      <c r="B117" s="21" t="str">
        <f>IF(A117=1,"Score 🎮",IF(A117=9,"Différence Score 🆚 Score Moyen de la Quadraligue",VLOOKUP($A117,Stats!$A:$B,2,FALSE)))</f>
        <v>Scores Exacts 🎯</v>
      </c>
      <c r="C117" s="21" t="str">
        <f>VLOOKUP($A117,Stats!$A:$F,6,FALSE)</f>
        <v>bar</v>
      </c>
      <c r="D117" s="21" t="str">
        <f>VLOOKUP($A117,Stats!$A:$G,7,FALSE)</f>
        <v>positive</v>
      </c>
      <c r="E117" s="21">
        <v>8</v>
      </c>
      <c r="F117" s="21" t="str">
        <f>VLOOKUP($E117,Setup_MPP!$A:$C,3,FALSE)</f>
        <v>Louuiiis</v>
      </c>
      <c r="G117" s="21" t="str">
        <f>VLOOKUP($E117,Setup_MPP!$A:$E,4,FALSE)</f>
        <v>#EEF7B1</v>
      </c>
      <c r="H117" s="21" t="str">
        <f>VLOOKUP($E117,Setup_MPP!$A:$E,5,FALSE)</f>
        <v>#C1CB7D</v>
      </c>
      <c r="I117" s="21">
        <v>15</v>
      </c>
      <c r="J117" s="21">
        <f ca="1">VLOOKUP($E117,Setup_MPP!$A:$AZ,I117,FALSE)</f>
        <v>12</v>
      </c>
      <c r="K117" s="21">
        <f t="shared" ca="1" si="4"/>
        <v>8</v>
      </c>
    </row>
    <row r="118" spans="1:11" x14ac:dyDescent="0.35">
      <c r="A118" s="21">
        <v>7</v>
      </c>
      <c r="B118" s="21" t="str">
        <f>IF(A118=1,"Score 🎮",IF(A118=9,"Différence Score 🆚 Score Moyen de la Quadraligue",VLOOKUP($A118,Stats!$A:$B,2,FALSE)))</f>
        <v>Scores Exacts 🎯</v>
      </c>
      <c r="C118" s="21" t="str">
        <f>VLOOKUP($A118,Stats!$A:$F,6,FALSE)</f>
        <v>bar</v>
      </c>
      <c r="D118" s="21" t="str">
        <f>VLOOKUP($A118,Stats!$A:$G,7,FALSE)</f>
        <v>positive</v>
      </c>
      <c r="E118" s="21">
        <v>9</v>
      </c>
      <c r="F118" s="21" t="str">
        <f>VLOOKUP($E118,Setup_MPP!$A:$C,3,FALSE)</f>
        <v>Aurelien_dpq</v>
      </c>
      <c r="G118" s="21" t="str">
        <f>VLOOKUP($E118,Setup_MPP!$A:$E,4,FALSE)</f>
        <v>#F4EA9D</v>
      </c>
      <c r="H118" s="21" t="str">
        <f>VLOOKUP($E118,Setup_MPP!$A:$E,5,FALSE)</f>
        <v>#D2C458</v>
      </c>
      <c r="I118" s="21">
        <v>15</v>
      </c>
      <c r="J118" s="21">
        <f ca="1">VLOOKUP($E118,Setup_MPP!$A:$AZ,I118,FALSE)</f>
        <v>12</v>
      </c>
      <c r="K118" s="21">
        <f t="shared" ca="1" si="4"/>
        <v>8</v>
      </c>
    </row>
    <row r="119" spans="1:11" x14ac:dyDescent="0.35">
      <c r="A119" s="21">
        <v>7</v>
      </c>
      <c r="B119" s="21" t="str">
        <f>IF(A119=1,"Score 🎮",IF(A119=9,"Différence Score 🆚 Score Moyen de la Quadraligue",VLOOKUP($A119,Stats!$A:$B,2,FALSE)))</f>
        <v>Scores Exacts 🎯</v>
      </c>
      <c r="C119" s="21" t="str">
        <f>VLOOKUP($A119,Stats!$A:$F,6,FALSE)</f>
        <v>bar</v>
      </c>
      <c r="D119" s="21" t="str">
        <f>VLOOKUP($A119,Stats!$A:$G,7,FALSE)</f>
        <v>positive</v>
      </c>
      <c r="E119" s="21">
        <v>10</v>
      </c>
      <c r="F119" s="21" t="str">
        <f>VLOOKUP($E119,Setup_MPP!$A:$C,3,FALSE)</f>
        <v>RandomPaul</v>
      </c>
      <c r="G119" s="21" t="str">
        <f>VLOOKUP($E119,Setup_MPP!$A:$E,4,FALSE)</f>
        <v>#C4B0FF</v>
      </c>
      <c r="H119" s="21" t="str">
        <f>VLOOKUP($E119,Setup_MPP!$A:$E,5,FALSE)</f>
        <v>#7F66C8</v>
      </c>
      <c r="I119" s="21">
        <v>15</v>
      </c>
      <c r="J119" s="21">
        <f ca="1">VLOOKUP($E119,Setup_MPP!$A:$AZ,I119,FALSE)</f>
        <v>8</v>
      </c>
      <c r="K119" s="21">
        <f t="shared" ca="1" si="4"/>
        <v>21</v>
      </c>
    </row>
    <row r="120" spans="1:11" x14ac:dyDescent="0.35">
      <c r="A120" s="21">
        <v>7</v>
      </c>
      <c r="B120" s="21" t="str">
        <f>IF(A120=1,"Score 🎮",IF(A120=9,"Différence Score 🆚 Score Moyen de la Quadraligue",VLOOKUP($A120,Stats!$A:$B,2,FALSE)))</f>
        <v>Scores Exacts 🎯</v>
      </c>
      <c r="C120" s="21" t="str">
        <f>VLOOKUP($A120,Stats!$A:$F,6,FALSE)</f>
        <v>bar</v>
      </c>
      <c r="D120" s="21" t="str">
        <f>VLOOKUP($A120,Stats!$A:$G,7,FALSE)</f>
        <v>positive</v>
      </c>
      <c r="E120" s="21">
        <v>11</v>
      </c>
      <c r="F120" s="21" t="str">
        <f>VLOOKUP($E120,Setup_MPP!$A:$C,3,FALSE)</f>
        <v>Kinsley91</v>
      </c>
      <c r="G120" s="21" t="str">
        <f>VLOOKUP($E120,Setup_MPP!$A:$E,4,FALSE)</f>
        <v>#CBEBBA</v>
      </c>
      <c r="H120" s="21" t="str">
        <f>VLOOKUP($E120,Setup_MPP!$A:$E,5,FALSE)</f>
        <v>#70BC6E</v>
      </c>
      <c r="I120" s="21">
        <v>15</v>
      </c>
      <c r="J120" s="21">
        <f ca="1">VLOOKUP($E120,Setup_MPP!$A:$AZ,I120,FALSE)</f>
        <v>11</v>
      </c>
      <c r="K120" s="21">
        <f t="shared" ca="1" si="4"/>
        <v>11</v>
      </c>
    </row>
    <row r="121" spans="1:11" x14ac:dyDescent="0.35">
      <c r="A121" s="21">
        <v>7</v>
      </c>
      <c r="B121" s="21" t="str">
        <f>IF(A121=1,"Score 🎮",IF(A121=9,"Différence Score 🆚 Score Moyen de la Quadraligue",VLOOKUP($A121,Stats!$A:$B,2,FALSE)))</f>
        <v>Scores Exacts 🎯</v>
      </c>
      <c r="C121" s="21" t="str">
        <f>VLOOKUP($A121,Stats!$A:$F,6,FALSE)</f>
        <v>bar</v>
      </c>
      <c r="D121" s="21" t="str">
        <f>VLOOKUP($A121,Stats!$A:$G,7,FALSE)</f>
        <v>positive</v>
      </c>
      <c r="E121" s="21">
        <v>12</v>
      </c>
      <c r="F121" s="21" t="str">
        <f>VLOOKUP($E121,Setup_MPP!$A:$C,3,FALSE)</f>
        <v>Jaouad1</v>
      </c>
      <c r="G121" s="21" t="str">
        <f>VLOOKUP($E121,Setup_MPP!$A:$E,4,FALSE)</f>
        <v>#C2D4FF</v>
      </c>
      <c r="H121" s="21" t="str">
        <f>VLOOKUP($E121,Setup_MPP!$A:$E,5,FALSE)</f>
        <v>#6586D5</v>
      </c>
      <c r="I121" s="21">
        <v>15</v>
      </c>
      <c r="J121" s="21">
        <f ca="1">VLOOKUP($E121,Setup_MPP!$A:$AZ,I121,FALSE)</f>
        <v>8</v>
      </c>
      <c r="K121" s="21">
        <f t="shared" ca="1" si="4"/>
        <v>21</v>
      </c>
    </row>
    <row r="122" spans="1:11" x14ac:dyDescent="0.35">
      <c r="A122" s="21">
        <v>7</v>
      </c>
      <c r="B122" s="21" t="str">
        <f>IF(A122=1,"Score 🎮",IF(A122=9,"Différence Score 🆚 Score Moyen de la Quadraligue",VLOOKUP($A122,Stats!$A:$B,2,FALSE)))</f>
        <v>Scores Exacts 🎯</v>
      </c>
      <c r="C122" s="21" t="str">
        <f>VLOOKUP($A122,Stats!$A:$F,6,FALSE)</f>
        <v>bar</v>
      </c>
      <c r="D122" s="21" t="str">
        <f>VLOOKUP($A122,Stats!$A:$G,7,FALSE)</f>
        <v>positive</v>
      </c>
      <c r="E122" s="21">
        <v>13</v>
      </c>
      <c r="F122" s="21" t="str">
        <f>VLOOKUP($E122,Setup_MPP!$A:$C,3,FALSE)</f>
        <v>Julien_I</v>
      </c>
      <c r="G122" s="21" t="str">
        <f>VLOOKUP($E122,Setup_MPP!$A:$E,4,FALSE)</f>
        <v>#C1E0EF</v>
      </c>
      <c r="H122" s="21" t="str">
        <f>VLOOKUP($E122,Setup_MPP!$A:$E,5,FALSE)</f>
        <v>#4F91B2</v>
      </c>
      <c r="I122" s="21">
        <v>15</v>
      </c>
      <c r="J122" s="21">
        <f ca="1">VLOOKUP($E122,Setup_MPP!$A:$AZ,I122,FALSE)</f>
        <v>9</v>
      </c>
      <c r="K122" s="21">
        <f t="shared" ca="1" si="4"/>
        <v>19</v>
      </c>
    </row>
    <row r="123" spans="1:11" x14ac:dyDescent="0.35">
      <c r="A123" s="21">
        <v>7</v>
      </c>
      <c r="B123" s="21" t="str">
        <f>IF(A123=1,"Score 🎮",IF(A123=9,"Différence Score 🆚 Score Moyen de la Quadraligue",VLOOKUP($A123,Stats!$A:$B,2,FALSE)))</f>
        <v>Scores Exacts 🎯</v>
      </c>
      <c r="C123" s="21" t="str">
        <f>VLOOKUP($A123,Stats!$A:$F,6,FALSE)</f>
        <v>bar</v>
      </c>
      <c r="D123" s="21" t="str">
        <f>VLOOKUP($A123,Stats!$A:$G,7,FALSE)</f>
        <v>positive</v>
      </c>
      <c r="E123" s="21">
        <v>14</v>
      </c>
      <c r="F123" s="21" t="str">
        <f>VLOOKUP($E123,Setup_MPP!$A:$C,3,FALSE)</f>
        <v>MarieEYT</v>
      </c>
      <c r="G123" s="21" t="str">
        <f>VLOOKUP($E123,Setup_MPP!$A:$E,4,FALSE)</f>
        <v>#FFAFD2</v>
      </c>
      <c r="H123" s="21" t="str">
        <f>VLOOKUP($E123,Setup_MPP!$A:$E,5,FALSE)</f>
        <v>#F2589B</v>
      </c>
      <c r="I123" s="21">
        <v>15</v>
      </c>
      <c r="J123" s="21">
        <f ca="1">VLOOKUP($E123,Setup_MPP!$A:$AZ,I123,FALSE)</f>
        <v>11</v>
      </c>
      <c r="K123" s="21">
        <f t="shared" ca="1" si="4"/>
        <v>11</v>
      </c>
    </row>
    <row r="124" spans="1:11" x14ac:dyDescent="0.35">
      <c r="A124" s="21">
        <v>7</v>
      </c>
      <c r="B124" s="21" t="str">
        <f>IF(A124=1,"Score 🎮",IF(A124=9,"Différence Score 🆚 Score Moyen de la Quadraligue",VLOOKUP($A124,Stats!$A:$B,2,FALSE)))</f>
        <v>Scores Exacts 🎯</v>
      </c>
      <c r="C124" s="21" t="str">
        <f>VLOOKUP($A124,Stats!$A:$F,6,FALSE)</f>
        <v>bar</v>
      </c>
      <c r="D124" s="21" t="str">
        <f>VLOOKUP($A124,Stats!$A:$G,7,FALSE)</f>
        <v>positive</v>
      </c>
      <c r="E124" s="21">
        <v>15</v>
      </c>
      <c r="F124" s="21" t="str">
        <f>VLOOKUP($E124,Setup_MPP!$A:$C,3,FALSE)</f>
        <v>Amino28</v>
      </c>
      <c r="G124" s="21" t="str">
        <f>VLOOKUP($E124,Setup_MPP!$A:$E,4,FALSE)</f>
        <v>#FF9898</v>
      </c>
      <c r="H124" s="21" t="str">
        <f>VLOOKUP($E124,Setup_MPP!$A:$E,5,FALSE)</f>
        <v>#FF5D5D</v>
      </c>
      <c r="I124" s="21">
        <v>15</v>
      </c>
      <c r="J124" s="21">
        <f ca="1">VLOOKUP($E124,Setup_MPP!$A:$AZ,I124,FALSE)</f>
        <v>13</v>
      </c>
      <c r="K124" s="21">
        <f t="shared" ca="1" si="4"/>
        <v>6</v>
      </c>
    </row>
    <row r="125" spans="1:11" x14ac:dyDescent="0.35">
      <c r="A125" s="21">
        <v>7</v>
      </c>
      <c r="B125" s="21" t="str">
        <f>IF(A125=1,"Score 🎮",IF(A125=9,"Différence Score 🆚 Score Moyen de la Quadraligue",VLOOKUP($A125,Stats!$A:$B,2,FALSE)))</f>
        <v>Scores Exacts 🎯</v>
      </c>
      <c r="C125" s="21" t="str">
        <f>VLOOKUP($A125,Stats!$A:$F,6,FALSE)</f>
        <v>bar</v>
      </c>
      <c r="D125" s="21" t="str">
        <f>VLOOKUP($A125,Stats!$A:$G,7,FALSE)</f>
        <v>positive</v>
      </c>
      <c r="E125" s="21">
        <v>16</v>
      </c>
      <c r="F125" s="21" t="str">
        <f>VLOOKUP($E125,Setup_MPP!$A:$C,3,FALSE)</f>
        <v>RomaLaura</v>
      </c>
      <c r="G125" s="21" t="str">
        <f>VLOOKUP($E125,Setup_MPP!$A:$E,4,FALSE)</f>
        <v>#86A4FE</v>
      </c>
      <c r="H125" s="21" t="str">
        <f>VLOOKUP($E125,Setup_MPP!$A:$E,5,FALSE)</f>
        <v>#3769FF</v>
      </c>
      <c r="I125" s="21">
        <v>15</v>
      </c>
      <c r="J125" s="21">
        <f ca="1">VLOOKUP($E125,Setup_MPP!$A:$AZ,I125,FALSE)</f>
        <v>10</v>
      </c>
      <c r="K125" s="21">
        <f t="shared" ca="1" si="4"/>
        <v>15</v>
      </c>
    </row>
    <row r="126" spans="1:11" x14ac:dyDescent="0.35">
      <c r="A126" s="21">
        <v>7</v>
      </c>
      <c r="B126" s="21" t="str">
        <f>IF(A126=1,"Score 🎮",IF(A126=9,"Différence Score 🆚 Score Moyen de la Quadraligue",VLOOKUP($A126,Stats!$A:$B,2,FALSE)))</f>
        <v>Scores Exacts 🎯</v>
      </c>
      <c r="C126" s="21" t="str">
        <f>VLOOKUP($A126,Stats!$A:$F,6,FALSE)</f>
        <v>bar</v>
      </c>
      <c r="D126" s="21" t="str">
        <f>VLOOKUP($A126,Stats!$A:$G,7,FALSE)</f>
        <v>positive</v>
      </c>
      <c r="E126" s="21">
        <v>17</v>
      </c>
      <c r="F126" s="21" t="str">
        <f>VLOOKUP($E126,Setup_MPP!$A:$C,3,FALSE)</f>
        <v>Julien_cri</v>
      </c>
      <c r="G126" s="21" t="str">
        <f>VLOOKUP($E126,Setup_MPP!$A:$E,4,FALSE)</f>
        <v>#FFB0B0</v>
      </c>
      <c r="H126" s="21" t="str">
        <f>VLOOKUP($E126,Setup_MPP!$A:$E,5,FALSE)</f>
        <v>#F25757</v>
      </c>
      <c r="I126" s="21">
        <v>15</v>
      </c>
      <c r="J126" s="21">
        <f ca="1">VLOOKUP($E126,Setup_MPP!$A:$AZ,I126,FALSE)</f>
        <v>15</v>
      </c>
      <c r="K126" s="21">
        <f t="shared" ca="1" si="4"/>
        <v>3</v>
      </c>
    </row>
    <row r="127" spans="1:11" x14ac:dyDescent="0.35">
      <c r="A127" s="21">
        <v>7</v>
      </c>
      <c r="B127" s="21" t="str">
        <f>IF(A127=1,"Score 🎮",IF(A127=9,"Différence Score 🆚 Score Moyen de la Quadraligue",VLOOKUP($A127,Stats!$A:$B,2,FALSE)))</f>
        <v>Scores Exacts 🎯</v>
      </c>
      <c r="C127" s="21" t="str">
        <f>VLOOKUP($A127,Stats!$A:$F,6,FALSE)</f>
        <v>bar</v>
      </c>
      <c r="D127" s="21" t="str">
        <f>VLOOKUP($A127,Stats!$A:$G,7,FALSE)</f>
        <v>positive</v>
      </c>
      <c r="E127" s="21">
        <v>18</v>
      </c>
      <c r="F127" s="21" t="str">
        <f>VLOOKUP($E127,Setup_MPP!$A:$C,3,FALSE)</f>
        <v>Cartone</v>
      </c>
      <c r="G127" s="21" t="str">
        <f>VLOOKUP($E127,Setup_MPP!$A:$E,4,FALSE)</f>
        <v>#F0BC42</v>
      </c>
      <c r="H127" s="21" t="str">
        <f>VLOOKUP($E127,Setup_MPP!$A:$E,5,FALSE)</f>
        <v>#8E1F2F</v>
      </c>
      <c r="I127" s="21">
        <v>15</v>
      </c>
      <c r="J127" s="21">
        <f ca="1">VLOOKUP($E127,Setup_MPP!$A:$AZ,I127,FALSE)</f>
        <v>10</v>
      </c>
      <c r="K127" s="21">
        <f t="shared" ca="1" si="4"/>
        <v>15</v>
      </c>
    </row>
    <row r="128" spans="1:11" x14ac:dyDescent="0.35">
      <c r="A128" s="21">
        <v>7</v>
      </c>
      <c r="B128" s="21" t="str">
        <f>IF(A128=1,"Score 🎮",IF(A128=9,"Différence Score 🆚 Score Moyen de la Quadraligue",VLOOKUP($A128,Stats!$A:$B,2,FALSE)))</f>
        <v>Scores Exacts 🎯</v>
      </c>
      <c r="C128" s="21" t="str">
        <f>VLOOKUP($A128,Stats!$A:$F,6,FALSE)</f>
        <v>bar</v>
      </c>
      <c r="D128" s="21" t="str">
        <f>VLOOKUP($A128,Stats!$A:$G,7,FALSE)</f>
        <v>positive</v>
      </c>
      <c r="E128" s="21">
        <v>19</v>
      </c>
      <c r="F128" s="21" t="str">
        <f>VLOOKUP($E128,Setup_MPP!$A:$C,3,FALSE)</f>
        <v>YramVi</v>
      </c>
      <c r="G128" s="21" t="str">
        <f>VLOOKUP($E128,Setup_MPP!$A:$E,4,FALSE)</f>
        <v>#E8B28F</v>
      </c>
      <c r="H128" s="21" t="str">
        <f>VLOOKUP($E128,Setup_MPP!$A:$E,5,FALSE)</f>
        <v>#E65568</v>
      </c>
      <c r="I128" s="21">
        <v>15</v>
      </c>
      <c r="J128" s="21">
        <f ca="1">VLOOKUP($E128,Setup_MPP!$A:$AZ,I128,FALSE)</f>
        <v>10</v>
      </c>
      <c r="K128" s="21">
        <f t="shared" ca="1" si="4"/>
        <v>15</v>
      </c>
    </row>
    <row r="129" spans="1:11" x14ac:dyDescent="0.35">
      <c r="A129" s="21">
        <v>7</v>
      </c>
      <c r="B129" s="21" t="str">
        <f>IF(A129=1,"Score 🎮",IF(A129=9,"Différence Score 🆚 Score Moyen de la Quadraligue",VLOOKUP($A129,Stats!$A:$B,2,FALSE)))</f>
        <v>Scores Exacts 🎯</v>
      </c>
      <c r="C129" s="21" t="str">
        <f>VLOOKUP($A129,Stats!$A:$F,6,FALSE)</f>
        <v>bar</v>
      </c>
      <c r="D129" s="21" t="str">
        <f>VLOOKUP($A129,Stats!$A:$G,7,FALSE)</f>
        <v>positive</v>
      </c>
      <c r="E129" s="21">
        <v>20</v>
      </c>
      <c r="F129" s="21" t="str">
        <f>VLOOKUP($E129,Setup_MPP!$A:$C,3,FALSE)</f>
        <v>Anis_MaFihache</v>
      </c>
      <c r="G129" s="21" t="str">
        <f>VLOOKUP($E129,Setup_MPP!$A:$E,4,FALSE)</f>
        <v>#60DC8C</v>
      </c>
      <c r="H129" s="21" t="str">
        <f>VLOOKUP($E129,Setup_MPP!$A:$E,5,FALSE)</f>
        <v>#22A34F</v>
      </c>
      <c r="I129" s="21">
        <v>15</v>
      </c>
      <c r="J129" s="21">
        <f ca="1">VLOOKUP($E129,Setup_MPP!$A:$AZ,I129,FALSE)</f>
        <v>7</v>
      </c>
      <c r="K129" s="21">
        <f t="shared" ca="1" si="4"/>
        <v>24</v>
      </c>
    </row>
    <row r="130" spans="1:11" x14ac:dyDescent="0.35">
      <c r="A130" s="21">
        <v>7</v>
      </c>
      <c r="B130" s="21" t="str">
        <f>IF(A130=1,"Score 🎮",IF(A130=9,"Différence Score 🆚 Score Moyen de la Quadraligue",VLOOKUP($A130,Stats!$A:$B,2,FALSE)))</f>
        <v>Scores Exacts 🎯</v>
      </c>
      <c r="C130" s="21" t="str">
        <f>VLOOKUP($A130,Stats!$A:$F,6,FALSE)</f>
        <v>bar</v>
      </c>
      <c r="D130" s="21" t="str">
        <f>VLOOKUP($A130,Stats!$A:$G,7,FALSE)</f>
        <v>positive</v>
      </c>
      <c r="E130" s="21">
        <v>21</v>
      </c>
      <c r="F130" s="21" t="str">
        <f>VLOOKUP($E130,Setup_MPP!$A:$C,3,FALSE)</f>
        <v>JUJULABOSS13</v>
      </c>
      <c r="G130" s="21" t="str">
        <f>VLOOKUP($E130,Setup_MPP!$A:$E,4,FALSE)</f>
        <v>#2FAEE0</v>
      </c>
      <c r="H130" s="21" t="str">
        <f>VLOOKUP($E130,Setup_MPP!$A:$E,5,FALSE)</f>
        <v>#BEA064</v>
      </c>
      <c r="I130" s="21">
        <v>15</v>
      </c>
      <c r="J130" s="21">
        <f ca="1">VLOOKUP($E130,Setup_MPP!$A:$AZ,I130,FALSE)</f>
        <v>4</v>
      </c>
      <c r="K130" s="21">
        <f t="shared" ca="1" si="4"/>
        <v>27</v>
      </c>
    </row>
    <row r="131" spans="1:11" x14ac:dyDescent="0.35">
      <c r="A131" s="21">
        <v>7</v>
      </c>
      <c r="B131" s="21" t="str">
        <f>IF(A131=1,"Score 🎮",IF(A131=9,"Différence Score 🆚 Score Moyen de la Quadraligue",VLOOKUP($A131,Stats!$A:$B,2,FALSE)))</f>
        <v>Scores Exacts 🎯</v>
      </c>
      <c r="C131" s="21" t="str">
        <f>VLOOKUP($A131,Stats!$A:$F,6,FALSE)</f>
        <v>bar</v>
      </c>
      <c r="D131" s="21" t="str">
        <f>VLOOKUP($A131,Stats!$A:$G,7,FALSE)</f>
        <v>positive</v>
      </c>
      <c r="E131" s="21">
        <v>22</v>
      </c>
      <c r="F131" s="21" t="str">
        <f>VLOOKUP($E131,Setup_MPP!$A:$C,3,FALSE)</f>
        <v>Jujumsrd</v>
      </c>
      <c r="G131" s="21" t="str">
        <f>VLOOKUP($E131,Setup_MPP!$A:$E,4,FALSE)</f>
        <v>#41DEF0</v>
      </c>
      <c r="H131" s="21" t="str">
        <f>VLOOKUP($E131,Setup_MPP!$A:$E,5,FALSE)</f>
        <v>#0BA6B7</v>
      </c>
      <c r="I131" s="21">
        <v>15</v>
      </c>
      <c r="J131" s="21">
        <f ca="1">VLOOKUP($E131,Setup_MPP!$A:$AZ,I131,FALSE)</f>
        <v>11</v>
      </c>
      <c r="K131" s="21">
        <f t="shared" ca="1" si="4"/>
        <v>11</v>
      </c>
    </row>
    <row r="132" spans="1:11" x14ac:dyDescent="0.35">
      <c r="A132" s="21">
        <v>7</v>
      </c>
      <c r="B132" s="21" t="str">
        <f>IF(A132=1,"Score 🎮",IF(A132=9,"Différence Score 🆚 Score Moyen de la Quadraligue",VLOOKUP($A132,Stats!$A:$B,2,FALSE)))</f>
        <v>Scores Exacts 🎯</v>
      </c>
      <c r="C132" s="21" t="str">
        <f>VLOOKUP($A132,Stats!$A:$F,6,FALSE)</f>
        <v>bar</v>
      </c>
      <c r="D132" s="21" t="str">
        <f>VLOOKUP($A132,Stats!$A:$G,7,FALSE)</f>
        <v>positive</v>
      </c>
      <c r="E132" s="21">
        <v>23</v>
      </c>
      <c r="F132" s="21" t="str">
        <f>VLOOKUP($E132,Setup_MPP!$A:$C,3,FALSE)</f>
        <v>DJUDJUPRONO</v>
      </c>
      <c r="G132" s="21" t="str">
        <f>VLOOKUP($E132,Setup_MPP!$A:$E,4,FALSE)</f>
        <v>#F2A2A2</v>
      </c>
      <c r="H132" s="21" t="str">
        <f>VLOOKUP($E132,Setup_MPP!$A:$E,5,FALSE)</f>
        <v>#C25D5D</v>
      </c>
      <c r="I132" s="21">
        <v>15</v>
      </c>
      <c r="J132" s="21">
        <f ca="1">VLOOKUP($E132,Setup_MPP!$A:$AZ,I132,FALSE)</f>
        <v>7</v>
      </c>
      <c r="K132" s="21">
        <f t="shared" ca="1" si="4"/>
        <v>24</v>
      </c>
    </row>
    <row r="133" spans="1:11" x14ac:dyDescent="0.35">
      <c r="A133" s="21">
        <v>7</v>
      </c>
      <c r="B133" s="21" t="str">
        <f>IF(A133=1,"Score 🎮",IF(A133=9,"Différence Score 🆚 Score Moyen de la Quadraligue",VLOOKUP($A133,Stats!$A:$B,2,FALSE)))</f>
        <v>Scores Exacts 🎯</v>
      </c>
      <c r="C133" s="21" t="str">
        <f>VLOOKUP($A133,Stats!$A:$F,6,FALSE)</f>
        <v>bar</v>
      </c>
      <c r="D133" s="21" t="str">
        <f>VLOOKUP($A133,Stats!$A:$G,7,FALSE)</f>
        <v>positive</v>
      </c>
      <c r="E133" s="21">
        <v>24</v>
      </c>
      <c r="F133" s="21" t="str">
        <f>VLOOKUP($E133,Setup_MPP!$A:$C,3,FALSE)</f>
        <v>Samyaaaaaaaaaa</v>
      </c>
      <c r="G133" s="21" t="str">
        <f>VLOOKUP($E133,Setup_MPP!$A:$E,4,FALSE)</f>
        <v>#A2F2C7</v>
      </c>
      <c r="H133" s="21" t="str">
        <f>VLOOKUP($E133,Setup_MPP!$A:$E,5,FALSE)</f>
        <v>#5DC18C</v>
      </c>
      <c r="I133" s="21">
        <v>15</v>
      </c>
      <c r="J133" s="21">
        <f ca="1">VLOOKUP($E133,Setup_MPP!$A:$AZ,I133,FALSE)</f>
        <v>13</v>
      </c>
      <c r="K133" s="21">
        <f t="shared" ca="1" si="4"/>
        <v>6</v>
      </c>
    </row>
    <row r="134" spans="1:11" x14ac:dyDescent="0.35">
      <c r="A134" s="21">
        <v>7</v>
      </c>
      <c r="B134" s="21" t="str">
        <f>IF(A134=1,"Score 🎮",IF(A134=9,"Différence Score 🆚 Score Moyen de la Quadraligue",VLOOKUP($A134,Stats!$A:$B,2,FALSE)))</f>
        <v>Scores Exacts 🎯</v>
      </c>
      <c r="C134" s="21" t="str">
        <f>VLOOKUP($A134,Stats!$A:$F,6,FALSE)</f>
        <v>bar</v>
      </c>
      <c r="D134" s="21" t="str">
        <f>VLOOKUP($A134,Stats!$A:$G,7,FALSE)</f>
        <v>positive</v>
      </c>
      <c r="E134" s="21">
        <v>25</v>
      </c>
      <c r="F134" s="21" t="str">
        <f>VLOOKUP($E134,Setup_MPP!$A:$C,3,FALSE)</f>
        <v>leaw0808</v>
      </c>
      <c r="G134" s="21" t="str">
        <f>VLOOKUP($E134,Setup_MPP!$A:$E,4,FALSE)</f>
        <v>#D1B9EB</v>
      </c>
      <c r="H134" s="21" t="str">
        <f>VLOOKUP($E134,Setup_MPP!$A:$E,5,FALSE)</f>
        <v>#B58BC7</v>
      </c>
      <c r="I134" s="21">
        <v>15</v>
      </c>
      <c r="J134" s="21">
        <f ca="1">VLOOKUP($E134,Setup_MPP!$A:$AZ,I134,FALSE)</f>
        <v>14</v>
      </c>
      <c r="K134" s="21">
        <f t="shared" ca="1" si="4"/>
        <v>4</v>
      </c>
    </row>
    <row r="135" spans="1:11" x14ac:dyDescent="0.35">
      <c r="A135" s="21">
        <v>7</v>
      </c>
      <c r="B135" s="21" t="str">
        <f>IF(A135=1,"Score 🎮",IF(A135=9,"Différence Score 🆚 Score Moyen de la Quadraligue",VLOOKUP($A135,Stats!$A:$B,2,FALSE)))</f>
        <v>Scores Exacts 🎯</v>
      </c>
      <c r="C135" s="21" t="str">
        <f>VLOOKUP($A135,Stats!$A:$F,6,FALSE)</f>
        <v>bar</v>
      </c>
      <c r="D135" s="21" t="str">
        <f>VLOOKUP($A135,Stats!$A:$G,7,FALSE)</f>
        <v>positive</v>
      </c>
      <c r="E135" s="21">
        <v>26</v>
      </c>
      <c r="F135" s="21" t="str">
        <f>VLOOKUP($E135,Setup_MPP!$A:$C,3,FALSE)</f>
        <v>Mohamad#5GGG1</v>
      </c>
      <c r="G135" s="21" t="str">
        <f>VLOOKUP($E135,Setup_MPP!$A:$E,4,FALSE)</f>
        <v>#EB8787</v>
      </c>
      <c r="H135" s="21" t="str">
        <f>VLOOKUP($E135,Setup_MPP!$A:$E,5,FALSE)</f>
        <v>#368E2C</v>
      </c>
      <c r="I135" s="21">
        <v>15</v>
      </c>
      <c r="J135" s="21">
        <f ca="1">VLOOKUP($E135,Setup_MPP!$A:$AZ,I135,FALSE)</f>
        <v>10</v>
      </c>
      <c r="K135" s="21">
        <f t="shared" ca="1" si="4"/>
        <v>15</v>
      </c>
    </row>
    <row r="136" spans="1:11" x14ac:dyDescent="0.35">
      <c r="A136" s="21">
        <v>7</v>
      </c>
      <c r="B136" s="21" t="str">
        <f>IF(A136=1,"Score 🎮",IF(A136=9,"Différence Score 🆚 Score Moyen de la Quadraligue",VLOOKUP($A136,Stats!$A:$B,2,FALSE)))</f>
        <v>Scores Exacts 🎯</v>
      </c>
      <c r="C136" s="21" t="str">
        <f>VLOOKUP($A136,Stats!$A:$F,6,FALSE)</f>
        <v>bar</v>
      </c>
      <c r="D136" s="21" t="str">
        <f>VLOOKUP($A136,Stats!$A:$G,7,FALSE)</f>
        <v>positive</v>
      </c>
      <c r="E136" s="21">
        <v>27</v>
      </c>
      <c r="F136" s="21" t="str">
        <f>VLOOKUP($E136,Setup_MPP!$A:$C,3,FALSE)</f>
        <v>maryemkappa</v>
      </c>
      <c r="G136" s="21" t="str">
        <f>VLOOKUP($E136,Setup_MPP!$A:$E,4,FALSE)</f>
        <v>#BCA2F4</v>
      </c>
      <c r="H136" s="21" t="str">
        <f>VLOOKUP($E136,Setup_MPP!$A:$E,5,FALSE)</f>
        <v>#6D3DD5</v>
      </c>
      <c r="I136" s="21">
        <v>15</v>
      </c>
      <c r="J136" s="21">
        <f ca="1">VLOOKUP($E136,Setup_MPP!$A:$AZ,I136,FALSE)</f>
        <v>14</v>
      </c>
      <c r="K136" s="21">
        <f t="shared" ca="1" si="4"/>
        <v>4</v>
      </c>
    </row>
    <row r="137" spans="1:11" x14ac:dyDescent="0.35">
      <c r="A137" s="21">
        <v>12</v>
      </c>
      <c r="B137" s="21" t="str">
        <f>IF(A137=1,"Score 🎮",IF(A137=9,"Différence Score 🆚 Score Moyen de la Quadraligue",VLOOKUP($A137,Stats!$A:$B,2,FALSE)))</f>
        <v>% de Bonus x2 bien utilisés 😎</v>
      </c>
      <c r="C137" s="21" t="str">
        <f>VLOOKUP($A137,Stats!$A:$F,6,FALSE)</f>
        <v>bar</v>
      </c>
      <c r="D137" s="21" t="str">
        <f>VLOOKUP($A137,Stats!$A:$G,7,FALSE)</f>
        <v>positive</v>
      </c>
      <c r="E137" s="21">
        <f>1</f>
        <v>1</v>
      </c>
      <c r="F137" s="21" t="str">
        <f>VLOOKUP($E137,Setup_MPP!$A:$C,3,FALSE)</f>
        <v>_Nicolas_LM_</v>
      </c>
      <c r="G137" s="21" t="str">
        <f>VLOOKUP($E137,Setup_MPP!$A:$E,4,FALSE)</f>
        <v>#F7C79D</v>
      </c>
      <c r="H137" s="21" t="str">
        <f>VLOOKUP($E137,Setup_MPP!$A:$E,5,FALSE)</f>
        <v>#FFBE85</v>
      </c>
      <c r="I137" s="21">
        <v>25</v>
      </c>
      <c r="J137" s="21">
        <f>VLOOKUP($E137,Setup_MPP!$A:$AZ,I137,FALSE)</f>
        <v>0</v>
      </c>
      <c r="K137" s="21">
        <f>IFERROR(RANK(J137,$J$137:$J$163,0),"")</f>
        <v>7</v>
      </c>
    </row>
    <row r="138" spans="1:11" x14ac:dyDescent="0.35">
      <c r="A138" s="21">
        <v>12</v>
      </c>
      <c r="B138" s="21" t="str">
        <f>IF(A138=1,"Score 🎮",IF(A138=9,"Différence Score 🆚 Score Moyen de la Quadraligue",VLOOKUP($A138,Stats!$A:$B,2,FALSE)))</f>
        <v>% de Bonus x2 bien utilisés 😎</v>
      </c>
      <c r="C138" s="21" t="str">
        <f>VLOOKUP($A138,Stats!$A:$F,6,FALSE)</f>
        <v>bar</v>
      </c>
      <c r="D138" s="21" t="str">
        <f>VLOOKUP($A138,Stats!$A:$G,7,FALSE)</f>
        <v>positive</v>
      </c>
      <c r="E138" s="21">
        <v>2</v>
      </c>
      <c r="F138" s="21" t="str">
        <f>VLOOKUP($E138,Setup_MPP!$A:$C,3,FALSE)</f>
        <v>leaelaz</v>
      </c>
      <c r="G138" s="21" t="str">
        <f>VLOOKUP($E138,Setup_MPP!$A:$E,4,FALSE)</f>
        <v>#FFBEBE</v>
      </c>
      <c r="H138" s="21" t="str">
        <f>VLOOKUP($E138,Setup_MPP!$A:$E,5,FALSE)</f>
        <v>#DF6868</v>
      </c>
      <c r="I138" s="21">
        <v>25</v>
      </c>
      <c r="J138" s="21">
        <f>VLOOKUP($E138,Setup_MPP!$A:$AZ,I138,FALSE)</f>
        <v>0</v>
      </c>
      <c r="K138" s="21">
        <f t="shared" ref="K138:K163" si="5">IFERROR(RANK(J138,$J$137:$J$163,0),"")</f>
        <v>7</v>
      </c>
    </row>
    <row r="139" spans="1:11" x14ac:dyDescent="0.35">
      <c r="A139" s="21">
        <v>12</v>
      </c>
      <c r="B139" s="21" t="str">
        <f>IF(A139=1,"Score 🎮",IF(A139=9,"Différence Score 🆚 Score Moyen de la Quadraligue",VLOOKUP($A139,Stats!$A:$B,2,FALSE)))</f>
        <v>% de Bonus x2 bien utilisés 😎</v>
      </c>
      <c r="C139" s="21" t="str">
        <f>VLOOKUP($A139,Stats!$A:$F,6,FALSE)</f>
        <v>bar</v>
      </c>
      <c r="D139" s="21" t="str">
        <f>VLOOKUP($A139,Stats!$A:$G,7,FALSE)</f>
        <v>positive</v>
      </c>
      <c r="E139" s="21">
        <v>3</v>
      </c>
      <c r="F139" s="21" t="str">
        <f>VLOOKUP($E139,Setup_MPP!$A:$C,3,FALSE)</f>
        <v>PasMetalleux</v>
      </c>
      <c r="G139" s="21" t="str">
        <f>VLOOKUP($E139,Setup_MPP!$A:$E,4,FALSE)</f>
        <v>#F5C7FC</v>
      </c>
      <c r="H139" s="21" t="str">
        <f>VLOOKUP($E139,Setup_MPP!$A:$E,5,FALSE)</f>
        <v>#C489CF</v>
      </c>
      <c r="I139" s="21">
        <v>25</v>
      </c>
      <c r="J139" s="21" t="str">
        <f>VLOOKUP($E139,Setup_MPP!$A:$AZ,I139,FALSE)</f>
        <v/>
      </c>
      <c r="K139" s="21" t="str">
        <f t="shared" si="5"/>
        <v/>
      </c>
    </row>
    <row r="140" spans="1:11" x14ac:dyDescent="0.35">
      <c r="A140" s="21">
        <v>12</v>
      </c>
      <c r="B140" s="21" t="str">
        <f>IF(A140=1,"Score 🎮",IF(A140=9,"Différence Score 🆚 Score Moyen de la Quadraligue",VLOOKUP($A140,Stats!$A:$B,2,FALSE)))</f>
        <v>% de Bonus x2 bien utilisés 😎</v>
      </c>
      <c r="C140" s="21" t="str">
        <f>VLOOKUP($A140,Stats!$A:$F,6,FALSE)</f>
        <v>bar</v>
      </c>
      <c r="D140" s="21" t="str">
        <f>VLOOKUP($A140,Stats!$A:$G,7,FALSE)</f>
        <v>positive</v>
      </c>
      <c r="E140" s="21">
        <v>4</v>
      </c>
      <c r="F140" s="21" t="str">
        <f>VLOOKUP($E140,Setup_MPP!$A:$C,3,FALSE)</f>
        <v>Popo444</v>
      </c>
      <c r="G140" s="21" t="str">
        <f>VLOOKUP($E140,Setup_MPP!$A:$E,4,FALSE)</f>
        <v>#A5EA7F</v>
      </c>
      <c r="H140" s="21" t="str">
        <f>VLOOKUP($E140,Setup_MPP!$A:$E,5,FALSE)</f>
        <v>#80C65A</v>
      </c>
      <c r="I140" s="21">
        <v>25</v>
      </c>
      <c r="J140" s="21" t="str">
        <f>VLOOKUP($E140,Setup_MPP!$A:$AZ,I140,FALSE)</f>
        <v/>
      </c>
      <c r="K140" s="21" t="str">
        <f t="shared" si="5"/>
        <v/>
      </c>
    </row>
    <row r="141" spans="1:11" x14ac:dyDescent="0.35">
      <c r="A141" s="21">
        <v>12</v>
      </c>
      <c r="B141" s="21" t="str">
        <f>IF(A141=1,"Score 🎮",IF(A141=9,"Différence Score 🆚 Score Moyen de la Quadraligue",VLOOKUP($A141,Stats!$A:$B,2,FALSE)))</f>
        <v>% de Bonus x2 bien utilisés 😎</v>
      </c>
      <c r="C141" s="21" t="str">
        <f>VLOOKUP($A141,Stats!$A:$F,6,FALSE)</f>
        <v>bar</v>
      </c>
      <c r="D141" s="21" t="str">
        <f>VLOOKUP($A141,Stats!$A:$G,7,FALSE)</f>
        <v>positive</v>
      </c>
      <c r="E141" s="21">
        <v>5</v>
      </c>
      <c r="F141" s="21" t="str">
        <f>VLOOKUP($E141,Setup_MPP!$A:$C,3,FALSE)</f>
        <v>_Jujul</v>
      </c>
      <c r="G141" s="21" t="str">
        <f>VLOOKUP($E141,Setup_MPP!$A:$E,4,FALSE)</f>
        <v>#D890FF</v>
      </c>
      <c r="H141" s="21" t="str">
        <f>VLOOKUP($E141,Setup_MPP!$A:$E,5,FALSE)</f>
        <v>#B750EF</v>
      </c>
      <c r="I141" s="21">
        <v>25</v>
      </c>
      <c r="J141" s="21">
        <f>VLOOKUP($E141,Setup_MPP!$A:$AZ,I141,FALSE)</f>
        <v>0</v>
      </c>
      <c r="K141" s="21">
        <f t="shared" si="5"/>
        <v>7</v>
      </c>
    </row>
    <row r="142" spans="1:11" x14ac:dyDescent="0.35">
      <c r="A142" s="21">
        <v>12</v>
      </c>
      <c r="B142" s="21" t="str">
        <f>IF(A142=1,"Score 🎮",IF(A142=9,"Différence Score 🆚 Score Moyen de la Quadraligue",VLOOKUP($A142,Stats!$A:$B,2,FALSE)))</f>
        <v>% de Bonus x2 bien utilisés 😎</v>
      </c>
      <c r="C142" s="21" t="str">
        <f>VLOOKUP($A142,Stats!$A:$F,6,FALSE)</f>
        <v>bar</v>
      </c>
      <c r="D142" s="21" t="str">
        <f>VLOOKUP($A142,Stats!$A:$G,7,FALSE)</f>
        <v>positive</v>
      </c>
      <c r="E142" s="21">
        <v>6</v>
      </c>
      <c r="F142" s="21" t="str">
        <f>VLOOKUP($E142,Setup_MPP!$A:$C,3,FALSE)</f>
        <v>Julay</v>
      </c>
      <c r="G142" s="21" t="str">
        <f>VLOOKUP($E142,Setup_MPP!$A:$E,4,FALSE)</f>
        <v>#A6F7B1</v>
      </c>
      <c r="H142" s="21" t="str">
        <f>VLOOKUP($E142,Setup_MPP!$A:$E,5,FALSE)</f>
        <v>#6EC179</v>
      </c>
      <c r="I142" s="21">
        <v>25</v>
      </c>
      <c r="J142" s="21" t="str">
        <f>VLOOKUP($E142,Setup_MPP!$A:$AZ,I142,FALSE)</f>
        <v/>
      </c>
      <c r="K142" s="21" t="str">
        <f t="shared" si="5"/>
        <v/>
      </c>
    </row>
    <row r="143" spans="1:11" x14ac:dyDescent="0.35">
      <c r="A143" s="21">
        <v>12</v>
      </c>
      <c r="B143" s="21" t="str">
        <f>IF(A143=1,"Score 🎮",IF(A143=9,"Différence Score 🆚 Score Moyen de la Quadraligue",VLOOKUP($A143,Stats!$A:$B,2,FALSE)))</f>
        <v>% de Bonus x2 bien utilisés 😎</v>
      </c>
      <c r="C143" s="21" t="str">
        <f>VLOOKUP($A143,Stats!$A:$F,6,FALSE)</f>
        <v>bar</v>
      </c>
      <c r="D143" s="21" t="str">
        <f>VLOOKUP($A143,Stats!$A:$G,7,FALSE)</f>
        <v>positive</v>
      </c>
      <c r="E143" s="21">
        <v>7</v>
      </c>
      <c r="F143" s="21" t="str">
        <f>VLOOKUP($E143,Setup_MPP!$A:$C,3,FALSE)</f>
        <v>__Vince__</v>
      </c>
      <c r="G143" s="21" t="str">
        <f>VLOOKUP($E143,Setup_MPP!$A:$E,4,FALSE)</f>
        <v>#B2EAE8</v>
      </c>
      <c r="H143" s="21" t="str">
        <f>VLOOKUP($E143,Setup_MPP!$A:$E,5,FALSE)</f>
        <v>#6CB4B1</v>
      </c>
      <c r="I143" s="21">
        <v>25</v>
      </c>
      <c r="J143" s="21">
        <f>VLOOKUP($E143,Setup_MPP!$A:$AZ,I143,FALSE)</f>
        <v>0</v>
      </c>
      <c r="K143" s="21">
        <f t="shared" si="5"/>
        <v>7</v>
      </c>
    </row>
    <row r="144" spans="1:11" x14ac:dyDescent="0.35">
      <c r="A144" s="21">
        <v>12</v>
      </c>
      <c r="B144" s="21" t="str">
        <f>IF(A144=1,"Score 🎮",IF(A144=9,"Différence Score 🆚 Score Moyen de la Quadraligue",VLOOKUP($A144,Stats!$A:$B,2,FALSE)))</f>
        <v>% de Bonus x2 bien utilisés 😎</v>
      </c>
      <c r="C144" s="21" t="str">
        <f>VLOOKUP($A144,Stats!$A:$F,6,FALSE)</f>
        <v>bar</v>
      </c>
      <c r="D144" s="21" t="str">
        <f>VLOOKUP($A144,Stats!$A:$G,7,FALSE)</f>
        <v>positive</v>
      </c>
      <c r="E144" s="21">
        <v>8</v>
      </c>
      <c r="F144" s="21" t="str">
        <f>VLOOKUP($E144,Setup_MPP!$A:$C,3,FALSE)</f>
        <v>Louuiiis</v>
      </c>
      <c r="G144" s="21" t="str">
        <f>VLOOKUP($E144,Setup_MPP!$A:$E,4,FALSE)</f>
        <v>#EEF7B1</v>
      </c>
      <c r="H144" s="21" t="str">
        <f>VLOOKUP($E144,Setup_MPP!$A:$E,5,FALSE)</f>
        <v>#C1CB7D</v>
      </c>
      <c r="I144" s="21">
        <v>25</v>
      </c>
      <c r="J144" s="21">
        <f>VLOOKUP($E144,Setup_MPP!$A:$AZ,I144,FALSE)</f>
        <v>0</v>
      </c>
      <c r="K144" s="21">
        <f t="shared" si="5"/>
        <v>7</v>
      </c>
    </row>
    <row r="145" spans="1:11" x14ac:dyDescent="0.35">
      <c r="A145" s="21">
        <v>12</v>
      </c>
      <c r="B145" s="21" t="str">
        <f>IF(A145=1,"Score 🎮",IF(A145=9,"Différence Score 🆚 Score Moyen de la Quadraligue",VLOOKUP($A145,Stats!$A:$B,2,FALSE)))</f>
        <v>% de Bonus x2 bien utilisés 😎</v>
      </c>
      <c r="C145" s="21" t="str">
        <f>VLOOKUP($A145,Stats!$A:$F,6,FALSE)</f>
        <v>bar</v>
      </c>
      <c r="D145" s="21" t="str">
        <f>VLOOKUP($A145,Stats!$A:$G,7,FALSE)</f>
        <v>positive</v>
      </c>
      <c r="E145" s="21">
        <v>9</v>
      </c>
      <c r="F145" s="21" t="str">
        <f>VLOOKUP($E145,Setup_MPP!$A:$C,3,FALSE)</f>
        <v>Aurelien_dpq</v>
      </c>
      <c r="G145" s="21" t="str">
        <f>VLOOKUP($E145,Setup_MPP!$A:$E,4,FALSE)</f>
        <v>#F4EA9D</v>
      </c>
      <c r="H145" s="21" t="str">
        <f>VLOOKUP($E145,Setup_MPP!$A:$E,5,FALSE)</f>
        <v>#D2C458</v>
      </c>
      <c r="I145" s="21">
        <v>25</v>
      </c>
      <c r="J145" s="21">
        <f>VLOOKUP($E145,Setup_MPP!$A:$AZ,I145,FALSE)</f>
        <v>1</v>
      </c>
      <c r="K145" s="21">
        <f t="shared" si="5"/>
        <v>1</v>
      </c>
    </row>
    <row r="146" spans="1:11" x14ac:dyDescent="0.35">
      <c r="A146" s="21">
        <v>12</v>
      </c>
      <c r="B146" s="21" t="str">
        <f>IF(A146=1,"Score 🎮",IF(A146=9,"Différence Score 🆚 Score Moyen de la Quadraligue",VLOOKUP($A146,Stats!$A:$B,2,FALSE)))</f>
        <v>% de Bonus x2 bien utilisés 😎</v>
      </c>
      <c r="C146" s="21" t="str">
        <f>VLOOKUP($A146,Stats!$A:$F,6,FALSE)</f>
        <v>bar</v>
      </c>
      <c r="D146" s="21" t="str">
        <f>VLOOKUP($A146,Stats!$A:$G,7,FALSE)</f>
        <v>positive</v>
      </c>
      <c r="E146" s="21">
        <v>10</v>
      </c>
      <c r="F146" s="21" t="str">
        <f>VLOOKUP($E146,Setup_MPP!$A:$C,3,FALSE)</f>
        <v>RandomPaul</v>
      </c>
      <c r="G146" s="21" t="str">
        <f>VLOOKUP($E146,Setup_MPP!$A:$E,4,FALSE)</f>
        <v>#C4B0FF</v>
      </c>
      <c r="H146" s="21" t="str">
        <f>VLOOKUP($E146,Setup_MPP!$A:$E,5,FALSE)</f>
        <v>#7F66C8</v>
      </c>
      <c r="I146" s="21">
        <v>25</v>
      </c>
      <c r="J146" s="21">
        <f>VLOOKUP($E146,Setup_MPP!$A:$AZ,I146,FALSE)</f>
        <v>0</v>
      </c>
      <c r="K146" s="21">
        <f t="shared" si="5"/>
        <v>7</v>
      </c>
    </row>
    <row r="147" spans="1:11" x14ac:dyDescent="0.35">
      <c r="A147" s="21">
        <v>12</v>
      </c>
      <c r="B147" s="21" t="str">
        <f>IF(A147=1,"Score 🎮",IF(A147=9,"Différence Score 🆚 Score Moyen de la Quadraligue",VLOOKUP($A147,Stats!$A:$B,2,FALSE)))</f>
        <v>% de Bonus x2 bien utilisés 😎</v>
      </c>
      <c r="C147" s="21" t="str">
        <f>VLOOKUP($A147,Stats!$A:$F,6,FALSE)</f>
        <v>bar</v>
      </c>
      <c r="D147" s="21" t="str">
        <f>VLOOKUP($A147,Stats!$A:$G,7,FALSE)</f>
        <v>positive</v>
      </c>
      <c r="E147" s="21">
        <v>11</v>
      </c>
      <c r="F147" s="21" t="str">
        <f>VLOOKUP($E147,Setup_MPP!$A:$C,3,FALSE)</f>
        <v>Kinsley91</v>
      </c>
      <c r="G147" s="21" t="str">
        <f>VLOOKUP($E147,Setup_MPP!$A:$E,4,FALSE)</f>
        <v>#CBEBBA</v>
      </c>
      <c r="H147" s="21" t="str">
        <f>VLOOKUP($E147,Setup_MPP!$A:$E,5,FALSE)</f>
        <v>#70BC6E</v>
      </c>
      <c r="I147" s="21">
        <v>25</v>
      </c>
      <c r="J147" s="21">
        <f>VLOOKUP($E147,Setup_MPP!$A:$AZ,I147,FALSE)</f>
        <v>1</v>
      </c>
      <c r="K147" s="21">
        <f t="shared" si="5"/>
        <v>1</v>
      </c>
    </row>
    <row r="148" spans="1:11" x14ac:dyDescent="0.35">
      <c r="A148" s="21">
        <v>12</v>
      </c>
      <c r="B148" s="21" t="str">
        <f>IF(A148=1,"Score 🎮",IF(A148=9,"Différence Score 🆚 Score Moyen de la Quadraligue",VLOOKUP($A148,Stats!$A:$B,2,FALSE)))</f>
        <v>% de Bonus x2 bien utilisés 😎</v>
      </c>
      <c r="C148" s="21" t="str">
        <f>VLOOKUP($A148,Stats!$A:$F,6,FALSE)</f>
        <v>bar</v>
      </c>
      <c r="D148" s="21" t="str">
        <f>VLOOKUP($A148,Stats!$A:$G,7,FALSE)</f>
        <v>positive</v>
      </c>
      <c r="E148" s="21">
        <v>12</v>
      </c>
      <c r="F148" s="21" t="str">
        <f>VLOOKUP($E148,Setup_MPP!$A:$C,3,FALSE)</f>
        <v>Jaouad1</v>
      </c>
      <c r="G148" s="21" t="str">
        <f>VLOOKUP($E148,Setup_MPP!$A:$E,4,FALSE)</f>
        <v>#C2D4FF</v>
      </c>
      <c r="H148" s="21" t="str">
        <f>VLOOKUP($E148,Setup_MPP!$A:$E,5,FALSE)</f>
        <v>#6586D5</v>
      </c>
      <c r="I148" s="21">
        <v>25</v>
      </c>
      <c r="J148" s="21">
        <f>VLOOKUP($E148,Setup_MPP!$A:$AZ,I148,FALSE)</f>
        <v>1</v>
      </c>
      <c r="K148" s="21">
        <f t="shared" si="5"/>
        <v>1</v>
      </c>
    </row>
    <row r="149" spans="1:11" x14ac:dyDescent="0.35">
      <c r="A149" s="21">
        <v>12</v>
      </c>
      <c r="B149" s="21" t="str">
        <f>IF(A149=1,"Score 🎮",IF(A149=9,"Différence Score 🆚 Score Moyen de la Quadraligue",VLOOKUP($A149,Stats!$A:$B,2,FALSE)))</f>
        <v>% de Bonus x2 bien utilisés 😎</v>
      </c>
      <c r="C149" s="21" t="str">
        <f>VLOOKUP($A149,Stats!$A:$F,6,FALSE)</f>
        <v>bar</v>
      </c>
      <c r="D149" s="21" t="str">
        <f>VLOOKUP($A149,Stats!$A:$G,7,FALSE)</f>
        <v>positive</v>
      </c>
      <c r="E149" s="21">
        <v>13</v>
      </c>
      <c r="F149" s="21" t="str">
        <f>VLOOKUP($E149,Setup_MPP!$A:$C,3,FALSE)</f>
        <v>Julien_I</v>
      </c>
      <c r="G149" s="21" t="str">
        <f>VLOOKUP($E149,Setup_MPP!$A:$E,4,FALSE)</f>
        <v>#C1E0EF</v>
      </c>
      <c r="H149" s="21" t="str">
        <f>VLOOKUP($E149,Setup_MPP!$A:$E,5,FALSE)</f>
        <v>#4F91B2</v>
      </c>
      <c r="I149" s="21">
        <v>25</v>
      </c>
      <c r="J149" s="21">
        <f>VLOOKUP($E149,Setup_MPP!$A:$AZ,I149,FALSE)</f>
        <v>0</v>
      </c>
      <c r="K149" s="21">
        <f t="shared" si="5"/>
        <v>7</v>
      </c>
    </row>
    <row r="150" spans="1:11" x14ac:dyDescent="0.35">
      <c r="A150" s="21">
        <v>12</v>
      </c>
      <c r="B150" s="21" t="str">
        <f>IF(A150=1,"Score 🎮",IF(A150=9,"Différence Score 🆚 Score Moyen de la Quadraligue",VLOOKUP($A150,Stats!$A:$B,2,FALSE)))</f>
        <v>% de Bonus x2 bien utilisés 😎</v>
      </c>
      <c r="C150" s="21" t="str">
        <f>VLOOKUP($A150,Stats!$A:$F,6,FALSE)</f>
        <v>bar</v>
      </c>
      <c r="D150" s="21" t="str">
        <f>VLOOKUP($A150,Stats!$A:$G,7,FALSE)</f>
        <v>positive</v>
      </c>
      <c r="E150" s="21">
        <v>14</v>
      </c>
      <c r="F150" s="21" t="str">
        <f>VLOOKUP($E150,Setup_MPP!$A:$C,3,FALSE)</f>
        <v>MarieEYT</v>
      </c>
      <c r="G150" s="21" t="str">
        <f>VLOOKUP($E150,Setup_MPP!$A:$E,4,FALSE)</f>
        <v>#FFAFD2</v>
      </c>
      <c r="H150" s="21" t="str">
        <f>VLOOKUP($E150,Setup_MPP!$A:$E,5,FALSE)</f>
        <v>#F2589B</v>
      </c>
      <c r="I150" s="21">
        <v>25</v>
      </c>
      <c r="J150" s="21">
        <f>VLOOKUP($E150,Setup_MPP!$A:$AZ,I150,FALSE)</f>
        <v>1</v>
      </c>
      <c r="K150" s="21">
        <f t="shared" si="5"/>
        <v>1</v>
      </c>
    </row>
    <row r="151" spans="1:11" x14ac:dyDescent="0.35">
      <c r="A151" s="21">
        <v>12</v>
      </c>
      <c r="B151" s="21" t="str">
        <f>IF(A151=1,"Score 🎮",IF(A151=9,"Différence Score 🆚 Score Moyen de la Quadraligue",VLOOKUP($A151,Stats!$A:$B,2,FALSE)))</f>
        <v>% de Bonus x2 bien utilisés 😎</v>
      </c>
      <c r="C151" s="21" t="str">
        <f>VLOOKUP($A151,Stats!$A:$F,6,FALSE)</f>
        <v>bar</v>
      </c>
      <c r="D151" s="21" t="str">
        <f>VLOOKUP($A151,Stats!$A:$G,7,FALSE)</f>
        <v>positive</v>
      </c>
      <c r="E151" s="21">
        <v>15</v>
      </c>
      <c r="F151" s="21" t="str">
        <f>VLOOKUP($E151,Setup_MPP!$A:$C,3,FALSE)</f>
        <v>Amino28</v>
      </c>
      <c r="G151" s="21" t="str">
        <f>VLOOKUP($E151,Setup_MPP!$A:$E,4,FALSE)</f>
        <v>#FF9898</v>
      </c>
      <c r="H151" s="21" t="str">
        <f>VLOOKUP($E151,Setup_MPP!$A:$E,5,FALSE)</f>
        <v>#FF5D5D</v>
      </c>
      <c r="I151" s="21">
        <v>25</v>
      </c>
      <c r="J151" s="21">
        <f>VLOOKUP($E151,Setup_MPP!$A:$AZ,I151,FALSE)</f>
        <v>0</v>
      </c>
      <c r="K151" s="21">
        <f t="shared" si="5"/>
        <v>7</v>
      </c>
    </row>
    <row r="152" spans="1:11" x14ac:dyDescent="0.35">
      <c r="A152" s="21">
        <v>12</v>
      </c>
      <c r="B152" s="21" t="str">
        <f>IF(A152=1,"Score 🎮",IF(A152=9,"Différence Score 🆚 Score Moyen de la Quadraligue",VLOOKUP($A152,Stats!$A:$B,2,FALSE)))</f>
        <v>% de Bonus x2 bien utilisés 😎</v>
      </c>
      <c r="C152" s="21" t="str">
        <f>VLOOKUP($A152,Stats!$A:$F,6,FALSE)</f>
        <v>bar</v>
      </c>
      <c r="D152" s="21" t="str">
        <f>VLOOKUP($A152,Stats!$A:$G,7,FALSE)</f>
        <v>positive</v>
      </c>
      <c r="E152" s="21">
        <v>16</v>
      </c>
      <c r="F152" s="21" t="str">
        <f>VLOOKUP($E152,Setup_MPP!$A:$C,3,FALSE)</f>
        <v>RomaLaura</v>
      </c>
      <c r="G152" s="21" t="str">
        <f>VLOOKUP($E152,Setup_MPP!$A:$E,4,FALSE)</f>
        <v>#86A4FE</v>
      </c>
      <c r="H152" s="21" t="str">
        <f>VLOOKUP($E152,Setup_MPP!$A:$E,5,FALSE)</f>
        <v>#3769FF</v>
      </c>
      <c r="I152" s="21">
        <v>25</v>
      </c>
      <c r="J152" s="21">
        <f>VLOOKUP($E152,Setup_MPP!$A:$AZ,I152,FALSE)</f>
        <v>0</v>
      </c>
      <c r="K152" s="21">
        <f t="shared" si="5"/>
        <v>7</v>
      </c>
    </row>
    <row r="153" spans="1:11" x14ac:dyDescent="0.35">
      <c r="A153" s="21">
        <v>12</v>
      </c>
      <c r="B153" s="21" t="str">
        <f>IF(A153=1,"Score 🎮",IF(A153=9,"Différence Score 🆚 Score Moyen de la Quadraligue",VLOOKUP($A153,Stats!$A:$B,2,FALSE)))</f>
        <v>% de Bonus x2 bien utilisés 😎</v>
      </c>
      <c r="C153" s="21" t="str">
        <f>VLOOKUP($A153,Stats!$A:$F,6,FALSE)</f>
        <v>bar</v>
      </c>
      <c r="D153" s="21" t="str">
        <f>VLOOKUP($A153,Stats!$A:$G,7,FALSE)</f>
        <v>positive</v>
      </c>
      <c r="E153" s="21">
        <v>17</v>
      </c>
      <c r="F153" s="21" t="str">
        <f>VLOOKUP($E153,Setup_MPP!$A:$C,3,FALSE)</f>
        <v>Julien_cri</v>
      </c>
      <c r="G153" s="21" t="str">
        <f>VLOOKUP($E153,Setup_MPP!$A:$E,4,FALSE)</f>
        <v>#FFB0B0</v>
      </c>
      <c r="H153" s="21" t="str">
        <f>VLOOKUP($E153,Setup_MPP!$A:$E,5,FALSE)</f>
        <v>#F25757</v>
      </c>
      <c r="I153" s="21">
        <v>25</v>
      </c>
      <c r="J153" s="21">
        <f>VLOOKUP($E153,Setup_MPP!$A:$AZ,I153,FALSE)</f>
        <v>0</v>
      </c>
      <c r="K153" s="21">
        <f t="shared" si="5"/>
        <v>7</v>
      </c>
    </row>
    <row r="154" spans="1:11" x14ac:dyDescent="0.35">
      <c r="A154" s="21">
        <v>12</v>
      </c>
      <c r="B154" s="21" t="str">
        <f>IF(A154=1,"Score 🎮",IF(A154=9,"Différence Score 🆚 Score Moyen de la Quadraligue",VLOOKUP($A154,Stats!$A:$B,2,FALSE)))</f>
        <v>% de Bonus x2 bien utilisés 😎</v>
      </c>
      <c r="C154" s="21" t="str">
        <f>VLOOKUP($A154,Stats!$A:$F,6,FALSE)</f>
        <v>bar</v>
      </c>
      <c r="D154" s="21" t="str">
        <f>VLOOKUP($A154,Stats!$A:$G,7,FALSE)</f>
        <v>positive</v>
      </c>
      <c r="E154" s="21">
        <v>18</v>
      </c>
      <c r="F154" s="21" t="str">
        <f>VLOOKUP($E154,Setup_MPP!$A:$C,3,FALSE)</f>
        <v>Cartone</v>
      </c>
      <c r="G154" s="21" t="str">
        <f>VLOOKUP($E154,Setup_MPP!$A:$E,4,FALSE)</f>
        <v>#F0BC42</v>
      </c>
      <c r="H154" s="21" t="str">
        <f>VLOOKUP($E154,Setup_MPP!$A:$E,5,FALSE)</f>
        <v>#8E1F2F</v>
      </c>
      <c r="I154" s="21">
        <v>25</v>
      </c>
      <c r="J154" s="21">
        <f>VLOOKUP($E154,Setup_MPP!$A:$AZ,I154,FALSE)</f>
        <v>0</v>
      </c>
      <c r="K154" s="21">
        <f t="shared" si="5"/>
        <v>7</v>
      </c>
    </row>
    <row r="155" spans="1:11" x14ac:dyDescent="0.35">
      <c r="A155" s="21">
        <v>12</v>
      </c>
      <c r="B155" s="21" t="str">
        <f>IF(A155=1,"Score 🎮",IF(A155=9,"Différence Score 🆚 Score Moyen de la Quadraligue",VLOOKUP($A155,Stats!$A:$B,2,FALSE)))</f>
        <v>% de Bonus x2 bien utilisés 😎</v>
      </c>
      <c r="C155" s="21" t="str">
        <f>VLOOKUP($A155,Stats!$A:$F,6,FALSE)</f>
        <v>bar</v>
      </c>
      <c r="D155" s="21" t="str">
        <f>VLOOKUP($A155,Stats!$A:$G,7,FALSE)</f>
        <v>positive</v>
      </c>
      <c r="E155" s="21">
        <v>19</v>
      </c>
      <c r="F155" s="21" t="str">
        <f>VLOOKUP($E155,Setup_MPP!$A:$C,3,FALSE)</f>
        <v>YramVi</v>
      </c>
      <c r="G155" s="21" t="str">
        <f>VLOOKUP($E155,Setup_MPP!$A:$E,4,FALSE)</f>
        <v>#E8B28F</v>
      </c>
      <c r="H155" s="21" t="str">
        <f>VLOOKUP($E155,Setup_MPP!$A:$E,5,FALSE)</f>
        <v>#E65568</v>
      </c>
      <c r="I155" s="21">
        <v>25</v>
      </c>
      <c r="J155" s="21">
        <f>VLOOKUP($E155,Setup_MPP!$A:$AZ,I155,FALSE)</f>
        <v>0</v>
      </c>
      <c r="K155" s="21">
        <f t="shared" si="5"/>
        <v>7</v>
      </c>
    </row>
    <row r="156" spans="1:11" x14ac:dyDescent="0.35">
      <c r="A156" s="21">
        <v>12</v>
      </c>
      <c r="B156" s="21" t="str">
        <f>IF(A156=1,"Score 🎮",IF(A156=9,"Différence Score 🆚 Score Moyen de la Quadraligue",VLOOKUP($A156,Stats!$A:$B,2,FALSE)))</f>
        <v>% de Bonus x2 bien utilisés 😎</v>
      </c>
      <c r="C156" s="21" t="str">
        <f>VLOOKUP($A156,Stats!$A:$F,6,FALSE)</f>
        <v>bar</v>
      </c>
      <c r="D156" s="21" t="str">
        <f>VLOOKUP($A156,Stats!$A:$G,7,FALSE)</f>
        <v>positive</v>
      </c>
      <c r="E156" s="21">
        <v>20</v>
      </c>
      <c r="F156" s="21" t="str">
        <f>VLOOKUP($E156,Setup_MPP!$A:$C,3,FALSE)</f>
        <v>Anis_MaFihache</v>
      </c>
      <c r="G156" s="21" t="str">
        <f>VLOOKUP($E156,Setup_MPP!$A:$E,4,FALSE)</f>
        <v>#60DC8C</v>
      </c>
      <c r="H156" s="21" t="str">
        <f>VLOOKUP($E156,Setup_MPP!$A:$E,5,FALSE)</f>
        <v>#22A34F</v>
      </c>
      <c r="I156" s="21">
        <v>25</v>
      </c>
      <c r="J156" s="21">
        <f>VLOOKUP($E156,Setup_MPP!$A:$AZ,I156,FALSE)</f>
        <v>0</v>
      </c>
      <c r="K156" s="21">
        <f t="shared" si="5"/>
        <v>7</v>
      </c>
    </row>
    <row r="157" spans="1:11" x14ac:dyDescent="0.35">
      <c r="A157" s="21">
        <v>12</v>
      </c>
      <c r="B157" s="21" t="str">
        <f>IF(A157=1,"Score 🎮",IF(A157=9,"Différence Score 🆚 Score Moyen de la Quadraligue",VLOOKUP($A157,Stats!$A:$B,2,FALSE)))</f>
        <v>% de Bonus x2 bien utilisés 😎</v>
      </c>
      <c r="C157" s="21" t="str">
        <f>VLOOKUP($A157,Stats!$A:$F,6,FALSE)</f>
        <v>bar</v>
      </c>
      <c r="D157" s="21" t="str">
        <f>VLOOKUP($A157,Stats!$A:$G,7,FALSE)</f>
        <v>positive</v>
      </c>
      <c r="E157" s="21">
        <v>21</v>
      </c>
      <c r="F157" s="21" t="str">
        <f>VLOOKUP($E157,Setup_MPP!$A:$C,3,FALSE)</f>
        <v>JUJULABOSS13</v>
      </c>
      <c r="G157" s="21" t="str">
        <f>VLOOKUP($E157,Setup_MPP!$A:$E,4,FALSE)</f>
        <v>#2FAEE0</v>
      </c>
      <c r="H157" s="21" t="str">
        <f>VLOOKUP($E157,Setup_MPP!$A:$E,5,FALSE)</f>
        <v>#BEA064</v>
      </c>
      <c r="I157" s="21">
        <v>25</v>
      </c>
      <c r="J157" s="21">
        <f>VLOOKUP($E157,Setup_MPP!$A:$AZ,I157,FALSE)</f>
        <v>1</v>
      </c>
      <c r="K157" s="21">
        <f t="shared" si="5"/>
        <v>1</v>
      </c>
    </row>
    <row r="158" spans="1:11" x14ac:dyDescent="0.35">
      <c r="A158" s="21">
        <v>12</v>
      </c>
      <c r="B158" s="21" t="str">
        <f>IF(A158=1,"Score 🎮",IF(A158=9,"Différence Score 🆚 Score Moyen de la Quadraligue",VLOOKUP($A158,Stats!$A:$B,2,FALSE)))</f>
        <v>% de Bonus x2 bien utilisés 😎</v>
      </c>
      <c r="C158" s="21" t="str">
        <f>VLOOKUP($A158,Stats!$A:$F,6,FALSE)</f>
        <v>bar</v>
      </c>
      <c r="D158" s="21" t="str">
        <f>VLOOKUP($A158,Stats!$A:$G,7,FALSE)</f>
        <v>positive</v>
      </c>
      <c r="E158" s="21">
        <v>22</v>
      </c>
      <c r="F158" s="21" t="str">
        <f>VLOOKUP($E158,Setup_MPP!$A:$C,3,FALSE)</f>
        <v>Jujumsrd</v>
      </c>
      <c r="G158" s="21" t="str">
        <f>VLOOKUP($E158,Setup_MPP!$A:$E,4,FALSE)</f>
        <v>#41DEF0</v>
      </c>
      <c r="H158" s="21" t="str">
        <f>VLOOKUP($E158,Setup_MPP!$A:$E,5,FALSE)</f>
        <v>#0BA6B7</v>
      </c>
      <c r="I158" s="21">
        <v>25</v>
      </c>
      <c r="J158" s="21">
        <f>VLOOKUP($E158,Setup_MPP!$A:$AZ,I158,FALSE)</f>
        <v>0</v>
      </c>
      <c r="K158" s="21">
        <f t="shared" si="5"/>
        <v>7</v>
      </c>
    </row>
    <row r="159" spans="1:11" x14ac:dyDescent="0.35">
      <c r="A159" s="21">
        <v>12</v>
      </c>
      <c r="B159" s="21" t="str">
        <f>IF(A159=1,"Score 🎮",IF(A159=9,"Différence Score 🆚 Score Moyen de la Quadraligue",VLOOKUP($A159,Stats!$A:$B,2,FALSE)))</f>
        <v>% de Bonus x2 bien utilisés 😎</v>
      </c>
      <c r="C159" s="21" t="str">
        <f>VLOOKUP($A159,Stats!$A:$F,6,FALSE)</f>
        <v>bar</v>
      </c>
      <c r="D159" s="21" t="str">
        <f>VLOOKUP($A159,Stats!$A:$G,7,FALSE)</f>
        <v>positive</v>
      </c>
      <c r="E159" s="21">
        <v>23</v>
      </c>
      <c r="F159" s="21" t="str">
        <f>VLOOKUP($E159,Setup_MPP!$A:$C,3,FALSE)</f>
        <v>DJUDJUPRONO</v>
      </c>
      <c r="G159" s="21" t="str">
        <f>VLOOKUP($E159,Setup_MPP!$A:$E,4,FALSE)</f>
        <v>#F2A2A2</v>
      </c>
      <c r="H159" s="21" t="str">
        <f>VLOOKUP($E159,Setup_MPP!$A:$E,5,FALSE)</f>
        <v>#C25D5D</v>
      </c>
      <c r="I159" s="21">
        <v>25</v>
      </c>
      <c r="J159" s="21">
        <f>VLOOKUP($E159,Setup_MPP!$A:$AZ,I159,FALSE)</f>
        <v>0</v>
      </c>
      <c r="K159" s="21">
        <f t="shared" si="5"/>
        <v>7</v>
      </c>
    </row>
    <row r="160" spans="1:11" x14ac:dyDescent="0.35">
      <c r="A160" s="21">
        <v>12</v>
      </c>
      <c r="B160" s="21" t="str">
        <f>IF(A160=1,"Score 🎮",IF(A160=9,"Différence Score 🆚 Score Moyen de la Quadraligue",VLOOKUP($A160,Stats!$A:$B,2,FALSE)))</f>
        <v>% de Bonus x2 bien utilisés 😎</v>
      </c>
      <c r="C160" s="21" t="str">
        <f>VLOOKUP($A160,Stats!$A:$F,6,FALSE)</f>
        <v>bar</v>
      </c>
      <c r="D160" s="21" t="str">
        <f>VLOOKUP($A160,Stats!$A:$G,7,FALSE)</f>
        <v>positive</v>
      </c>
      <c r="E160" s="21">
        <v>24</v>
      </c>
      <c r="F160" s="21" t="str">
        <f>VLOOKUP($E160,Setup_MPP!$A:$C,3,FALSE)</f>
        <v>Samyaaaaaaaaaa</v>
      </c>
      <c r="G160" s="21" t="str">
        <f>VLOOKUP($E160,Setup_MPP!$A:$E,4,FALSE)</f>
        <v>#A2F2C7</v>
      </c>
      <c r="H160" s="21" t="str">
        <f>VLOOKUP($E160,Setup_MPP!$A:$E,5,FALSE)</f>
        <v>#5DC18C</v>
      </c>
      <c r="I160" s="21">
        <v>25</v>
      </c>
      <c r="J160" s="21">
        <f>VLOOKUP($E160,Setup_MPP!$A:$AZ,I160,FALSE)</f>
        <v>0</v>
      </c>
      <c r="K160" s="21">
        <f t="shared" si="5"/>
        <v>7</v>
      </c>
    </row>
    <row r="161" spans="1:11" x14ac:dyDescent="0.35">
      <c r="A161" s="21">
        <v>12</v>
      </c>
      <c r="B161" s="21" t="str">
        <f>IF(A161=1,"Score 🎮",IF(A161=9,"Différence Score 🆚 Score Moyen de la Quadraligue",VLOOKUP($A161,Stats!$A:$B,2,FALSE)))</f>
        <v>% de Bonus x2 bien utilisés 😎</v>
      </c>
      <c r="C161" s="21" t="str">
        <f>VLOOKUP($A161,Stats!$A:$F,6,FALSE)</f>
        <v>bar</v>
      </c>
      <c r="D161" s="21" t="str">
        <f>VLOOKUP($A161,Stats!$A:$G,7,FALSE)</f>
        <v>positive</v>
      </c>
      <c r="E161" s="21">
        <v>25</v>
      </c>
      <c r="F161" s="21" t="str">
        <f>VLOOKUP($E161,Setup_MPP!$A:$C,3,FALSE)</f>
        <v>leaw0808</v>
      </c>
      <c r="G161" s="21" t="str">
        <f>VLOOKUP($E161,Setup_MPP!$A:$E,4,FALSE)</f>
        <v>#D1B9EB</v>
      </c>
      <c r="H161" s="21" t="str">
        <f>VLOOKUP($E161,Setup_MPP!$A:$E,5,FALSE)</f>
        <v>#B58BC7</v>
      </c>
      <c r="I161" s="21">
        <v>25</v>
      </c>
      <c r="J161" s="21">
        <f>VLOOKUP($E161,Setup_MPP!$A:$AZ,I161,FALSE)</f>
        <v>1</v>
      </c>
      <c r="K161" s="21">
        <f t="shared" si="5"/>
        <v>1</v>
      </c>
    </row>
    <row r="162" spans="1:11" x14ac:dyDescent="0.35">
      <c r="A162" s="21">
        <v>12</v>
      </c>
      <c r="B162" s="21" t="str">
        <f>IF(A162=1,"Score 🎮",IF(A162=9,"Différence Score 🆚 Score Moyen de la Quadraligue",VLOOKUP($A162,Stats!$A:$B,2,FALSE)))</f>
        <v>% de Bonus x2 bien utilisés 😎</v>
      </c>
      <c r="C162" s="21" t="str">
        <f>VLOOKUP($A162,Stats!$A:$F,6,FALSE)</f>
        <v>bar</v>
      </c>
      <c r="D162" s="21" t="str">
        <f>VLOOKUP($A162,Stats!$A:$G,7,FALSE)</f>
        <v>positive</v>
      </c>
      <c r="E162" s="21">
        <v>26</v>
      </c>
      <c r="F162" s="21" t="str">
        <f>VLOOKUP($E162,Setup_MPP!$A:$C,3,FALSE)</f>
        <v>Mohamad#5GGG1</v>
      </c>
      <c r="G162" s="21" t="str">
        <f>VLOOKUP($E162,Setup_MPP!$A:$E,4,FALSE)</f>
        <v>#EB8787</v>
      </c>
      <c r="H162" s="21" t="str">
        <f>VLOOKUP($E162,Setup_MPP!$A:$E,5,FALSE)</f>
        <v>#368E2C</v>
      </c>
      <c r="I162" s="21">
        <v>25</v>
      </c>
      <c r="J162" s="21">
        <f>VLOOKUP($E162,Setup_MPP!$A:$AZ,I162,FALSE)</f>
        <v>0</v>
      </c>
      <c r="K162" s="21">
        <f t="shared" si="5"/>
        <v>7</v>
      </c>
    </row>
    <row r="163" spans="1:11" x14ac:dyDescent="0.35">
      <c r="A163" s="21">
        <v>12</v>
      </c>
      <c r="B163" s="21" t="str">
        <f>IF(A163=1,"Score 🎮",IF(A163=9,"Différence Score 🆚 Score Moyen de la Quadraligue",VLOOKUP($A163,Stats!$A:$B,2,FALSE)))</f>
        <v>% de Bonus x2 bien utilisés 😎</v>
      </c>
      <c r="C163" s="21" t="str">
        <f>VLOOKUP($A163,Stats!$A:$F,6,FALSE)</f>
        <v>bar</v>
      </c>
      <c r="D163" s="21" t="str">
        <f>VLOOKUP($A163,Stats!$A:$G,7,FALSE)</f>
        <v>positive</v>
      </c>
      <c r="E163" s="21">
        <v>27</v>
      </c>
      <c r="F163" s="21" t="str">
        <f>VLOOKUP($E163,Setup_MPP!$A:$C,3,FALSE)</f>
        <v>maryemkappa</v>
      </c>
      <c r="G163" s="21" t="str">
        <f>VLOOKUP($E163,Setup_MPP!$A:$E,4,FALSE)</f>
        <v>#BCA2F4</v>
      </c>
      <c r="H163" s="21" t="str">
        <f>VLOOKUP($E163,Setup_MPP!$A:$E,5,FALSE)</f>
        <v>#6D3DD5</v>
      </c>
      <c r="I163" s="21">
        <v>25</v>
      </c>
      <c r="J163" s="21" t="str">
        <f>VLOOKUP($E163,Setup_MPP!$A:$AZ,I163,FALSE)</f>
        <v/>
      </c>
      <c r="K163" s="21" t="str">
        <f t="shared" si="5"/>
        <v/>
      </c>
    </row>
    <row r="164" spans="1:11" x14ac:dyDescent="0.35">
      <c r="A164" s="21">
        <v>13</v>
      </c>
      <c r="B164" s="21" t="str">
        <f>IF(A164=1,"Score 🎮",IF(A164=9,"Différence Score 🆚 Score Moyen de la Quadraligue",VLOOKUP($A164,Stats!$A:$B,2,FALSE)))</f>
        <v>Série de bons pronos 🔥</v>
      </c>
      <c r="C164" s="21" t="str">
        <f>VLOOKUP($A164,Stats!$A:$F,6,FALSE)</f>
        <v>bar</v>
      </c>
      <c r="D164" s="21" t="str">
        <f>VLOOKUP($A164,Stats!$A:$G,7,FALSE)</f>
        <v>positive</v>
      </c>
      <c r="E164" s="21">
        <f>1</f>
        <v>1</v>
      </c>
      <c r="F164" s="21" t="str">
        <f>VLOOKUP($E164,Setup_MPP!$A:$C,3,FALSE)</f>
        <v>_Nicolas_LM_</v>
      </c>
      <c r="G164" s="21" t="str">
        <f>VLOOKUP($E164,Setup_MPP!$A:$E,4,FALSE)</f>
        <v>#F7C79D</v>
      </c>
      <c r="H164" s="21" t="str">
        <f>VLOOKUP($E164,Setup_MPP!$A:$E,5,FALSE)</f>
        <v>#FFBE85</v>
      </c>
      <c r="I164" s="21">
        <v>26</v>
      </c>
      <c r="J164" s="21">
        <f ca="1">VLOOKUP($E164,Setup_MPP!$A:$AZ,I164,FALSE)</f>
        <v>5</v>
      </c>
      <c r="K164" s="21">
        <f ca="1">IFERROR(RANK(J164,$J$164:$J$190,0),"")</f>
        <v>18</v>
      </c>
    </row>
    <row r="165" spans="1:11" x14ac:dyDescent="0.35">
      <c r="A165" s="21">
        <v>13</v>
      </c>
      <c r="B165" s="21" t="str">
        <f>IF(A165=1,"Score 🎮",IF(A165=9,"Différence Score 🆚 Score Moyen de la Quadraligue",VLOOKUP($A165,Stats!$A:$B,2,FALSE)))</f>
        <v>Série de bons pronos 🔥</v>
      </c>
      <c r="C165" s="21" t="str">
        <f>VLOOKUP($A165,Stats!$A:$F,6,FALSE)</f>
        <v>bar</v>
      </c>
      <c r="D165" s="21" t="str">
        <f>VLOOKUP($A165,Stats!$A:$G,7,FALSE)</f>
        <v>positive</v>
      </c>
      <c r="E165" s="21">
        <v>2</v>
      </c>
      <c r="F165" s="21" t="str">
        <f>VLOOKUP($E165,Setup_MPP!$A:$C,3,FALSE)</f>
        <v>leaelaz</v>
      </c>
      <c r="G165" s="21" t="str">
        <f>VLOOKUP($E165,Setup_MPP!$A:$E,4,FALSE)</f>
        <v>#FFBEBE</v>
      </c>
      <c r="H165" s="21" t="str">
        <f>VLOOKUP($E165,Setup_MPP!$A:$E,5,FALSE)</f>
        <v>#DF6868</v>
      </c>
      <c r="I165" s="21">
        <v>26</v>
      </c>
      <c r="J165" s="21">
        <f ca="1">VLOOKUP($E165,Setup_MPP!$A:$AZ,I165,FALSE)</f>
        <v>6</v>
      </c>
      <c r="K165" s="21">
        <f t="shared" ref="K165:K190" ca="1" si="6">IFERROR(RANK(J165,$J$164:$J$190,0),"")</f>
        <v>14</v>
      </c>
    </row>
    <row r="166" spans="1:11" x14ac:dyDescent="0.35">
      <c r="A166" s="21">
        <v>13</v>
      </c>
      <c r="B166" s="21" t="str">
        <f>IF(A166=1,"Score 🎮",IF(A166=9,"Différence Score 🆚 Score Moyen de la Quadraligue",VLOOKUP($A166,Stats!$A:$B,2,FALSE)))</f>
        <v>Série de bons pronos 🔥</v>
      </c>
      <c r="C166" s="21" t="str">
        <f>VLOOKUP($A166,Stats!$A:$F,6,FALSE)</f>
        <v>bar</v>
      </c>
      <c r="D166" s="21" t="str">
        <f>VLOOKUP($A166,Stats!$A:$G,7,FALSE)</f>
        <v>positive</v>
      </c>
      <c r="E166" s="21">
        <v>3</v>
      </c>
      <c r="F166" s="21" t="str">
        <f>VLOOKUP($E166,Setup_MPP!$A:$C,3,FALSE)</f>
        <v>PasMetalleux</v>
      </c>
      <c r="G166" s="21" t="str">
        <f>VLOOKUP($E166,Setup_MPP!$A:$E,4,FALSE)</f>
        <v>#F5C7FC</v>
      </c>
      <c r="H166" s="21" t="str">
        <f>VLOOKUP($E166,Setup_MPP!$A:$E,5,FALSE)</f>
        <v>#C489CF</v>
      </c>
      <c r="I166" s="21">
        <v>26</v>
      </c>
      <c r="J166" s="21">
        <f ca="1">VLOOKUP($E166,Setup_MPP!$A:$AZ,I166,FALSE)</f>
        <v>9</v>
      </c>
      <c r="K166" s="21">
        <f t="shared" ca="1" si="6"/>
        <v>4</v>
      </c>
    </row>
    <row r="167" spans="1:11" x14ac:dyDescent="0.35">
      <c r="A167" s="21">
        <v>13</v>
      </c>
      <c r="B167" s="21" t="str">
        <f>IF(A167=1,"Score 🎮",IF(A167=9,"Différence Score 🆚 Score Moyen de la Quadraligue",VLOOKUP($A167,Stats!$A:$B,2,FALSE)))</f>
        <v>Série de bons pronos 🔥</v>
      </c>
      <c r="C167" s="21" t="str">
        <f>VLOOKUP($A167,Stats!$A:$F,6,FALSE)</f>
        <v>bar</v>
      </c>
      <c r="D167" s="21" t="str">
        <f>VLOOKUP($A167,Stats!$A:$G,7,FALSE)</f>
        <v>positive</v>
      </c>
      <c r="E167" s="21">
        <v>4</v>
      </c>
      <c r="F167" s="21" t="str">
        <f>VLOOKUP($E167,Setup_MPP!$A:$C,3,FALSE)</f>
        <v>Popo444</v>
      </c>
      <c r="G167" s="21" t="str">
        <f>VLOOKUP($E167,Setup_MPP!$A:$E,4,FALSE)</f>
        <v>#A5EA7F</v>
      </c>
      <c r="H167" s="21" t="str">
        <f>VLOOKUP($E167,Setup_MPP!$A:$E,5,FALSE)</f>
        <v>#80C65A</v>
      </c>
      <c r="I167" s="21">
        <v>26</v>
      </c>
      <c r="J167" s="21">
        <f ca="1">VLOOKUP($E167,Setup_MPP!$A:$AZ,I167,FALSE)</f>
        <v>8</v>
      </c>
      <c r="K167" s="21">
        <f t="shared" ca="1" si="6"/>
        <v>8</v>
      </c>
    </row>
    <row r="168" spans="1:11" x14ac:dyDescent="0.35">
      <c r="A168" s="21">
        <v>13</v>
      </c>
      <c r="B168" s="21" t="str">
        <f>IF(A168=1,"Score 🎮",IF(A168=9,"Différence Score 🆚 Score Moyen de la Quadraligue",VLOOKUP($A168,Stats!$A:$B,2,FALSE)))</f>
        <v>Série de bons pronos 🔥</v>
      </c>
      <c r="C168" s="21" t="str">
        <f>VLOOKUP($A168,Stats!$A:$F,6,FALSE)</f>
        <v>bar</v>
      </c>
      <c r="D168" s="21" t="str">
        <f>VLOOKUP($A168,Stats!$A:$G,7,FALSE)</f>
        <v>positive</v>
      </c>
      <c r="E168" s="21">
        <v>5</v>
      </c>
      <c r="F168" s="21" t="str">
        <f>VLOOKUP($E168,Setup_MPP!$A:$C,3,FALSE)</f>
        <v>_Jujul</v>
      </c>
      <c r="G168" s="21" t="str">
        <f>VLOOKUP($E168,Setup_MPP!$A:$E,4,FALSE)</f>
        <v>#D890FF</v>
      </c>
      <c r="H168" s="21" t="str">
        <f>VLOOKUP($E168,Setup_MPP!$A:$E,5,FALSE)</f>
        <v>#B750EF</v>
      </c>
      <c r="I168" s="21">
        <v>26</v>
      </c>
      <c r="J168" s="21">
        <f ca="1">VLOOKUP($E168,Setup_MPP!$A:$AZ,I168,FALSE)</f>
        <v>6</v>
      </c>
      <c r="K168" s="21">
        <f t="shared" ca="1" si="6"/>
        <v>14</v>
      </c>
    </row>
    <row r="169" spans="1:11" x14ac:dyDescent="0.35">
      <c r="A169" s="21">
        <v>13</v>
      </c>
      <c r="B169" s="21" t="str">
        <f>IF(A169=1,"Score 🎮",IF(A169=9,"Différence Score 🆚 Score Moyen de la Quadraligue",VLOOKUP($A169,Stats!$A:$B,2,FALSE)))</f>
        <v>Série de bons pronos 🔥</v>
      </c>
      <c r="C169" s="21" t="str">
        <f>VLOOKUP($A169,Stats!$A:$F,6,FALSE)</f>
        <v>bar</v>
      </c>
      <c r="D169" s="21" t="str">
        <f>VLOOKUP($A169,Stats!$A:$G,7,FALSE)</f>
        <v>positive</v>
      </c>
      <c r="E169" s="21">
        <v>6</v>
      </c>
      <c r="F169" s="21" t="str">
        <f>VLOOKUP($E169,Setup_MPP!$A:$C,3,FALSE)</f>
        <v>Julay</v>
      </c>
      <c r="G169" s="21" t="str">
        <f>VLOOKUP($E169,Setup_MPP!$A:$E,4,FALSE)</f>
        <v>#A6F7B1</v>
      </c>
      <c r="H169" s="21" t="str">
        <f>VLOOKUP($E169,Setup_MPP!$A:$E,5,FALSE)</f>
        <v>#6EC179</v>
      </c>
      <c r="I169" s="21">
        <v>26</v>
      </c>
      <c r="J169" s="21">
        <f ca="1">VLOOKUP($E169,Setup_MPP!$A:$AZ,I169,FALSE)</f>
        <v>11</v>
      </c>
      <c r="K169" s="21">
        <f t="shared" ca="1" si="6"/>
        <v>3</v>
      </c>
    </row>
    <row r="170" spans="1:11" x14ac:dyDescent="0.35">
      <c r="A170" s="21">
        <v>13</v>
      </c>
      <c r="B170" s="21" t="str">
        <f>IF(A170=1,"Score 🎮",IF(A170=9,"Différence Score 🆚 Score Moyen de la Quadraligue",VLOOKUP($A170,Stats!$A:$B,2,FALSE)))</f>
        <v>Série de bons pronos 🔥</v>
      </c>
      <c r="C170" s="21" t="str">
        <f>VLOOKUP($A170,Stats!$A:$F,6,FALSE)</f>
        <v>bar</v>
      </c>
      <c r="D170" s="21" t="str">
        <f>VLOOKUP($A170,Stats!$A:$G,7,FALSE)</f>
        <v>positive</v>
      </c>
      <c r="E170" s="21">
        <v>7</v>
      </c>
      <c r="F170" s="21" t="str">
        <f>VLOOKUP($E170,Setup_MPP!$A:$C,3,FALSE)</f>
        <v>__Vince__</v>
      </c>
      <c r="G170" s="21" t="str">
        <f>VLOOKUP($E170,Setup_MPP!$A:$E,4,FALSE)</f>
        <v>#B2EAE8</v>
      </c>
      <c r="H170" s="21" t="str">
        <f>VLOOKUP($E170,Setup_MPP!$A:$E,5,FALSE)</f>
        <v>#6CB4B1</v>
      </c>
      <c r="I170" s="21">
        <v>26</v>
      </c>
      <c r="J170" s="21">
        <f ca="1">VLOOKUP($E170,Setup_MPP!$A:$AZ,I170,FALSE)</f>
        <v>7</v>
      </c>
      <c r="K170" s="21">
        <f t="shared" ca="1" si="6"/>
        <v>11</v>
      </c>
    </row>
    <row r="171" spans="1:11" x14ac:dyDescent="0.35">
      <c r="A171" s="21">
        <v>13</v>
      </c>
      <c r="B171" s="21" t="str">
        <f>IF(A171=1,"Score 🎮",IF(A171=9,"Différence Score 🆚 Score Moyen de la Quadraligue",VLOOKUP($A171,Stats!$A:$B,2,FALSE)))</f>
        <v>Série de bons pronos 🔥</v>
      </c>
      <c r="C171" s="21" t="str">
        <f>VLOOKUP($A171,Stats!$A:$F,6,FALSE)</f>
        <v>bar</v>
      </c>
      <c r="D171" s="21" t="str">
        <f>VLOOKUP($A171,Stats!$A:$G,7,FALSE)</f>
        <v>positive</v>
      </c>
      <c r="E171" s="21">
        <v>8</v>
      </c>
      <c r="F171" s="21" t="str">
        <f>VLOOKUP($E171,Setup_MPP!$A:$C,3,FALSE)</f>
        <v>Louuiiis</v>
      </c>
      <c r="G171" s="21" t="str">
        <f>VLOOKUP($E171,Setup_MPP!$A:$E,4,FALSE)</f>
        <v>#EEF7B1</v>
      </c>
      <c r="H171" s="21" t="str">
        <f>VLOOKUP($E171,Setup_MPP!$A:$E,5,FALSE)</f>
        <v>#C1CB7D</v>
      </c>
      <c r="I171" s="21">
        <v>26</v>
      </c>
      <c r="J171" s="21">
        <f ca="1">VLOOKUP($E171,Setup_MPP!$A:$AZ,I171,FALSE)</f>
        <v>8</v>
      </c>
      <c r="K171" s="21">
        <f t="shared" ca="1" si="6"/>
        <v>8</v>
      </c>
    </row>
    <row r="172" spans="1:11" x14ac:dyDescent="0.35">
      <c r="A172" s="21">
        <v>13</v>
      </c>
      <c r="B172" s="21" t="str">
        <f>IF(A172=1,"Score 🎮",IF(A172=9,"Différence Score 🆚 Score Moyen de la Quadraligue",VLOOKUP($A172,Stats!$A:$B,2,FALSE)))</f>
        <v>Série de bons pronos 🔥</v>
      </c>
      <c r="C172" s="21" t="str">
        <f>VLOOKUP($A172,Stats!$A:$F,6,FALSE)</f>
        <v>bar</v>
      </c>
      <c r="D172" s="21" t="str">
        <f>VLOOKUP($A172,Stats!$A:$G,7,FALSE)</f>
        <v>positive</v>
      </c>
      <c r="E172" s="21">
        <v>9</v>
      </c>
      <c r="F172" s="21" t="str">
        <f>VLOOKUP($E172,Setup_MPP!$A:$C,3,FALSE)</f>
        <v>Aurelien_dpq</v>
      </c>
      <c r="G172" s="21" t="str">
        <f>VLOOKUP($E172,Setup_MPP!$A:$E,4,FALSE)</f>
        <v>#F4EA9D</v>
      </c>
      <c r="H172" s="21" t="str">
        <f>VLOOKUP($E172,Setup_MPP!$A:$E,5,FALSE)</f>
        <v>#D2C458</v>
      </c>
      <c r="I172" s="21">
        <v>26</v>
      </c>
      <c r="J172" s="21">
        <f ca="1">VLOOKUP($E172,Setup_MPP!$A:$AZ,I172,FALSE)</f>
        <v>5</v>
      </c>
      <c r="K172" s="21">
        <f t="shared" ca="1" si="6"/>
        <v>18</v>
      </c>
    </row>
    <row r="173" spans="1:11" x14ac:dyDescent="0.35">
      <c r="A173" s="21">
        <v>13</v>
      </c>
      <c r="B173" s="21" t="str">
        <f>IF(A173=1,"Score 🎮",IF(A173=9,"Différence Score 🆚 Score Moyen de la Quadraligue",VLOOKUP($A173,Stats!$A:$B,2,FALSE)))</f>
        <v>Série de bons pronos 🔥</v>
      </c>
      <c r="C173" s="21" t="str">
        <f>VLOOKUP($A173,Stats!$A:$F,6,FALSE)</f>
        <v>bar</v>
      </c>
      <c r="D173" s="21" t="str">
        <f>VLOOKUP($A173,Stats!$A:$G,7,FALSE)</f>
        <v>positive</v>
      </c>
      <c r="E173" s="21">
        <v>10</v>
      </c>
      <c r="F173" s="21" t="str">
        <f>VLOOKUP($E173,Setup_MPP!$A:$C,3,FALSE)</f>
        <v>RandomPaul</v>
      </c>
      <c r="G173" s="21" t="str">
        <f>VLOOKUP($E173,Setup_MPP!$A:$E,4,FALSE)</f>
        <v>#C4B0FF</v>
      </c>
      <c r="H173" s="21" t="str">
        <f>VLOOKUP($E173,Setup_MPP!$A:$E,5,FALSE)</f>
        <v>#7F66C8</v>
      </c>
      <c r="I173" s="21">
        <v>26</v>
      </c>
      <c r="J173" s="21">
        <f ca="1">VLOOKUP($E173,Setup_MPP!$A:$AZ,I173,FALSE)</f>
        <v>5</v>
      </c>
      <c r="K173" s="21">
        <f t="shared" ca="1" si="6"/>
        <v>18</v>
      </c>
    </row>
    <row r="174" spans="1:11" x14ac:dyDescent="0.35">
      <c r="A174" s="21">
        <v>13</v>
      </c>
      <c r="B174" s="21" t="str">
        <f>IF(A174=1,"Score 🎮",IF(A174=9,"Différence Score 🆚 Score Moyen de la Quadraligue",VLOOKUP($A174,Stats!$A:$B,2,FALSE)))</f>
        <v>Série de bons pronos 🔥</v>
      </c>
      <c r="C174" s="21" t="str">
        <f>VLOOKUP($A174,Stats!$A:$F,6,FALSE)</f>
        <v>bar</v>
      </c>
      <c r="D174" s="21" t="str">
        <f>VLOOKUP($A174,Stats!$A:$G,7,FALSE)</f>
        <v>positive</v>
      </c>
      <c r="E174" s="21">
        <v>11</v>
      </c>
      <c r="F174" s="21" t="str">
        <f>VLOOKUP($E174,Setup_MPP!$A:$C,3,FALSE)</f>
        <v>Kinsley91</v>
      </c>
      <c r="G174" s="21" t="str">
        <f>VLOOKUP($E174,Setup_MPP!$A:$E,4,FALSE)</f>
        <v>#CBEBBA</v>
      </c>
      <c r="H174" s="21" t="str">
        <f>VLOOKUP($E174,Setup_MPP!$A:$E,5,FALSE)</f>
        <v>#70BC6E</v>
      </c>
      <c r="I174" s="21">
        <v>26</v>
      </c>
      <c r="J174" s="21">
        <f ca="1">VLOOKUP($E174,Setup_MPP!$A:$AZ,I174,FALSE)</f>
        <v>13</v>
      </c>
      <c r="K174" s="21">
        <f t="shared" ca="1" si="6"/>
        <v>2</v>
      </c>
    </row>
    <row r="175" spans="1:11" x14ac:dyDescent="0.35">
      <c r="A175" s="21">
        <v>13</v>
      </c>
      <c r="B175" s="21" t="str">
        <f>IF(A175=1,"Score 🎮",IF(A175=9,"Différence Score 🆚 Score Moyen de la Quadraligue",VLOOKUP($A175,Stats!$A:$B,2,FALSE)))</f>
        <v>Série de bons pronos 🔥</v>
      </c>
      <c r="C175" s="21" t="str">
        <f>VLOOKUP($A175,Stats!$A:$F,6,FALSE)</f>
        <v>bar</v>
      </c>
      <c r="D175" s="21" t="str">
        <f>VLOOKUP($A175,Stats!$A:$G,7,FALSE)</f>
        <v>positive</v>
      </c>
      <c r="E175" s="21">
        <v>12</v>
      </c>
      <c r="F175" s="21" t="str">
        <f>VLOOKUP($E175,Setup_MPP!$A:$C,3,FALSE)</f>
        <v>Jaouad1</v>
      </c>
      <c r="G175" s="21" t="str">
        <f>VLOOKUP($E175,Setup_MPP!$A:$E,4,FALSE)</f>
        <v>#C2D4FF</v>
      </c>
      <c r="H175" s="21" t="str">
        <f>VLOOKUP($E175,Setup_MPP!$A:$E,5,FALSE)</f>
        <v>#6586D5</v>
      </c>
      <c r="I175" s="21">
        <v>26</v>
      </c>
      <c r="J175" s="21">
        <f ca="1">VLOOKUP($E175,Setup_MPP!$A:$AZ,I175,FALSE)</f>
        <v>6</v>
      </c>
      <c r="K175" s="21">
        <f t="shared" ca="1" si="6"/>
        <v>14</v>
      </c>
    </row>
    <row r="176" spans="1:11" x14ac:dyDescent="0.35">
      <c r="A176" s="21">
        <v>13</v>
      </c>
      <c r="B176" s="21" t="str">
        <f>IF(A176=1,"Score 🎮",IF(A176=9,"Différence Score 🆚 Score Moyen de la Quadraligue",VLOOKUP($A176,Stats!$A:$B,2,FALSE)))</f>
        <v>Série de bons pronos 🔥</v>
      </c>
      <c r="C176" s="21" t="str">
        <f>VLOOKUP($A176,Stats!$A:$F,6,FALSE)</f>
        <v>bar</v>
      </c>
      <c r="D176" s="21" t="str">
        <f>VLOOKUP($A176,Stats!$A:$G,7,FALSE)</f>
        <v>positive</v>
      </c>
      <c r="E176" s="21">
        <v>13</v>
      </c>
      <c r="F176" s="21" t="str">
        <f>VLOOKUP($E176,Setup_MPP!$A:$C,3,FALSE)</f>
        <v>Julien_I</v>
      </c>
      <c r="G176" s="21" t="str">
        <f>VLOOKUP($E176,Setup_MPP!$A:$E,4,FALSE)</f>
        <v>#C1E0EF</v>
      </c>
      <c r="H176" s="21" t="str">
        <f>VLOOKUP($E176,Setup_MPP!$A:$E,5,FALSE)</f>
        <v>#4F91B2</v>
      </c>
      <c r="I176" s="21">
        <v>26</v>
      </c>
      <c r="J176" s="21">
        <f ca="1">VLOOKUP($E176,Setup_MPP!$A:$AZ,I176,FALSE)</f>
        <v>6</v>
      </c>
      <c r="K176" s="21">
        <f t="shared" ca="1" si="6"/>
        <v>14</v>
      </c>
    </row>
    <row r="177" spans="1:11" x14ac:dyDescent="0.35">
      <c r="A177" s="21">
        <v>13</v>
      </c>
      <c r="B177" s="21" t="str">
        <f>IF(A177=1,"Score 🎮",IF(A177=9,"Différence Score 🆚 Score Moyen de la Quadraligue",VLOOKUP($A177,Stats!$A:$B,2,FALSE)))</f>
        <v>Série de bons pronos 🔥</v>
      </c>
      <c r="C177" s="21" t="str">
        <f>VLOOKUP($A177,Stats!$A:$F,6,FALSE)</f>
        <v>bar</v>
      </c>
      <c r="D177" s="21" t="str">
        <f>VLOOKUP($A177,Stats!$A:$G,7,FALSE)</f>
        <v>positive</v>
      </c>
      <c r="E177" s="21">
        <v>14</v>
      </c>
      <c r="F177" s="21" t="str">
        <f>VLOOKUP($E177,Setup_MPP!$A:$C,3,FALSE)</f>
        <v>MarieEYT</v>
      </c>
      <c r="G177" s="21" t="str">
        <f>VLOOKUP($E177,Setup_MPP!$A:$E,4,FALSE)</f>
        <v>#FFAFD2</v>
      </c>
      <c r="H177" s="21" t="str">
        <f>VLOOKUP($E177,Setup_MPP!$A:$E,5,FALSE)</f>
        <v>#F2589B</v>
      </c>
      <c r="I177" s="21">
        <v>26</v>
      </c>
      <c r="J177" s="21">
        <f ca="1">VLOOKUP($E177,Setup_MPP!$A:$AZ,I177,FALSE)</f>
        <v>5</v>
      </c>
      <c r="K177" s="21">
        <f t="shared" ca="1" si="6"/>
        <v>18</v>
      </c>
    </row>
    <row r="178" spans="1:11" x14ac:dyDescent="0.35">
      <c r="A178" s="21">
        <v>13</v>
      </c>
      <c r="B178" s="21" t="str">
        <f>IF(A178=1,"Score 🎮",IF(A178=9,"Différence Score 🆚 Score Moyen de la Quadraligue",VLOOKUP($A178,Stats!$A:$B,2,FALSE)))</f>
        <v>Série de bons pronos 🔥</v>
      </c>
      <c r="C178" s="21" t="str">
        <f>VLOOKUP($A178,Stats!$A:$F,6,FALSE)</f>
        <v>bar</v>
      </c>
      <c r="D178" s="21" t="str">
        <f>VLOOKUP($A178,Stats!$A:$G,7,FALSE)</f>
        <v>positive</v>
      </c>
      <c r="E178" s="21">
        <v>15</v>
      </c>
      <c r="F178" s="21" t="str">
        <f>VLOOKUP($E178,Setup_MPP!$A:$C,3,FALSE)</f>
        <v>Amino28</v>
      </c>
      <c r="G178" s="21" t="str">
        <f>VLOOKUP($E178,Setup_MPP!$A:$E,4,FALSE)</f>
        <v>#FF9898</v>
      </c>
      <c r="H178" s="21" t="str">
        <f>VLOOKUP($E178,Setup_MPP!$A:$E,5,FALSE)</f>
        <v>#FF5D5D</v>
      </c>
      <c r="I178" s="21">
        <v>26</v>
      </c>
      <c r="J178" s="21">
        <f ca="1">VLOOKUP($E178,Setup_MPP!$A:$AZ,I178,FALSE)</f>
        <v>8</v>
      </c>
      <c r="K178" s="21">
        <f t="shared" ca="1" si="6"/>
        <v>8</v>
      </c>
    </row>
    <row r="179" spans="1:11" x14ac:dyDescent="0.35">
      <c r="A179" s="21">
        <v>13</v>
      </c>
      <c r="B179" s="21" t="str">
        <f>IF(A179=1,"Score 🎮",IF(A179=9,"Différence Score 🆚 Score Moyen de la Quadraligue",VLOOKUP($A179,Stats!$A:$B,2,FALSE)))</f>
        <v>Série de bons pronos 🔥</v>
      </c>
      <c r="C179" s="21" t="str">
        <f>VLOOKUP($A179,Stats!$A:$F,6,FALSE)</f>
        <v>bar</v>
      </c>
      <c r="D179" s="21" t="str">
        <f>VLOOKUP($A179,Stats!$A:$G,7,FALSE)</f>
        <v>positive</v>
      </c>
      <c r="E179" s="21">
        <v>16</v>
      </c>
      <c r="F179" s="21" t="str">
        <f>VLOOKUP($E179,Setup_MPP!$A:$C,3,FALSE)</f>
        <v>RomaLaura</v>
      </c>
      <c r="G179" s="21" t="str">
        <f>VLOOKUP($E179,Setup_MPP!$A:$E,4,FALSE)</f>
        <v>#86A4FE</v>
      </c>
      <c r="H179" s="21" t="str">
        <f>VLOOKUP($E179,Setup_MPP!$A:$E,5,FALSE)</f>
        <v>#3769FF</v>
      </c>
      <c r="I179" s="21">
        <v>26</v>
      </c>
      <c r="J179" s="21">
        <f ca="1">VLOOKUP($E179,Setup_MPP!$A:$AZ,I179,FALSE)</f>
        <v>5</v>
      </c>
      <c r="K179" s="21">
        <f t="shared" ca="1" si="6"/>
        <v>18</v>
      </c>
    </row>
    <row r="180" spans="1:11" x14ac:dyDescent="0.35">
      <c r="A180" s="21">
        <v>13</v>
      </c>
      <c r="B180" s="21" t="str">
        <f>IF(A180=1,"Score 🎮",IF(A180=9,"Différence Score 🆚 Score Moyen de la Quadraligue",VLOOKUP($A180,Stats!$A:$B,2,FALSE)))</f>
        <v>Série de bons pronos 🔥</v>
      </c>
      <c r="C180" s="21" t="str">
        <f>VLOOKUP($A180,Stats!$A:$F,6,FALSE)</f>
        <v>bar</v>
      </c>
      <c r="D180" s="21" t="str">
        <f>VLOOKUP($A180,Stats!$A:$G,7,FALSE)</f>
        <v>positive</v>
      </c>
      <c r="E180" s="21">
        <v>17</v>
      </c>
      <c r="F180" s="21" t="str">
        <f>VLOOKUP($E180,Setup_MPP!$A:$C,3,FALSE)</f>
        <v>Julien_cri</v>
      </c>
      <c r="G180" s="21" t="str">
        <f>VLOOKUP($E180,Setup_MPP!$A:$E,4,FALSE)</f>
        <v>#FFB0B0</v>
      </c>
      <c r="H180" s="21" t="str">
        <f>VLOOKUP($E180,Setup_MPP!$A:$E,5,FALSE)</f>
        <v>#F25757</v>
      </c>
      <c r="I180" s="21">
        <v>26</v>
      </c>
      <c r="J180" s="21">
        <f ca="1">VLOOKUP($E180,Setup_MPP!$A:$AZ,I180,FALSE)</f>
        <v>14</v>
      </c>
      <c r="K180" s="21">
        <f t="shared" ca="1" si="6"/>
        <v>1</v>
      </c>
    </row>
    <row r="181" spans="1:11" x14ac:dyDescent="0.35">
      <c r="A181" s="21">
        <v>13</v>
      </c>
      <c r="B181" s="21" t="str">
        <f>IF(A181=1,"Score 🎮",IF(A181=9,"Différence Score 🆚 Score Moyen de la Quadraligue",VLOOKUP($A181,Stats!$A:$B,2,FALSE)))</f>
        <v>Série de bons pronos 🔥</v>
      </c>
      <c r="C181" s="21" t="str">
        <f>VLOOKUP($A181,Stats!$A:$F,6,FALSE)</f>
        <v>bar</v>
      </c>
      <c r="D181" s="21" t="str">
        <f>VLOOKUP($A181,Stats!$A:$G,7,FALSE)</f>
        <v>positive</v>
      </c>
      <c r="E181" s="21">
        <v>18</v>
      </c>
      <c r="F181" s="21" t="str">
        <f>VLOOKUP($E181,Setup_MPP!$A:$C,3,FALSE)</f>
        <v>Cartone</v>
      </c>
      <c r="G181" s="21" t="str">
        <f>VLOOKUP($E181,Setup_MPP!$A:$E,4,FALSE)</f>
        <v>#F0BC42</v>
      </c>
      <c r="H181" s="21" t="str">
        <f>VLOOKUP($E181,Setup_MPP!$A:$E,5,FALSE)</f>
        <v>#8E1F2F</v>
      </c>
      <c r="I181" s="21">
        <v>26</v>
      </c>
      <c r="J181" s="21">
        <f ca="1">VLOOKUP($E181,Setup_MPP!$A:$AZ,I181,FALSE)</f>
        <v>5</v>
      </c>
      <c r="K181" s="21">
        <f t="shared" ca="1" si="6"/>
        <v>18</v>
      </c>
    </row>
    <row r="182" spans="1:11" x14ac:dyDescent="0.35">
      <c r="A182" s="21">
        <v>13</v>
      </c>
      <c r="B182" s="21" t="str">
        <f>IF(A182=1,"Score 🎮",IF(A182=9,"Différence Score 🆚 Score Moyen de la Quadraligue",VLOOKUP($A182,Stats!$A:$B,2,FALSE)))</f>
        <v>Série de bons pronos 🔥</v>
      </c>
      <c r="C182" s="21" t="str">
        <f>VLOOKUP($A182,Stats!$A:$F,6,FALSE)</f>
        <v>bar</v>
      </c>
      <c r="D182" s="21" t="str">
        <f>VLOOKUP($A182,Stats!$A:$G,7,FALSE)</f>
        <v>positive</v>
      </c>
      <c r="E182" s="21">
        <v>19</v>
      </c>
      <c r="F182" s="21" t="str">
        <f>VLOOKUP($E182,Setup_MPP!$A:$C,3,FALSE)</f>
        <v>YramVi</v>
      </c>
      <c r="G182" s="21" t="str">
        <f>VLOOKUP($E182,Setup_MPP!$A:$E,4,FALSE)</f>
        <v>#E8B28F</v>
      </c>
      <c r="H182" s="21" t="str">
        <f>VLOOKUP($E182,Setup_MPP!$A:$E,5,FALSE)</f>
        <v>#E65568</v>
      </c>
      <c r="I182" s="21">
        <v>26</v>
      </c>
      <c r="J182" s="21">
        <f ca="1">VLOOKUP($E182,Setup_MPP!$A:$AZ,I182,FALSE)</f>
        <v>5</v>
      </c>
      <c r="K182" s="21">
        <f t="shared" ca="1" si="6"/>
        <v>18</v>
      </c>
    </row>
    <row r="183" spans="1:11" x14ac:dyDescent="0.35">
      <c r="A183" s="21">
        <v>13</v>
      </c>
      <c r="B183" s="21" t="str">
        <f>IF(A183=1,"Score 🎮",IF(A183=9,"Différence Score 🆚 Score Moyen de la Quadraligue",VLOOKUP($A183,Stats!$A:$B,2,FALSE)))</f>
        <v>Série de bons pronos 🔥</v>
      </c>
      <c r="C183" s="21" t="str">
        <f>VLOOKUP($A183,Stats!$A:$F,6,FALSE)</f>
        <v>bar</v>
      </c>
      <c r="D183" s="21" t="str">
        <f>VLOOKUP($A183,Stats!$A:$G,7,FALSE)</f>
        <v>positive</v>
      </c>
      <c r="E183" s="21">
        <v>20</v>
      </c>
      <c r="F183" s="21" t="str">
        <f>VLOOKUP($E183,Setup_MPP!$A:$C,3,FALSE)</f>
        <v>Anis_MaFihache</v>
      </c>
      <c r="G183" s="21" t="str">
        <f>VLOOKUP($E183,Setup_MPP!$A:$E,4,FALSE)</f>
        <v>#60DC8C</v>
      </c>
      <c r="H183" s="21" t="str">
        <f>VLOOKUP($E183,Setup_MPP!$A:$E,5,FALSE)</f>
        <v>#22A34F</v>
      </c>
      <c r="I183" s="21">
        <v>26</v>
      </c>
      <c r="J183" s="21">
        <f ca="1">VLOOKUP($E183,Setup_MPP!$A:$AZ,I183,FALSE)</f>
        <v>5</v>
      </c>
      <c r="K183" s="21">
        <f t="shared" ca="1" si="6"/>
        <v>18</v>
      </c>
    </row>
    <row r="184" spans="1:11" x14ac:dyDescent="0.35">
      <c r="A184" s="21">
        <v>13</v>
      </c>
      <c r="B184" s="21" t="str">
        <f>IF(A184=1,"Score 🎮",IF(A184=9,"Différence Score 🆚 Score Moyen de la Quadraligue",VLOOKUP($A184,Stats!$A:$B,2,FALSE)))</f>
        <v>Série de bons pronos 🔥</v>
      </c>
      <c r="C184" s="21" t="str">
        <f>VLOOKUP($A184,Stats!$A:$F,6,FALSE)</f>
        <v>bar</v>
      </c>
      <c r="D184" s="21" t="str">
        <f>VLOOKUP($A184,Stats!$A:$G,7,FALSE)</f>
        <v>positive</v>
      </c>
      <c r="E184" s="21">
        <v>21</v>
      </c>
      <c r="F184" s="21" t="str">
        <f>VLOOKUP($E184,Setup_MPP!$A:$C,3,FALSE)</f>
        <v>JUJULABOSS13</v>
      </c>
      <c r="G184" s="21" t="str">
        <f>VLOOKUP($E184,Setup_MPP!$A:$E,4,FALSE)</f>
        <v>#2FAEE0</v>
      </c>
      <c r="H184" s="21" t="str">
        <f>VLOOKUP($E184,Setup_MPP!$A:$E,5,FALSE)</f>
        <v>#BEA064</v>
      </c>
      <c r="I184" s="21">
        <v>26</v>
      </c>
      <c r="J184" s="21">
        <f ca="1">VLOOKUP($E184,Setup_MPP!$A:$AZ,I184,FALSE)</f>
        <v>5</v>
      </c>
      <c r="K184" s="21">
        <f t="shared" ca="1" si="6"/>
        <v>18</v>
      </c>
    </row>
    <row r="185" spans="1:11" x14ac:dyDescent="0.35">
      <c r="A185" s="21">
        <v>13</v>
      </c>
      <c r="B185" s="21" t="str">
        <f>IF(A185=1,"Score 🎮",IF(A185=9,"Différence Score 🆚 Score Moyen de la Quadraligue",VLOOKUP($A185,Stats!$A:$B,2,FALSE)))</f>
        <v>Série de bons pronos 🔥</v>
      </c>
      <c r="C185" s="21" t="str">
        <f>VLOOKUP($A185,Stats!$A:$F,6,FALSE)</f>
        <v>bar</v>
      </c>
      <c r="D185" s="21" t="str">
        <f>VLOOKUP($A185,Stats!$A:$G,7,FALSE)</f>
        <v>positive</v>
      </c>
      <c r="E185" s="21">
        <v>22</v>
      </c>
      <c r="F185" s="21" t="str">
        <f>VLOOKUP($E185,Setup_MPP!$A:$C,3,FALSE)</f>
        <v>Jujumsrd</v>
      </c>
      <c r="G185" s="21" t="str">
        <f>VLOOKUP($E185,Setup_MPP!$A:$E,4,FALSE)</f>
        <v>#41DEF0</v>
      </c>
      <c r="H185" s="21" t="str">
        <f>VLOOKUP($E185,Setup_MPP!$A:$E,5,FALSE)</f>
        <v>#0BA6B7</v>
      </c>
      <c r="I185" s="21">
        <v>26</v>
      </c>
      <c r="J185" s="21">
        <f ca="1">VLOOKUP($E185,Setup_MPP!$A:$AZ,I185,FALSE)</f>
        <v>9</v>
      </c>
      <c r="K185" s="21">
        <f t="shared" ca="1" si="6"/>
        <v>4</v>
      </c>
    </row>
    <row r="186" spans="1:11" x14ac:dyDescent="0.35">
      <c r="A186" s="21">
        <v>13</v>
      </c>
      <c r="B186" s="21" t="str">
        <f>IF(A186=1,"Score 🎮",IF(A186=9,"Différence Score 🆚 Score Moyen de la Quadraligue",VLOOKUP($A186,Stats!$A:$B,2,FALSE)))</f>
        <v>Série de bons pronos 🔥</v>
      </c>
      <c r="C186" s="21" t="str">
        <f>VLOOKUP($A186,Stats!$A:$F,6,FALSE)</f>
        <v>bar</v>
      </c>
      <c r="D186" s="21" t="str">
        <f>VLOOKUP($A186,Stats!$A:$G,7,FALSE)</f>
        <v>positive</v>
      </c>
      <c r="E186" s="21">
        <v>23</v>
      </c>
      <c r="F186" s="21" t="str">
        <f>VLOOKUP($E186,Setup_MPP!$A:$C,3,FALSE)</f>
        <v>DJUDJUPRONO</v>
      </c>
      <c r="G186" s="21" t="str">
        <f>VLOOKUP($E186,Setup_MPP!$A:$E,4,FALSE)</f>
        <v>#F2A2A2</v>
      </c>
      <c r="H186" s="21" t="str">
        <f>VLOOKUP($E186,Setup_MPP!$A:$E,5,FALSE)</f>
        <v>#C25D5D</v>
      </c>
      <c r="I186" s="21">
        <v>26</v>
      </c>
      <c r="J186" s="21">
        <f ca="1">VLOOKUP($E186,Setup_MPP!$A:$AZ,I186,FALSE)</f>
        <v>7</v>
      </c>
      <c r="K186" s="21">
        <f t="shared" ca="1" si="6"/>
        <v>11</v>
      </c>
    </row>
    <row r="187" spans="1:11" x14ac:dyDescent="0.35">
      <c r="A187" s="21">
        <v>13</v>
      </c>
      <c r="B187" s="21" t="str">
        <f>IF(A187=1,"Score 🎮",IF(A187=9,"Différence Score 🆚 Score Moyen de la Quadraligue",VLOOKUP($A187,Stats!$A:$B,2,FALSE)))</f>
        <v>Série de bons pronos 🔥</v>
      </c>
      <c r="C187" s="21" t="str">
        <f>VLOOKUP($A187,Stats!$A:$F,6,FALSE)</f>
        <v>bar</v>
      </c>
      <c r="D187" s="21" t="str">
        <f>VLOOKUP($A187,Stats!$A:$G,7,FALSE)</f>
        <v>positive</v>
      </c>
      <c r="E187" s="21">
        <v>24</v>
      </c>
      <c r="F187" s="21" t="str">
        <f>VLOOKUP($E187,Setup_MPP!$A:$C,3,FALSE)</f>
        <v>Samyaaaaaaaaaa</v>
      </c>
      <c r="G187" s="21" t="str">
        <f>VLOOKUP($E187,Setup_MPP!$A:$E,4,FALSE)</f>
        <v>#A2F2C7</v>
      </c>
      <c r="H187" s="21" t="str">
        <f>VLOOKUP($E187,Setup_MPP!$A:$E,5,FALSE)</f>
        <v>#5DC18C</v>
      </c>
      <c r="I187" s="21">
        <v>26</v>
      </c>
      <c r="J187" s="21">
        <f ca="1">VLOOKUP($E187,Setup_MPP!$A:$AZ,I187,FALSE)</f>
        <v>5</v>
      </c>
      <c r="K187" s="21">
        <f t="shared" ca="1" si="6"/>
        <v>18</v>
      </c>
    </row>
    <row r="188" spans="1:11" x14ac:dyDescent="0.35">
      <c r="A188" s="21">
        <v>13</v>
      </c>
      <c r="B188" s="21" t="str">
        <f>IF(A188=1,"Score 🎮",IF(A188=9,"Différence Score 🆚 Score Moyen de la Quadraligue",VLOOKUP($A188,Stats!$A:$B,2,FALSE)))</f>
        <v>Série de bons pronos 🔥</v>
      </c>
      <c r="C188" s="21" t="str">
        <f>VLOOKUP($A188,Stats!$A:$F,6,FALSE)</f>
        <v>bar</v>
      </c>
      <c r="D188" s="21" t="str">
        <f>VLOOKUP($A188,Stats!$A:$G,7,FALSE)</f>
        <v>positive</v>
      </c>
      <c r="E188" s="21">
        <v>25</v>
      </c>
      <c r="F188" s="21" t="str">
        <f>VLOOKUP($E188,Setup_MPP!$A:$C,3,FALSE)</f>
        <v>leaw0808</v>
      </c>
      <c r="G188" s="21" t="str">
        <f>VLOOKUP($E188,Setup_MPP!$A:$E,4,FALSE)</f>
        <v>#D1B9EB</v>
      </c>
      <c r="H188" s="21" t="str">
        <f>VLOOKUP($E188,Setup_MPP!$A:$E,5,FALSE)</f>
        <v>#B58BC7</v>
      </c>
      <c r="I188" s="21">
        <v>26</v>
      </c>
      <c r="J188" s="21">
        <f ca="1">VLOOKUP($E188,Setup_MPP!$A:$AZ,I188,FALSE)</f>
        <v>9</v>
      </c>
      <c r="K188" s="21">
        <f t="shared" ca="1" si="6"/>
        <v>4</v>
      </c>
    </row>
    <row r="189" spans="1:11" x14ac:dyDescent="0.35">
      <c r="A189" s="21">
        <v>13</v>
      </c>
      <c r="B189" s="21" t="str">
        <f>IF(A189=1,"Score 🎮",IF(A189=9,"Différence Score 🆚 Score Moyen de la Quadraligue",VLOOKUP($A189,Stats!$A:$B,2,FALSE)))</f>
        <v>Série de bons pronos 🔥</v>
      </c>
      <c r="C189" s="21" t="str">
        <f>VLOOKUP($A189,Stats!$A:$F,6,FALSE)</f>
        <v>bar</v>
      </c>
      <c r="D189" s="21" t="str">
        <f>VLOOKUP($A189,Stats!$A:$G,7,FALSE)</f>
        <v>positive</v>
      </c>
      <c r="E189" s="21">
        <v>26</v>
      </c>
      <c r="F189" s="21" t="str">
        <f>VLOOKUP($E189,Setup_MPP!$A:$C,3,FALSE)</f>
        <v>Mohamad#5GGG1</v>
      </c>
      <c r="G189" s="21" t="str">
        <f>VLOOKUP($E189,Setup_MPP!$A:$E,4,FALSE)</f>
        <v>#EB8787</v>
      </c>
      <c r="H189" s="21" t="str">
        <f>VLOOKUP($E189,Setup_MPP!$A:$E,5,FALSE)</f>
        <v>#368E2C</v>
      </c>
      <c r="I189" s="21">
        <v>26</v>
      </c>
      <c r="J189" s="21">
        <f ca="1">VLOOKUP($E189,Setup_MPP!$A:$AZ,I189,FALSE)</f>
        <v>7</v>
      </c>
      <c r="K189" s="21">
        <f t="shared" ca="1" si="6"/>
        <v>11</v>
      </c>
    </row>
    <row r="190" spans="1:11" x14ac:dyDescent="0.35">
      <c r="A190" s="21">
        <v>13</v>
      </c>
      <c r="B190" s="21" t="str">
        <f>IF(A190=1,"Score 🎮",IF(A190=9,"Différence Score 🆚 Score Moyen de la Quadraligue",VLOOKUP($A190,Stats!$A:$B,2,FALSE)))</f>
        <v>Série de bons pronos 🔥</v>
      </c>
      <c r="C190" s="21" t="str">
        <f>VLOOKUP($A190,Stats!$A:$F,6,FALSE)</f>
        <v>bar</v>
      </c>
      <c r="D190" s="21" t="str">
        <f>VLOOKUP($A190,Stats!$A:$G,7,FALSE)</f>
        <v>positive</v>
      </c>
      <c r="E190" s="21">
        <v>27</v>
      </c>
      <c r="F190" s="21" t="str">
        <f>VLOOKUP($E190,Setup_MPP!$A:$C,3,FALSE)</f>
        <v>maryemkappa</v>
      </c>
      <c r="G190" s="21" t="str">
        <f>VLOOKUP($E190,Setup_MPP!$A:$E,4,FALSE)</f>
        <v>#BCA2F4</v>
      </c>
      <c r="H190" s="21" t="str">
        <f>VLOOKUP($E190,Setup_MPP!$A:$E,5,FALSE)</f>
        <v>#6D3DD5</v>
      </c>
      <c r="I190" s="21">
        <v>26</v>
      </c>
      <c r="J190" s="21">
        <f ca="1">VLOOKUP($E190,Setup_MPP!$A:$AZ,I190,FALSE)</f>
        <v>9</v>
      </c>
      <c r="K190" s="21">
        <f t="shared" ca="1" si="6"/>
        <v>4</v>
      </c>
    </row>
    <row r="191" spans="1:11" x14ac:dyDescent="0.35">
      <c r="A191" s="21">
        <v>14</v>
      </c>
      <c r="B191" s="21" t="str">
        <f>IF(A191=1,"Score 🎮",IF(A191=9,"Différence Score 🆚 Score Moyen de la Quadraligue",VLOOKUP($A191,Stats!$A:$B,2,FALSE)))</f>
        <v>Série de mauvais pronos 🌧️</v>
      </c>
      <c r="C191" s="21" t="str">
        <f>VLOOKUP($A191,Stats!$A:$F,6,FALSE)</f>
        <v>bar</v>
      </c>
      <c r="D191" s="21" t="str">
        <f>VLOOKUP($A191,Stats!$A:$G,7,FALSE)</f>
        <v>positive</v>
      </c>
      <c r="E191" s="21">
        <f>1</f>
        <v>1</v>
      </c>
      <c r="F191" s="21" t="str">
        <f>VLOOKUP($E191,Setup_MPP!$A:$C,3,FALSE)</f>
        <v>_Nicolas_LM_</v>
      </c>
      <c r="G191" s="21" t="str">
        <f>VLOOKUP($E191,Setup_MPP!$A:$E,4,FALSE)</f>
        <v>#F7C79D</v>
      </c>
      <c r="H191" s="21" t="str">
        <f>VLOOKUP($E191,Setup_MPP!$A:$E,5,FALSE)</f>
        <v>#FFBE85</v>
      </c>
      <c r="I191" s="21">
        <v>27</v>
      </c>
      <c r="J191" s="21">
        <f ca="1">VLOOKUP($E191,Setup_MPP!$A:$AZ,I191,FALSE)</f>
        <v>4</v>
      </c>
      <c r="K191" s="21">
        <f ca="1">IFERROR(RANK(J191,$J$191:$J$217,0),"")</f>
        <v>16</v>
      </c>
    </row>
    <row r="192" spans="1:11" x14ac:dyDescent="0.35">
      <c r="A192" s="21">
        <v>14</v>
      </c>
      <c r="B192" s="21" t="str">
        <f>IF(A192=1,"Score 🎮",IF(A192=9,"Différence Score 🆚 Score Moyen de la Quadraligue",VLOOKUP($A192,Stats!$A:$B,2,FALSE)))</f>
        <v>Série de mauvais pronos 🌧️</v>
      </c>
      <c r="C192" s="21" t="str">
        <f>VLOOKUP($A192,Stats!$A:$F,6,FALSE)</f>
        <v>bar</v>
      </c>
      <c r="D192" s="21" t="str">
        <f>VLOOKUP($A192,Stats!$A:$G,7,FALSE)</f>
        <v>positive</v>
      </c>
      <c r="E192" s="21">
        <v>2</v>
      </c>
      <c r="F192" s="21" t="str">
        <f>VLOOKUP($E192,Setup_MPP!$A:$C,3,FALSE)</f>
        <v>leaelaz</v>
      </c>
      <c r="G192" s="21" t="str">
        <f>VLOOKUP($E192,Setup_MPP!$A:$E,4,FALSE)</f>
        <v>#FFBEBE</v>
      </c>
      <c r="H192" s="21" t="str">
        <f>VLOOKUP($E192,Setup_MPP!$A:$E,5,FALSE)</f>
        <v>#DF6868</v>
      </c>
      <c r="I192" s="21">
        <v>27</v>
      </c>
      <c r="J192" s="21">
        <f ca="1">VLOOKUP($E192,Setup_MPP!$A:$AZ,I192,FALSE)</f>
        <v>4</v>
      </c>
      <c r="K192" s="21">
        <f t="shared" ref="K192:K217" ca="1" si="7">IFERROR(RANK(J192,$J$191:$J$217,0),"")</f>
        <v>16</v>
      </c>
    </row>
    <row r="193" spans="1:11" x14ac:dyDescent="0.35">
      <c r="A193" s="21">
        <v>14</v>
      </c>
      <c r="B193" s="21" t="str">
        <f>IF(A193=1,"Score 🎮",IF(A193=9,"Différence Score 🆚 Score Moyen de la Quadraligue",VLOOKUP($A193,Stats!$A:$B,2,FALSE)))</f>
        <v>Série de mauvais pronos 🌧️</v>
      </c>
      <c r="C193" s="21" t="str">
        <f>VLOOKUP($A193,Stats!$A:$F,6,FALSE)</f>
        <v>bar</v>
      </c>
      <c r="D193" s="21" t="str">
        <f>VLOOKUP($A193,Stats!$A:$G,7,FALSE)</f>
        <v>positive</v>
      </c>
      <c r="E193" s="21">
        <v>3</v>
      </c>
      <c r="F193" s="21" t="str">
        <f>VLOOKUP($E193,Setup_MPP!$A:$C,3,FALSE)</f>
        <v>PasMetalleux</v>
      </c>
      <c r="G193" s="21" t="str">
        <f>VLOOKUP($E193,Setup_MPP!$A:$E,4,FALSE)</f>
        <v>#F5C7FC</v>
      </c>
      <c r="H193" s="21" t="str">
        <f>VLOOKUP($E193,Setup_MPP!$A:$E,5,FALSE)</f>
        <v>#C489CF</v>
      </c>
      <c r="I193" s="21">
        <v>27</v>
      </c>
      <c r="J193" s="21">
        <f ca="1">VLOOKUP($E193,Setup_MPP!$A:$AZ,I193,FALSE)</f>
        <v>3</v>
      </c>
      <c r="K193" s="21">
        <f t="shared" ca="1" si="7"/>
        <v>24</v>
      </c>
    </row>
    <row r="194" spans="1:11" x14ac:dyDescent="0.35">
      <c r="A194" s="21">
        <v>14</v>
      </c>
      <c r="B194" s="21" t="str">
        <f>IF(A194=1,"Score 🎮",IF(A194=9,"Différence Score 🆚 Score Moyen de la Quadraligue",VLOOKUP($A194,Stats!$A:$B,2,FALSE)))</f>
        <v>Série de mauvais pronos 🌧️</v>
      </c>
      <c r="C194" s="21" t="str">
        <f>VLOOKUP($A194,Stats!$A:$F,6,FALSE)</f>
        <v>bar</v>
      </c>
      <c r="D194" s="21" t="str">
        <f>VLOOKUP($A194,Stats!$A:$G,7,FALSE)</f>
        <v>positive</v>
      </c>
      <c r="E194" s="21">
        <v>4</v>
      </c>
      <c r="F194" s="21" t="str">
        <f>VLOOKUP($E194,Setup_MPP!$A:$C,3,FALSE)</f>
        <v>Popo444</v>
      </c>
      <c r="G194" s="21" t="str">
        <f>VLOOKUP($E194,Setup_MPP!$A:$E,4,FALSE)</f>
        <v>#A5EA7F</v>
      </c>
      <c r="H194" s="21" t="str">
        <f>VLOOKUP($E194,Setup_MPP!$A:$E,5,FALSE)</f>
        <v>#80C65A</v>
      </c>
      <c r="I194" s="21">
        <v>27</v>
      </c>
      <c r="J194" s="21">
        <f ca="1">VLOOKUP($E194,Setup_MPP!$A:$AZ,I194,FALSE)</f>
        <v>4</v>
      </c>
      <c r="K194" s="21">
        <f t="shared" ca="1" si="7"/>
        <v>16</v>
      </c>
    </row>
    <row r="195" spans="1:11" x14ac:dyDescent="0.35">
      <c r="A195" s="21">
        <v>14</v>
      </c>
      <c r="B195" s="21" t="str">
        <f>IF(A195=1,"Score 🎮",IF(A195=9,"Différence Score 🆚 Score Moyen de la Quadraligue",VLOOKUP($A195,Stats!$A:$B,2,FALSE)))</f>
        <v>Série de mauvais pronos 🌧️</v>
      </c>
      <c r="C195" s="21" t="str">
        <f>VLOOKUP($A195,Stats!$A:$F,6,FALSE)</f>
        <v>bar</v>
      </c>
      <c r="D195" s="21" t="str">
        <f>VLOOKUP($A195,Stats!$A:$G,7,FALSE)</f>
        <v>positive</v>
      </c>
      <c r="E195" s="21">
        <v>5</v>
      </c>
      <c r="F195" s="21" t="str">
        <f>VLOOKUP($E195,Setup_MPP!$A:$C,3,FALSE)</f>
        <v>_Jujul</v>
      </c>
      <c r="G195" s="21" t="str">
        <f>VLOOKUP($E195,Setup_MPP!$A:$E,4,FALSE)</f>
        <v>#D890FF</v>
      </c>
      <c r="H195" s="21" t="str">
        <f>VLOOKUP($E195,Setup_MPP!$A:$E,5,FALSE)</f>
        <v>#B750EF</v>
      </c>
      <c r="I195" s="21">
        <v>27</v>
      </c>
      <c r="J195" s="21">
        <f ca="1">VLOOKUP($E195,Setup_MPP!$A:$AZ,I195,FALSE)</f>
        <v>9</v>
      </c>
      <c r="K195" s="21">
        <f t="shared" ca="1" si="7"/>
        <v>1</v>
      </c>
    </row>
    <row r="196" spans="1:11" x14ac:dyDescent="0.35">
      <c r="A196" s="21">
        <v>14</v>
      </c>
      <c r="B196" s="21" t="str">
        <f>IF(A196=1,"Score 🎮",IF(A196=9,"Différence Score 🆚 Score Moyen de la Quadraligue",VLOOKUP($A196,Stats!$A:$B,2,FALSE)))</f>
        <v>Série de mauvais pronos 🌧️</v>
      </c>
      <c r="C196" s="21" t="str">
        <f>VLOOKUP($A196,Stats!$A:$F,6,FALSE)</f>
        <v>bar</v>
      </c>
      <c r="D196" s="21" t="str">
        <f>VLOOKUP($A196,Stats!$A:$G,7,FALSE)</f>
        <v>positive</v>
      </c>
      <c r="E196" s="21">
        <v>6</v>
      </c>
      <c r="F196" s="21" t="str">
        <f>VLOOKUP($E196,Setup_MPP!$A:$C,3,FALSE)</f>
        <v>Julay</v>
      </c>
      <c r="G196" s="21" t="str">
        <f>VLOOKUP($E196,Setup_MPP!$A:$E,4,FALSE)</f>
        <v>#A6F7B1</v>
      </c>
      <c r="H196" s="21" t="str">
        <f>VLOOKUP($E196,Setup_MPP!$A:$E,5,FALSE)</f>
        <v>#6EC179</v>
      </c>
      <c r="I196" s="21">
        <v>27</v>
      </c>
      <c r="J196" s="21">
        <f ca="1">VLOOKUP($E196,Setup_MPP!$A:$AZ,I196,FALSE)</f>
        <v>3</v>
      </c>
      <c r="K196" s="21">
        <f t="shared" ca="1" si="7"/>
        <v>24</v>
      </c>
    </row>
    <row r="197" spans="1:11" x14ac:dyDescent="0.35">
      <c r="A197" s="21">
        <v>14</v>
      </c>
      <c r="B197" s="21" t="str">
        <f>IF(A197=1,"Score 🎮",IF(A197=9,"Différence Score 🆚 Score Moyen de la Quadraligue",VLOOKUP($A197,Stats!$A:$B,2,FALSE)))</f>
        <v>Série de mauvais pronos 🌧️</v>
      </c>
      <c r="C197" s="21" t="str">
        <f>VLOOKUP($A197,Stats!$A:$F,6,FALSE)</f>
        <v>bar</v>
      </c>
      <c r="D197" s="21" t="str">
        <f>VLOOKUP($A197,Stats!$A:$G,7,FALSE)</f>
        <v>positive</v>
      </c>
      <c r="E197" s="21">
        <v>7</v>
      </c>
      <c r="F197" s="21" t="str">
        <f>VLOOKUP($E197,Setup_MPP!$A:$C,3,FALSE)</f>
        <v>__Vince__</v>
      </c>
      <c r="G197" s="21" t="str">
        <f>VLOOKUP($E197,Setup_MPP!$A:$E,4,FALSE)</f>
        <v>#B2EAE8</v>
      </c>
      <c r="H197" s="21" t="str">
        <f>VLOOKUP($E197,Setup_MPP!$A:$E,5,FALSE)</f>
        <v>#6CB4B1</v>
      </c>
      <c r="I197" s="21">
        <v>27</v>
      </c>
      <c r="J197" s="21">
        <f ca="1">VLOOKUP($E197,Setup_MPP!$A:$AZ,I197,FALSE)</f>
        <v>7</v>
      </c>
      <c r="K197" s="21">
        <f t="shared" ca="1" si="7"/>
        <v>4</v>
      </c>
    </row>
    <row r="198" spans="1:11" x14ac:dyDescent="0.35">
      <c r="A198" s="21">
        <v>14</v>
      </c>
      <c r="B198" s="21" t="str">
        <f>IF(A198=1,"Score 🎮",IF(A198=9,"Différence Score 🆚 Score Moyen de la Quadraligue",VLOOKUP($A198,Stats!$A:$B,2,FALSE)))</f>
        <v>Série de mauvais pronos 🌧️</v>
      </c>
      <c r="C198" s="21" t="str">
        <f>VLOOKUP($A198,Stats!$A:$F,6,FALSE)</f>
        <v>bar</v>
      </c>
      <c r="D198" s="21" t="str">
        <f>VLOOKUP($A198,Stats!$A:$G,7,FALSE)</f>
        <v>positive</v>
      </c>
      <c r="E198" s="21">
        <v>8</v>
      </c>
      <c r="F198" s="21" t="str">
        <f>VLOOKUP($E198,Setup_MPP!$A:$C,3,FALSE)</f>
        <v>Louuiiis</v>
      </c>
      <c r="G198" s="21" t="str">
        <f>VLOOKUP($E198,Setup_MPP!$A:$E,4,FALSE)</f>
        <v>#EEF7B1</v>
      </c>
      <c r="H198" s="21" t="str">
        <f>VLOOKUP($E198,Setup_MPP!$A:$E,5,FALSE)</f>
        <v>#C1CB7D</v>
      </c>
      <c r="I198" s="21">
        <v>27</v>
      </c>
      <c r="J198" s="21">
        <f ca="1">VLOOKUP($E198,Setup_MPP!$A:$AZ,I198,FALSE)</f>
        <v>5</v>
      </c>
      <c r="K198" s="21">
        <f t="shared" ca="1" si="7"/>
        <v>9</v>
      </c>
    </row>
    <row r="199" spans="1:11" x14ac:dyDescent="0.35">
      <c r="A199" s="21">
        <v>14</v>
      </c>
      <c r="B199" s="21" t="str">
        <f>IF(A199=1,"Score 🎮",IF(A199=9,"Différence Score 🆚 Score Moyen de la Quadraligue",VLOOKUP($A199,Stats!$A:$B,2,FALSE)))</f>
        <v>Série de mauvais pronos 🌧️</v>
      </c>
      <c r="C199" s="21" t="str">
        <f>VLOOKUP($A199,Stats!$A:$F,6,FALSE)</f>
        <v>bar</v>
      </c>
      <c r="D199" s="21" t="str">
        <f>VLOOKUP($A199,Stats!$A:$G,7,FALSE)</f>
        <v>positive</v>
      </c>
      <c r="E199" s="21">
        <v>9</v>
      </c>
      <c r="F199" s="21" t="str">
        <f>VLOOKUP($E199,Setup_MPP!$A:$C,3,FALSE)</f>
        <v>Aurelien_dpq</v>
      </c>
      <c r="G199" s="21" t="str">
        <f>VLOOKUP($E199,Setup_MPP!$A:$E,4,FALSE)</f>
        <v>#F4EA9D</v>
      </c>
      <c r="H199" s="21" t="str">
        <f>VLOOKUP($E199,Setup_MPP!$A:$E,5,FALSE)</f>
        <v>#D2C458</v>
      </c>
      <c r="I199" s="21">
        <v>27</v>
      </c>
      <c r="J199" s="21">
        <f ca="1">VLOOKUP($E199,Setup_MPP!$A:$AZ,I199,FALSE)</f>
        <v>5</v>
      </c>
      <c r="K199" s="21">
        <f t="shared" ca="1" si="7"/>
        <v>9</v>
      </c>
    </row>
    <row r="200" spans="1:11" x14ac:dyDescent="0.35">
      <c r="A200" s="21">
        <v>14</v>
      </c>
      <c r="B200" s="21" t="str">
        <f>IF(A200=1,"Score 🎮",IF(A200=9,"Différence Score 🆚 Score Moyen de la Quadraligue",VLOOKUP($A200,Stats!$A:$B,2,FALSE)))</f>
        <v>Série de mauvais pronos 🌧️</v>
      </c>
      <c r="C200" s="21" t="str">
        <f>VLOOKUP($A200,Stats!$A:$F,6,FALSE)</f>
        <v>bar</v>
      </c>
      <c r="D200" s="21" t="str">
        <f>VLOOKUP($A200,Stats!$A:$G,7,FALSE)</f>
        <v>positive</v>
      </c>
      <c r="E200" s="21">
        <v>10</v>
      </c>
      <c r="F200" s="21" t="str">
        <f>VLOOKUP($E200,Setup_MPP!$A:$C,3,FALSE)</f>
        <v>RandomPaul</v>
      </c>
      <c r="G200" s="21" t="str">
        <f>VLOOKUP($E200,Setup_MPP!$A:$E,4,FALSE)</f>
        <v>#C4B0FF</v>
      </c>
      <c r="H200" s="21" t="str">
        <f>VLOOKUP($E200,Setup_MPP!$A:$E,5,FALSE)</f>
        <v>#7F66C8</v>
      </c>
      <c r="I200" s="21">
        <v>27</v>
      </c>
      <c r="J200" s="21">
        <f ca="1">VLOOKUP($E200,Setup_MPP!$A:$AZ,I200,FALSE)</f>
        <v>4</v>
      </c>
      <c r="K200" s="21">
        <f t="shared" ca="1" si="7"/>
        <v>16</v>
      </c>
    </row>
    <row r="201" spans="1:11" x14ac:dyDescent="0.35">
      <c r="A201" s="21">
        <v>14</v>
      </c>
      <c r="B201" s="21" t="str">
        <f>IF(A201=1,"Score 🎮",IF(A201=9,"Différence Score 🆚 Score Moyen de la Quadraligue",VLOOKUP($A201,Stats!$A:$B,2,FALSE)))</f>
        <v>Série de mauvais pronos 🌧️</v>
      </c>
      <c r="C201" s="21" t="str">
        <f>VLOOKUP($A201,Stats!$A:$F,6,FALSE)</f>
        <v>bar</v>
      </c>
      <c r="D201" s="21" t="str">
        <f>VLOOKUP($A201,Stats!$A:$G,7,FALSE)</f>
        <v>positive</v>
      </c>
      <c r="E201" s="21">
        <v>11</v>
      </c>
      <c r="F201" s="21" t="str">
        <f>VLOOKUP($E201,Setup_MPP!$A:$C,3,FALSE)</f>
        <v>Kinsley91</v>
      </c>
      <c r="G201" s="21" t="str">
        <f>VLOOKUP($E201,Setup_MPP!$A:$E,4,FALSE)</f>
        <v>#CBEBBA</v>
      </c>
      <c r="H201" s="21" t="str">
        <f>VLOOKUP($E201,Setup_MPP!$A:$E,5,FALSE)</f>
        <v>#70BC6E</v>
      </c>
      <c r="I201" s="21">
        <v>27</v>
      </c>
      <c r="J201" s="21">
        <f ca="1">VLOOKUP($E201,Setup_MPP!$A:$AZ,I201,FALSE)</f>
        <v>3</v>
      </c>
      <c r="K201" s="21">
        <f t="shared" ca="1" si="7"/>
        <v>24</v>
      </c>
    </row>
    <row r="202" spans="1:11" x14ac:dyDescent="0.35">
      <c r="A202" s="21">
        <v>14</v>
      </c>
      <c r="B202" s="21" t="str">
        <f>IF(A202=1,"Score 🎮",IF(A202=9,"Différence Score 🆚 Score Moyen de la Quadraligue",VLOOKUP($A202,Stats!$A:$B,2,FALSE)))</f>
        <v>Série de mauvais pronos 🌧️</v>
      </c>
      <c r="C202" s="21" t="str">
        <f>VLOOKUP($A202,Stats!$A:$F,6,FALSE)</f>
        <v>bar</v>
      </c>
      <c r="D202" s="21" t="str">
        <f>VLOOKUP($A202,Stats!$A:$G,7,FALSE)</f>
        <v>positive</v>
      </c>
      <c r="E202" s="21">
        <v>12</v>
      </c>
      <c r="F202" s="21" t="str">
        <f>VLOOKUP($E202,Setup_MPP!$A:$C,3,FALSE)</f>
        <v>Jaouad1</v>
      </c>
      <c r="G202" s="21" t="str">
        <f>VLOOKUP($E202,Setup_MPP!$A:$E,4,FALSE)</f>
        <v>#C2D4FF</v>
      </c>
      <c r="H202" s="21" t="str">
        <f>VLOOKUP($E202,Setup_MPP!$A:$E,5,FALSE)</f>
        <v>#6586D5</v>
      </c>
      <c r="I202" s="21">
        <v>27</v>
      </c>
      <c r="J202" s="21">
        <f ca="1">VLOOKUP($E202,Setup_MPP!$A:$AZ,I202,FALSE)</f>
        <v>5</v>
      </c>
      <c r="K202" s="21">
        <f t="shared" ca="1" si="7"/>
        <v>9</v>
      </c>
    </row>
    <row r="203" spans="1:11" x14ac:dyDescent="0.35">
      <c r="A203" s="21">
        <v>14</v>
      </c>
      <c r="B203" s="21" t="str">
        <f>IF(A203=1,"Score 🎮",IF(A203=9,"Différence Score 🆚 Score Moyen de la Quadraligue",VLOOKUP($A203,Stats!$A:$B,2,FALSE)))</f>
        <v>Série de mauvais pronos 🌧️</v>
      </c>
      <c r="C203" s="21" t="str">
        <f>VLOOKUP($A203,Stats!$A:$F,6,FALSE)</f>
        <v>bar</v>
      </c>
      <c r="D203" s="21" t="str">
        <f>VLOOKUP($A203,Stats!$A:$G,7,FALSE)</f>
        <v>positive</v>
      </c>
      <c r="E203" s="21">
        <v>13</v>
      </c>
      <c r="F203" s="21" t="str">
        <f>VLOOKUP($E203,Setup_MPP!$A:$C,3,FALSE)</f>
        <v>Julien_I</v>
      </c>
      <c r="G203" s="21" t="str">
        <f>VLOOKUP($E203,Setup_MPP!$A:$E,4,FALSE)</f>
        <v>#C1E0EF</v>
      </c>
      <c r="H203" s="21" t="str">
        <f>VLOOKUP($E203,Setup_MPP!$A:$E,5,FALSE)</f>
        <v>#4F91B2</v>
      </c>
      <c r="I203" s="21">
        <v>27</v>
      </c>
      <c r="J203" s="21">
        <f ca="1">VLOOKUP($E203,Setup_MPP!$A:$AZ,I203,FALSE)</f>
        <v>4</v>
      </c>
      <c r="K203" s="21">
        <f t="shared" ca="1" si="7"/>
        <v>16</v>
      </c>
    </row>
    <row r="204" spans="1:11" x14ac:dyDescent="0.35">
      <c r="A204" s="21">
        <v>14</v>
      </c>
      <c r="B204" s="21" t="str">
        <f>IF(A204=1,"Score 🎮",IF(A204=9,"Différence Score 🆚 Score Moyen de la Quadraligue",VLOOKUP($A204,Stats!$A:$B,2,FALSE)))</f>
        <v>Série de mauvais pronos 🌧️</v>
      </c>
      <c r="C204" s="21" t="str">
        <f>VLOOKUP($A204,Stats!$A:$F,6,FALSE)</f>
        <v>bar</v>
      </c>
      <c r="D204" s="21" t="str">
        <f>VLOOKUP($A204,Stats!$A:$G,7,FALSE)</f>
        <v>positive</v>
      </c>
      <c r="E204" s="21">
        <v>14</v>
      </c>
      <c r="F204" s="21" t="str">
        <f>VLOOKUP($E204,Setup_MPP!$A:$C,3,FALSE)</f>
        <v>MarieEYT</v>
      </c>
      <c r="G204" s="21" t="str">
        <f>VLOOKUP($E204,Setup_MPP!$A:$E,4,FALSE)</f>
        <v>#FFAFD2</v>
      </c>
      <c r="H204" s="21" t="str">
        <f>VLOOKUP($E204,Setup_MPP!$A:$E,5,FALSE)</f>
        <v>#F2589B</v>
      </c>
      <c r="I204" s="21">
        <v>27</v>
      </c>
      <c r="J204" s="21">
        <f ca="1">VLOOKUP($E204,Setup_MPP!$A:$AZ,I204,FALSE)</f>
        <v>5</v>
      </c>
      <c r="K204" s="21">
        <f t="shared" ca="1" si="7"/>
        <v>9</v>
      </c>
    </row>
    <row r="205" spans="1:11" x14ac:dyDescent="0.35">
      <c r="A205" s="21">
        <v>14</v>
      </c>
      <c r="B205" s="21" t="str">
        <f>IF(A205=1,"Score 🎮",IF(A205=9,"Différence Score 🆚 Score Moyen de la Quadraligue",VLOOKUP($A205,Stats!$A:$B,2,FALSE)))</f>
        <v>Série de mauvais pronos 🌧️</v>
      </c>
      <c r="C205" s="21" t="str">
        <f>VLOOKUP($A205,Stats!$A:$F,6,FALSE)</f>
        <v>bar</v>
      </c>
      <c r="D205" s="21" t="str">
        <f>VLOOKUP($A205,Stats!$A:$G,7,FALSE)</f>
        <v>positive</v>
      </c>
      <c r="E205" s="21">
        <v>15</v>
      </c>
      <c r="F205" s="21" t="str">
        <f>VLOOKUP($E205,Setup_MPP!$A:$C,3,FALSE)</f>
        <v>Amino28</v>
      </c>
      <c r="G205" s="21" t="str">
        <f>VLOOKUP($E205,Setup_MPP!$A:$E,4,FALSE)</f>
        <v>#FF9898</v>
      </c>
      <c r="H205" s="21" t="str">
        <f>VLOOKUP($E205,Setup_MPP!$A:$E,5,FALSE)</f>
        <v>#FF5D5D</v>
      </c>
      <c r="I205" s="21">
        <v>27</v>
      </c>
      <c r="J205" s="21">
        <f ca="1">VLOOKUP($E205,Setup_MPP!$A:$AZ,I205,FALSE)</f>
        <v>5</v>
      </c>
      <c r="K205" s="21">
        <f t="shared" ca="1" si="7"/>
        <v>9</v>
      </c>
    </row>
    <row r="206" spans="1:11" x14ac:dyDescent="0.35">
      <c r="A206" s="21">
        <v>14</v>
      </c>
      <c r="B206" s="21" t="str">
        <f>IF(A206=1,"Score 🎮",IF(A206=9,"Différence Score 🆚 Score Moyen de la Quadraligue",VLOOKUP($A206,Stats!$A:$B,2,FALSE)))</f>
        <v>Série de mauvais pronos 🌧️</v>
      </c>
      <c r="C206" s="21" t="str">
        <f>VLOOKUP($A206,Stats!$A:$F,6,FALSE)</f>
        <v>bar</v>
      </c>
      <c r="D206" s="21" t="str">
        <f>VLOOKUP($A206,Stats!$A:$G,7,FALSE)</f>
        <v>positive</v>
      </c>
      <c r="E206" s="21">
        <v>16</v>
      </c>
      <c r="F206" s="21" t="str">
        <f>VLOOKUP($E206,Setup_MPP!$A:$C,3,FALSE)</f>
        <v>RomaLaura</v>
      </c>
      <c r="G206" s="21" t="str">
        <f>VLOOKUP($E206,Setup_MPP!$A:$E,4,FALSE)</f>
        <v>#86A4FE</v>
      </c>
      <c r="H206" s="21" t="str">
        <f>VLOOKUP($E206,Setup_MPP!$A:$E,5,FALSE)</f>
        <v>#3769FF</v>
      </c>
      <c r="I206" s="21">
        <v>27</v>
      </c>
      <c r="J206" s="21">
        <f ca="1">VLOOKUP($E206,Setup_MPP!$A:$AZ,I206,FALSE)</f>
        <v>9</v>
      </c>
      <c r="K206" s="21">
        <f t="shared" ca="1" si="7"/>
        <v>1</v>
      </c>
    </row>
    <row r="207" spans="1:11" x14ac:dyDescent="0.35">
      <c r="A207" s="21">
        <v>14</v>
      </c>
      <c r="B207" s="21" t="str">
        <f>IF(A207=1,"Score 🎮",IF(A207=9,"Différence Score 🆚 Score Moyen de la Quadraligue",VLOOKUP($A207,Stats!$A:$B,2,FALSE)))</f>
        <v>Série de mauvais pronos 🌧️</v>
      </c>
      <c r="C207" s="21" t="str">
        <f>VLOOKUP($A207,Stats!$A:$F,6,FALSE)</f>
        <v>bar</v>
      </c>
      <c r="D207" s="21" t="str">
        <f>VLOOKUP($A207,Stats!$A:$G,7,FALSE)</f>
        <v>positive</v>
      </c>
      <c r="E207" s="21">
        <v>17</v>
      </c>
      <c r="F207" s="21" t="str">
        <f>VLOOKUP($E207,Setup_MPP!$A:$C,3,FALSE)</f>
        <v>Julien_cri</v>
      </c>
      <c r="G207" s="21" t="str">
        <f>VLOOKUP($E207,Setup_MPP!$A:$E,4,FALSE)</f>
        <v>#FFB0B0</v>
      </c>
      <c r="H207" s="21" t="str">
        <f>VLOOKUP($E207,Setup_MPP!$A:$E,5,FALSE)</f>
        <v>#F25757</v>
      </c>
      <c r="I207" s="21">
        <v>27</v>
      </c>
      <c r="J207" s="21">
        <f ca="1">VLOOKUP($E207,Setup_MPP!$A:$AZ,I207,FALSE)</f>
        <v>6</v>
      </c>
      <c r="K207" s="21">
        <f t="shared" ca="1" si="7"/>
        <v>6</v>
      </c>
    </row>
    <row r="208" spans="1:11" x14ac:dyDescent="0.35">
      <c r="A208" s="21">
        <v>14</v>
      </c>
      <c r="B208" s="21" t="str">
        <f>IF(A208=1,"Score 🎮",IF(A208=9,"Différence Score 🆚 Score Moyen de la Quadraligue",VLOOKUP($A208,Stats!$A:$B,2,FALSE)))</f>
        <v>Série de mauvais pronos 🌧️</v>
      </c>
      <c r="C208" s="21" t="str">
        <f>VLOOKUP($A208,Stats!$A:$F,6,FALSE)</f>
        <v>bar</v>
      </c>
      <c r="D208" s="21" t="str">
        <f>VLOOKUP($A208,Stats!$A:$G,7,FALSE)</f>
        <v>positive</v>
      </c>
      <c r="E208" s="21">
        <v>18</v>
      </c>
      <c r="F208" s="21" t="str">
        <f>VLOOKUP($E208,Setup_MPP!$A:$C,3,FALSE)</f>
        <v>Cartone</v>
      </c>
      <c r="G208" s="21" t="str">
        <f>VLOOKUP($E208,Setup_MPP!$A:$E,4,FALSE)</f>
        <v>#F0BC42</v>
      </c>
      <c r="H208" s="21" t="str">
        <f>VLOOKUP($E208,Setup_MPP!$A:$E,5,FALSE)</f>
        <v>#8E1F2F</v>
      </c>
      <c r="I208" s="21">
        <v>27</v>
      </c>
      <c r="J208" s="21">
        <f ca="1">VLOOKUP($E208,Setup_MPP!$A:$AZ,I208,FALSE)</f>
        <v>9</v>
      </c>
      <c r="K208" s="21">
        <f t="shared" ca="1" si="7"/>
        <v>1</v>
      </c>
    </row>
    <row r="209" spans="1:11" x14ac:dyDescent="0.35">
      <c r="A209" s="21">
        <v>14</v>
      </c>
      <c r="B209" s="21" t="str">
        <f>IF(A209=1,"Score 🎮",IF(A209=9,"Différence Score 🆚 Score Moyen de la Quadraligue",VLOOKUP($A209,Stats!$A:$B,2,FALSE)))</f>
        <v>Série de mauvais pronos 🌧️</v>
      </c>
      <c r="C209" s="21" t="str">
        <f>VLOOKUP($A209,Stats!$A:$F,6,FALSE)</f>
        <v>bar</v>
      </c>
      <c r="D209" s="21" t="str">
        <f>VLOOKUP($A209,Stats!$A:$G,7,FALSE)</f>
        <v>positive</v>
      </c>
      <c r="E209" s="21">
        <v>19</v>
      </c>
      <c r="F209" s="21" t="str">
        <f>VLOOKUP($E209,Setup_MPP!$A:$C,3,FALSE)</f>
        <v>YramVi</v>
      </c>
      <c r="G209" s="21" t="str">
        <f>VLOOKUP($E209,Setup_MPP!$A:$E,4,FALSE)</f>
        <v>#E8B28F</v>
      </c>
      <c r="H209" s="21" t="str">
        <f>VLOOKUP($E209,Setup_MPP!$A:$E,5,FALSE)</f>
        <v>#E65568</v>
      </c>
      <c r="I209" s="21">
        <v>27</v>
      </c>
      <c r="J209" s="21">
        <f ca="1">VLOOKUP($E209,Setup_MPP!$A:$AZ,I209,FALSE)</f>
        <v>4</v>
      </c>
      <c r="K209" s="21">
        <f t="shared" ca="1" si="7"/>
        <v>16</v>
      </c>
    </row>
    <row r="210" spans="1:11" x14ac:dyDescent="0.35">
      <c r="A210" s="21">
        <v>14</v>
      </c>
      <c r="B210" s="21" t="str">
        <f>IF(A210=1,"Score 🎮",IF(A210=9,"Différence Score 🆚 Score Moyen de la Quadraligue",VLOOKUP($A210,Stats!$A:$B,2,FALSE)))</f>
        <v>Série de mauvais pronos 🌧️</v>
      </c>
      <c r="C210" s="21" t="str">
        <f>VLOOKUP($A210,Stats!$A:$F,6,FALSE)</f>
        <v>bar</v>
      </c>
      <c r="D210" s="21" t="str">
        <f>VLOOKUP($A210,Stats!$A:$G,7,FALSE)</f>
        <v>positive</v>
      </c>
      <c r="E210" s="21">
        <v>20</v>
      </c>
      <c r="F210" s="21" t="str">
        <f>VLOOKUP($E210,Setup_MPP!$A:$C,3,FALSE)</f>
        <v>Anis_MaFihache</v>
      </c>
      <c r="G210" s="21" t="str">
        <f>VLOOKUP($E210,Setup_MPP!$A:$E,4,FALSE)</f>
        <v>#60DC8C</v>
      </c>
      <c r="H210" s="21" t="str">
        <f>VLOOKUP($E210,Setup_MPP!$A:$E,5,FALSE)</f>
        <v>#22A34F</v>
      </c>
      <c r="I210" s="21">
        <v>27</v>
      </c>
      <c r="J210" s="21">
        <f ca="1">VLOOKUP($E210,Setup_MPP!$A:$AZ,I210,FALSE)</f>
        <v>5</v>
      </c>
      <c r="K210" s="21">
        <f t="shared" ca="1" si="7"/>
        <v>9</v>
      </c>
    </row>
    <row r="211" spans="1:11" x14ac:dyDescent="0.35">
      <c r="A211" s="21">
        <v>14</v>
      </c>
      <c r="B211" s="21" t="str">
        <f>IF(A211=1,"Score 🎮",IF(A211=9,"Différence Score 🆚 Score Moyen de la Quadraligue",VLOOKUP($A211,Stats!$A:$B,2,FALSE)))</f>
        <v>Série de mauvais pronos 🌧️</v>
      </c>
      <c r="C211" s="21" t="str">
        <f>VLOOKUP($A211,Stats!$A:$F,6,FALSE)</f>
        <v>bar</v>
      </c>
      <c r="D211" s="21" t="str">
        <f>VLOOKUP($A211,Stats!$A:$G,7,FALSE)</f>
        <v>positive</v>
      </c>
      <c r="E211" s="21">
        <v>21</v>
      </c>
      <c r="F211" s="21" t="str">
        <f>VLOOKUP($E211,Setup_MPP!$A:$C,3,FALSE)</f>
        <v>JUJULABOSS13</v>
      </c>
      <c r="G211" s="21" t="str">
        <f>VLOOKUP($E211,Setup_MPP!$A:$E,4,FALSE)</f>
        <v>#2FAEE0</v>
      </c>
      <c r="H211" s="21" t="str">
        <f>VLOOKUP($E211,Setup_MPP!$A:$E,5,FALSE)</f>
        <v>#BEA064</v>
      </c>
      <c r="I211" s="21">
        <v>27</v>
      </c>
      <c r="J211" s="21">
        <f ca="1">VLOOKUP($E211,Setup_MPP!$A:$AZ,I211,FALSE)</f>
        <v>7</v>
      </c>
      <c r="K211" s="21">
        <f t="shared" ca="1" si="7"/>
        <v>4</v>
      </c>
    </row>
    <row r="212" spans="1:11" x14ac:dyDescent="0.35">
      <c r="A212" s="21">
        <v>14</v>
      </c>
      <c r="B212" s="21" t="str">
        <f>IF(A212=1,"Score 🎮",IF(A212=9,"Différence Score 🆚 Score Moyen de la Quadraligue",VLOOKUP($A212,Stats!$A:$B,2,FALSE)))</f>
        <v>Série de mauvais pronos 🌧️</v>
      </c>
      <c r="C212" s="21" t="str">
        <f>VLOOKUP($A212,Stats!$A:$F,6,FALSE)</f>
        <v>bar</v>
      </c>
      <c r="D212" s="21" t="str">
        <f>VLOOKUP($A212,Stats!$A:$G,7,FALSE)</f>
        <v>positive</v>
      </c>
      <c r="E212" s="21">
        <v>22</v>
      </c>
      <c r="F212" s="21" t="str">
        <f>VLOOKUP($E212,Setup_MPP!$A:$C,3,FALSE)</f>
        <v>Jujumsrd</v>
      </c>
      <c r="G212" s="21" t="str">
        <f>VLOOKUP($E212,Setup_MPP!$A:$E,4,FALSE)</f>
        <v>#41DEF0</v>
      </c>
      <c r="H212" s="21" t="str">
        <f>VLOOKUP($E212,Setup_MPP!$A:$E,5,FALSE)</f>
        <v>#0BA6B7</v>
      </c>
      <c r="I212" s="21">
        <v>27</v>
      </c>
      <c r="J212" s="21">
        <f ca="1">VLOOKUP($E212,Setup_MPP!$A:$AZ,I212,FALSE)</f>
        <v>6</v>
      </c>
      <c r="K212" s="21">
        <f t="shared" ca="1" si="7"/>
        <v>6</v>
      </c>
    </row>
    <row r="213" spans="1:11" x14ac:dyDescent="0.35">
      <c r="A213" s="21">
        <v>14</v>
      </c>
      <c r="B213" s="21" t="str">
        <f>IF(A213=1,"Score 🎮",IF(A213=9,"Différence Score 🆚 Score Moyen de la Quadraligue",VLOOKUP($A213,Stats!$A:$B,2,FALSE)))</f>
        <v>Série de mauvais pronos 🌧️</v>
      </c>
      <c r="C213" s="21" t="str">
        <f>VLOOKUP($A213,Stats!$A:$F,6,FALSE)</f>
        <v>bar</v>
      </c>
      <c r="D213" s="21" t="str">
        <f>VLOOKUP($A213,Stats!$A:$G,7,FALSE)</f>
        <v>positive</v>
      </c>
      <c r="E213" s="21">
        <v>23</v>
      </c>
      <c r="F213" s="21" t="str">
        <f>VLOOKUP($E213,Setup_MPP!$A:$C,3,FALSE)</f>
        <v>DJUDJUPRONO</v>
      </c>
      <c r="G213" s="21" t="str">
        <f>VLOOKUP($E213,Setup_MPP!$A:$E,4,FALSE)</f>
        <v>#F2A2A2</v>
      </c>
      <c r="H213" s="21" t="str">
        <f>VLOOKUP($E213,Setup_MPP!$A:$E,5,FALSE)</f>
        <v>#C25D5D</v>
      </c>
      <c r="I213" s="21">
        <v>27</v>
      </c>
      <c r="J213" s="21">
        <f ca="1">VLOOKUP($E213,Setup_MPP!$A:$AZ,I213,FALSE)</f>
        <v>4</v>
      </c>
      <c r="K213" s="21">
        <f t="shared" ca="1" si="7"/>
        <v>16</v>
      </c>
    </row>
    <row r="214" spans="1:11" x14ac:dyDescent="0.35">
      <c r="A214" s="21">
        <v>14</v>
      </c>
      <c r="B214" s="21" t="str">
        <f>IF(A214=1,"Score 🎮",IF(A214=9,"Différence Score 🆚 Score Moyen de la Quadraligue",VLOOKUP($A214,Stats!$A:$B,2,FALSE)))</f>
        <v>Série de mauvais pronos 🌧️</v>
      </c>
      <c r="C214" s="21" t="str">
        <f>VLOOKUP($A214,Stats!$A:$F,6,FALSE)</f>
        <v>bar</v>
      </c>
      <c r="D214" s="21" t="str">
        <f>VLOOKUP($A214,Stats!$A:$G,7,FALSE)</f>
        <v>positive</v>
      </c>
      <c r="E214" s="21">
        <v>24</v>
      </c>
      <c r="F214" s="21" t="str">
        <f>VLOOKUP($E214,Setup_MPP!$A:$C,3,FALSE)</f>
        <v>Samyaaaaaaaaaa</v>
      </c>
      <c r="G214" s="21" t="str">
        <f>VLOOKUP($E214,Setup_MPP!$A:$E,4,FALSE)</f>
        <v>#A2F2C7</v>
      </c>
      <c r="H214" s="21" t="str">
        <f>VLOOKUP($E214,Setup_MPP!$A:$E,5,FALSE)</f>
        <v>#5DC18C</v>
      </c>
      <c r="I214" s="21">
        <v>27</v>
      </c>
      <c r="J214" s="21">
        <f ca="1">VLOOKUP($E214,Setup_MPP!$A:$AZ,I214,FALSE)</f>
        <v>4</v>
      </c>
      <c r="K214" s="21">
        <f t="shared" ca="1" si="7"/>
        <v>16</v>
      </c>
    </row>
    <row r="215" spans="1:11" x14ac:dyDescent="0.35">
      <c r="A215" s="21">
        <v>14</v>
      </c>
      <c r="B215" s="21" t="str">
        <f>IF(A215=1,"Score 🎮",IF(A215=9,"Différence Score 🆚 Score Moyen de la Quadraligue",VLOOKUP($A215,Stats!$A:$B,2,FALSE)))</f>
        <v>Série de mauvais pronos 🌧️</v>
      </c>
      <c r="C215" s="21" t="str">
        <f>VLOOKUP($A215,Stats!$A:$F,6,FALSE)</f>
        <v>bar</v>
      </c>
      <c r="D215" s="21" t="str">
        <f>VLOOKUP($A215,Stats!$A:$G,7,FALSE)</f>
        <v>positive</v>
      </c>
      <c r="E215" s="21">
        <v>25</v>
      </c>
      <c r="F215" s="21" t="str">
        <f>VLOOKUP($E215,Setup_MPP!$A:$C,3,FALSE)</f>
        <v>leaw0808</v>
      </c>
      <c r="G215" s="21" t="str">
        <f>VLOOKUP($E215,Setup_MPP!$A:$E,4,FALSE)</f>
        <v>#D1B9EB</v>
      </c>
      <c r="H215" s="21" t="str">
        <f>VLOOKUP($E215,Setup_MPP!$A:$E,5,FALSE)</f>
        <v>#B58BC7</v>
      </c>
      <c r="I215" s="21">
        <v>27</v>
      </c>
      <c r="J215" s="21">
        <f ca="1">VLOOKUP($E215,Setup_MPP!$A:$AZ,I215,FALSE)</f>
        <v>6</v>
      </c>
      <c r="K215" s="21">
        <f t="shared" ca="1" si="7"/>
        <v>6</v>
      </c>
    </row>
    <row r="216" spans="1:11" x14ac:dyDescent="0.35">
      <c r="A216" s="21">
        <v>14</v>
      </c>
      <c r="B216" s="21" t="str">
        <f>IF(A216=1,"Score 🎮",IF(A216=9,"Différence Score 🆚 Score Moyen de la Quadraligue",VLOOKUP($A216,Stats!$A:$B,2,FALSE)))</f>
        <v>Série de mauvais pronos 🌧️</v>
      </c>
      <c r="C216" s="21" t="str">
        <f>VLOOKUP($A216,Stats!$A:$F,6,FALSE)</f>
        <v>bar</v>
      </c>
      <c r="D216" s="21" t="str">
        <f>VLOOKUP($A216,Stats!$A:$G,7,FALSE)</f>
        <v>positive</v>
      </c>
      <c r="E216" s="21">
        <v>26</v>
      </c>
      <c r="F216" s="21" t="str">
        <f>VLOOKUP($E216,Setup_MPP!$A:$C,3,FALSE)</f>
        <v>Mohamad#5GGG1</v>
      </c>
      <c r="G216" s="21" t="str">
        <f>VLOOKUP($E216,Setup_MPP!$A:$E,4,FALSE)</f>
        <v>#EB8787</v>
      </c>
      <c r="H216" s="21" t="str">
        <f>VLOOKUP($E216,Setup_MPP!$A:$E,5,FALSE)</f>
        <v>#368E2C</v>
      </c>
      <c r="I216" s="21">
        <v>27</v>
      </c>
      <c r="J216" s="21">
        <f ca="1">VLOOKUP($E216,Setup_MPP!$A:$AZ,I216,FALSE)</f>
        <v>5</v>
      </c>
      <c r="K216" s="21">
        <f t="shared" ca="1" si="7"/>
        <v>9</v>
      </c>
    </row>
    <row r="217" spans="1:11" x14ac:dyDescent="0.35">
      <c r="A217" s="21">
        <v>14</v>
      </c>
      <c r="B217" s="21" t="str">
        <f>IF(A217=1,"Score 🎮",IF(A217=9,"Différence Score 🆚 Score Moyen de la Quadraligue",VLOOKUP($A217,Stats!$A:$B,2,FALSE)))</f>
        <v>Série de mauvais pronos 🌧️</v>
      </c>
      <c r="C217" s="21" t="str">
        <f>VLOOKUP($A217,Stats!$A:$F,6,FALSE)</f>
        <v>bar</v>
      </c>
      <c r="D217" s="21" t="str">
        <f>VLOOKUP($A217,Stats!$A:$G,7,FALSE)</f>
        <v>positive</v>
      </c>
      <c r="E217" s="21">
        <v>27</v>
      </c>
      <c r="F217" s="21" t="str">
        <f>VLOOKUP($E217,Setup_MPP!$A:$C,3,FALSE)</f>
        <v>maryemkappa</v>
      </c>
      <c r="G217" s="21" t="str">
        <f>VLOOKUP($E217,Setup_MPP!$A:$E,4,FALSE)</f>
        <v>#BCA2F4</v>
      </c>
      <c r="H217" s="21" t="str">
        <f>VLOOKUP($E217,Setup_MPP!$A:$E,5,FALSE)</f>
        <v>#6D3DD5</v>
      </c>
      <c r="I217" s="21">
        <v>27</v>
      </c>
      <c r="J217" s="21">
        <f ca="1">VLOOKUP($E217,Setup_MPP!$A:$AZ,I217,FALSE)</f>
        <v>2</v>
      </c>
      <c r="K217" s="21">
        <f t="shared" ca="1" si="7"/>
        <v>27</v>
      </c>
    </row>
    <row r="218" spans="1:11" x14ac:dyDescent="0.35">
      <c r="A218" s="21">
        <v>5</v>
      </c>
      <c r="B218" s="21" t="str">
        <f>IF(A218=1,"Score 🎮",IF(A218=9,"Différence Score 🆚 Score Moyen de la Quadraligue",VLOOKUP($A218,Stats!$A:$B,2,FALSE)))</f>
        <v>Points max sur un match sans x2 🙌</v>
      </c>
      <c r="C218" s="21" t="str">
        <f>VLOOKUP($A218,Stats!$A:$F,6,FALSE)</f>
        <v>bar</v>
      </c>
      <c r="D218" s="21" t="str">
        <f>VLOOKUP($A218,Stats!$A:$G,7,FALSE)</f>
        <v>positive</v>
      </c>
      <c r="E218" s="21">
        <f>1</f>
        <v>1</v>
      </c>
      <c r="F218" s="21" t="str">
        <f>VLOOKUP($E218,Setup_MPP!$A:$C,3,FALSE)</f>
        <v>_Nicolas_LM_</v>
      </c>
      <c r="G218" s="21" t="str">
        <f>VLOOKUP($E218,Setup_MPP!$A:$E,4,FALSE)</f>
        <v>#F7C79D</v>
      </c>
      <c r="H218" s="21" t="str">
        <f>VLOOKUP($E218,Setup_MPP!$A:$E,5,FALSE)</f>
        <v>#FFBE85</v>
      </c>
      <c r="I218" s="21">
        <v>28</v>
      </c>
      <c r="J218" s="21">
        <f ca="1">VLOOKUP($E218,Setup_MPP!$A:$AZ,I218,FALSE)</f>
        <v>153</v>
      </c>
      <c r="K218" s="21">
        <f ca="1">IFERROR(RANK(J218,$J$218:$J$244,0),"")</f>
        <v>13</v>
      </c>
    </row>
    <row r="219" spans="1:11" x14ac:dyDescent="0.35">
      <c r="A219" s="21">
        <v>5</v>
      </c>
      <c r="B219" s="21" t="str">
        <f>IF(A219=1,"Score 🎮",IF(A219=9,"Différence Score 🆚 Score Moyen de la Quadraligue",VLOOKUP($A219,Stats!$A:$B,2,FALSE)))</f>
        <v>Points max sur un match sans x2 🙌</v>
      </c>
      <c r="C219" s="21" t="str">
        <f>VLOOKUP($A219,Stats!$A:$F,6,FALSE)</f>
        <v>bar</v>
      </c>
      <c r="D219" s="21" t="str">
        <f>VLOOKUP($A219,Stats!$A:$G,7,FALSE)</f>
        <v>positive</v>
      </c>
      <c r="E219" s="21">
        <v>2</v>
      </c>
      <c r="F219" s="21" t="str">
        <f>VLOOKUP($E219,Setup_MPP!$A:$C,3,FALSE)</f>
        <v>leaelaz</v>
      </c>
      <c r="G219" s="21" t="str">
        <f>VLOOKUP($E219,Setup_MPP!$A:$E,4,FALSE)</f>
        <v>#FFBEBE</v>
      </c>
      <c r="H219" s="21" t="str">
        <f>VLOOKUP($E219,Setup_MPP!$A:$E,5,FALSE)</f>
        <v>#DF6868</v>
      </c>
      <c r="I219" s="21">
        <v>28</v>
      </c>
      <c r="J219" s="21">
        <f ca="1">VLOOKUP($E219,Setup_MPP!$A:$AZ,I219,FALSE)</f>
        <v>160</v>
      </c>
      <c r="K219" s="21">
        <f t="shared" ref="K219:K244" ca="1" si="8">IFERROR(RANK(J219,$J$218:$J$244,0),"")</f>
        <v>9</v>
      </c>
    </row>
    <row r="220" spans="1:11" x14ac:dyDescent="0.35">
      <c r="A220" s="21">
        <v>5</v>
      </c>
      <c r="B220" s="21" t="str">
        <f>IF(A220=1,"Score 🎮",IF(A220=9,"Différence Score 🆚 Score Moyen de la Quadraligue",VLOOKUP($A220,Stats!$A:$B,2,FALSE)))</f>
        <v>Points max sur un match sans x2 🙌</v>
      </c>
      <c r="C220" s="21" t="str">
        <f>VLOOKUP($A220,Stats!$A:$F,6,FALSE)</f>
        <v>bar</v>
      </c>
      <c r="D220" s="21" t="str">
        <f>VLOOKUP($A220,Stats!$A:$G,7,FALSE)</f>
        <v>positive</v>
      </c>
      <c r="E220" s="21">
        <v>3</v>
      </c>
      <c r="F220" s="21" t="str">
        <f>VLOOKUP($E220,Setup_MPP!$A:$C,3,FALSE)</f>
        <v>PasMetalleux</v>
      </c>
      <c r="G220" s="21" t="str">
        <f>VLOOKUP($E220,Setup_MPP!$A:$E,4,FALSE)</f>
        <v>#F5C7FC</v>
      </c>
      <c r="H220" s="21" t="str">
        <f>VLOOKUP($E220,Setup_MPP!$A:$E,5,FALSE)</f>
        <v>#C489CF</v>
      </c>
      <c r="I220" s="21">
        <v>28</v>
      </c>
      <c r="J220" s="21">
        <f ca="1">VLOOKUP($E220,Setup_MPP!$A:$AZ,I220,FALSE)</f>
        <v>145</v>
      </c>
      <c r="K220" s="21">
        <f t="shared" ca="1" si="8"/>
        <v>19</v>
      </c>
    </row>
    <row r="221" spans="1:11" x14ac:dyDescent="0.35">
      <c r="A221" s="21">
        <v>5</v>
      </c>
      <c r="B221" s="21" t="str">
        <f>IF(A221=1,"Score 🎮",IF(A221=9,"Différence Score 🆚 Score Moyen de la Quadraligue",VLOOKUP($A221,Stats!$A:$B,2,FALSE)))</f>
        <v>Points max sur un match sans x2 🙌</v>
      </c>
      <c r="C221" s="21" t="str">
        <f>VLOOKUP($A221,Stats!$A:$F,6,FALSE)</f>
        <v>bar</v>
      </c>
      <c r="D221" s="21" t="str">
        <f>VLOOKUP($A221,Stats!$A:$G,7,FALSE)</f>
        <v>positive</v>
      </c>
      <c r="E221" s="21">
        <v>4</v>
      </c>
      <c r="F221" s="21" t="str">
        <f>VLOOKUP($E221,Setup_MPP!$A:$C,3,FALSE)</f>
        <v>Popo444</v>
      </c>
      <c r="G221" s="21" t="str">
        <f>VLOOKUP($E221,Setup_MPP!$A:$E,4,FALSE)</f>
        <v>#A5EA7F</v>
      </c>
      <c r="H221" s="21" t="str">
        <f>VLOOKUP($E221,Setup_MPP!$A:$E,5,FALSE)</f>
        <v>#80C65A</v>
      </c>
      <c r="I221" s="21">
        <v>28</v>
      </c>
      <c r="J221" s="21">
        <f ca="1">VLOOKUP($E221,Setup_MPP!$A:$AZ,I221,FALSE)</f>
        <v>141</v>
      </c>
      <c r="K221" s="21">
        <f t="shared" ca="1" si="8"/>
        <v>25</v>
      </c>
    </row>
    <row r="222" spans="1:11" x14ac:dyDescent="0.35">
      <c r="A222" s="21">
        <v>5</v>
      </c>
      <c r="B222" s="21" t="str">
        <f>IF(A222=1,"Score 🎮",IF(A222=9,"Différence Score 🆚 Score Moyen de la Quadraligue",VLOOKUP($A222,Stats!$A:$B,2,FALSE)))</f>
        <v>Points max sur un match sans x2 🙌</v>
      </c>
      <c r="C222" s="21" t="str">
        <f>VLOOKUP($A222,Stats!$A:$F,6,FALSE)</f>
        <v>bar</v>
      </c>
      <c r="D222" s="21" t="str">
        <f>VLOOKUP($A222,Stats!$A:$G,7,FALSE)</f>
        <v>positive</v>
      </c>
      <c r="E222" s="21">
        <v>5</v>
      </c>
      <c r="F222" s="21" t="str">
        <f>VLOOKUP($E222,Setup_MPP!$A:$C,3,FALSE)</f>
        <v>_Jujul</v>
      </c>
      <c r="G222" s="21" t="str">
        <f>VLOOKUP($E222,Setup_MPP!$A:$E,4,FALSE)</f>
        <v>#D890FF</v>
      </c>
      <c r="H222" s="21" t="str">
        <f>VLOOKUP($E222,Setup_MPP!$A:$E,5,FALSE)</f>
        <v>#B750EF</v>
      </c>
      <c r="I222" s="21">
        <v>28</v>
      </c>
      <c r="J222" s="21">
        <f ca="1">VLOOKUP($E222,Setup_MPP!$A:$AZ,I222,FALSE)</f>
        <v>177</v>
      </c>
      <c r="K222" s="21">
        <f t="shared" ca="1" si="8"/>
        <v>3</v>
      </c>
    </row>
    <row r="223" spans="1:11" x14ac:dyDescent="0.35">
      <c r="A223" s="21">
        <v>5</v>
      </c>
      <c r="B223" s="21" t="str">
        <f>IF(A223=1,"Score 🎮",IF(A223=9,"Différence Score 🆚 Score Moyen de la Quadraligue",VLOOKUP($A223,Stats!$A:$B,2,FALSE)))</f>
        <v>Points max sur un match sans x2 🙌</v>
      </c>
      <c r="C223" s="21" t="str">
        <f>VLOOKUP($A223,Stats!$A:$F,6,FALSE)</f>
        <v>bar</v>
      </c>
      <c r="D223" s="21" t="str">
        <f>VLOOKUP($A223,Stats!$A:$G,7,FALSE)</f>
        <v>positive</v>
      </c>
      <c r="E223" s="21">
        <v>6</v>
      </c>
      <c r="F223" s="21" t="str">
        <f>VLOOKUP($E223,Setup_MPP!$A:$C,3,FALSE)</f>
        <v>Julay</v>
      </c>
      <c r="G223" s="21" t="str">
        <f>VLOOKUP($E223,Setup_MPP!$A:$E,4,FALSE)</f>
        <v>#A6F7B1</v>
      </c>
      <c r="H223" s="21" t="str">
        <f>VLOOKUP($E223,Setup_MPP!$A:$E,5,FALSE)</f>
        <v>#6EC179</v>
      </c>
      <c r="I223" s="21">
        <v>28</v>
      </c>
      <c r="J223" s="21">
        <f ca="1">VLOOKUP($E223,Setup_MPP!$A:$AZ,I223,FALSE)</f>
        <v>145</v>
      </c>
      <c r="K223" s="21">
        <f t="shared" ca="1" si="8"/>
        <v>19</v>
      </c>
    </row>
    <row r="224" spans="1:11" x14ac:dyDescent="0.35">
      <c r="A224" s="21">
        <v>5</v>
      </c>
      <c r="B224" s="21" t="str">
        <f>IF(A224=1,"Score 🎮",IF(A224=9,"Différence Score 🆚 Score Moyen de la Quadraligue",VLOOKUP($A224,Stats!$A:$B,2,FALSE)))</f>
        <v>Points max sur un match sans x2 🙌</v>
      </c>
      <c r="C224" s="21" t="str">
        <f>VLOOKUP($A224,Stats!$A:$F,6,FALSE)</f>
        <v>bar</v>
      </c>
      <c r="D224" s="21" t="str">
        <f>VLOOKUP($A224,Stats!$A:$G,7,FALSE)</f>
        <v>positive</v>
      </c>
      <c r="E224" s="21">
        <v>7</v>
      </c>
      <c r="F224" s="21" t="str">
        <f>VLOOKUP($E224,Setup_MPP!$A:$C,3,FALSE)</f>
        <v>__Vince__</v>
      </c>
      <c r="G224" s="21" t="str">
        <f>VLOOKUP($E224,Setup_MPP!$A:$E,4,FALSE)</f>
        <v>#B2EAE8</v>
      </c>
      <c r="H224" s="21" t="str">
        <f>VLOOKUP($E224,Setup_MPP!$A:$E,5,FALSE)</f>
        <v>#6CB4B1</v>
      </c>
      <c r="I224" s="21">
        <v>28</v>
      </c>
      <c r="J224" s="21">
        <f ca="1">VLOOKUP($E224,Setup_MPP!$A:$AZ,I224,FALSE)</f>
        <v>150</v>
      </c>
      <c r="K224" s="21">
        <f t="shared" ca="1" si="8"/>
        <v>18</v>
      </c>
    </row>
    <row r="225" spans="1:11" x14ac:dyDescent="0.35">
      <c r="A225" s="21">
        <v>5</v>
      </c>
      <c r="B225" s="21" t="str">
        <f>IF(A225=1,"Score 🎮",IF(A225=9,"Différence Score 🆚 Score Moyen de la Quadraligue",VLOOKUP($A225,Stats!$A:$B,2,FALSE)))</f>
        <v>Points max sur un match sans x2 🙌</v>
      </c>
      <c r="C225" s="21" t="str">
        <f>VLOOKUP($A225,Stats!$A:$F,6,FALSE)</f>
        <v>bar</v>
      </c>
      <c r="D225" s="21" t="str">
        <f>VLOOKUP($A225,Stats!$A:$G,7,FALSE)</f>
        <v>positive</v>
      </c>
      <c r="E225" s="21">
        <v>8</v>
      </c>
      <c r="F225" s="21" t="str">
        <f>VLOOKUP($E225,Setup_MPP!$A:$C,3,FALSE)</f>
        <v>Louuiiis</v>
      </c>
      <c r="G225" s="21" t="str">
        <f>VLOOKUP($E225,Setup_MPP!$A:$E,4,FALSE)</f>
        <v>#EEF7B1</v>
      </c>
      <c r="H225" s="21" t="str">
        <f>VLOOKUP($E225,Setup_MPP!$A:$E,5,FALSE)</f>
        <v>#C1CB7D</v>
      </c>
      <c r="I225" s="21">
        <v>28</v>
      </c>
      <c r="J225" s="21">
        <f ca="1">VLOOKUP($E225,Setup_MPP!$A:$AZ,I225,FALSE)</f>
        <v>176</v>
      </c>
      <c r="K225" s="21">
        <f t="shared" ca="1" si="8"/>
        <v>5</v>
      </c>
    </row>
    <row r="226" spans="1:11" x14ac:dyDescent="0.35">
      <c r="A226" s="21">
        <v>5</v>
      </c>
      <c r="B226" s="21" t="str">
        <f>IF(A226=1,"Score 🎮",IF(A226=9,"Différence Score 🆚 Score Moyen de la Quadraligue",VLOOKUP($A226,Stats!$A:$B,2,FALSE)))</f>
        <v>Points max sur un match sans x2 🙌</v>
      </c>
      <c r="C226" s="21" t="str">
        <f>VLOOKUP($A226,Stats!$A:$F,6,FALSE)</f>
        <v>bar</v>
      </c>
      <c r="D226" s="21" t="str">
        <f>VLOOKUP($A226,Stats!$A:$G,7,FALSE)</f>
        <v>positive</v>
      </c>
      <c r="E226" s="21">
        <v>9</v>
      </c>
      <c r="F226" s="21" t="str">
        <f>VLOOKUP($E226,Setup_MPP!$A:$C,3,FALSE)</f>
        <v>Aurelien_dpq</v>
      </c>
      <c r="G226" s="21" t="str">
        <f>VLOOKUP($E226,Setup_MPP!$A:$E,4,FALSE)</f>
        <v>#F4EA9D</v>
      </c>
      <c r="H226" s="21" t="str">
        <f>VLOOKUP($E226,Setup_MPP!$A:$E,5,FALSE)</f>
        <v>#D2C458</v>
      </c>
      <c r="I226" s="21">
        <v>28</v>
      </c>
      <c r="J226" s="21">
        <f ca="1">VLOOKUP($E226,Setup_MPP!$A:$AZ,I226,FALSE)</f>
        <v>142</v>
      </c>
      <c r="K226" s="21">
        <f t="shared" ca="1" si="8"/>
        <v>23</v>
      </c>
    </row>
    <row r="227" spans="1:11" x14ac:dyDescent="0.35">
      <c r="A227" s="21">
        <v>5</v>
      </c>
      <c r="B227" s="21" t="str">
        <f>IF(A227=1,"Score 🎮",IF(A227=9,"Différence Score 🆚 Score Moyen de la Quadraligue",VLOOKUP($A227,Stats!$A:$B,2,FALSE)))</f>
        <v>Points max sur un match sans x2 🙌</v>
      </c>
      <c r="C227" s="21" t="str">
        <f>VLOOKUP($A227,Stats!$A:$F,6,FALSE)</f>
        <v>bar</v>
      </c>
      <c r="D227" s="21" t="str">
        <f>VLOOKUP($A227,Stats!$A:$G,7,FALSE)</f>
        <v>positive</v>
      </c>
      <c r="E227" s="21">
        <v>10</v>
      </c>
      <c r="F227" s="21" t="str">
        <f>VLOOKUP($E227,Setup_MPP!$A:$C,3,FALSE)</f>
        <v>RandomPaul</v>
      </c>
      <c r="G227" s="21" t="str">
        <f>VLOOKUP($E227,Setup_MPP!$A:$E,4,FALSE)</f>
        <v>#C4B0FF</v>
      </c>
      <c r="H227" s="21" t="str">
        <f>VLOOKUP($E227,Setup_MPP!$A:$E,5,FALSE)</f>
        <v>#7F66C8</v>
      </c>
      <c r="I227" s="21">
        <v>28</v>
      </c>
      <c r="J227" s="21">
        <f ca="1">VLOOKUP($E227,Setup_MPP!$A:$AZ,I227,FALSE)</f>
        <v>142</v>
      </c>
      <c r="K227" s="21">
        <f t="shared" ca="1" si="8"/>
        <v>23</v>
      </c>
    </row>
    <row r="228" spans="1:11" x14ac:dyDescent="0.35">
      <c r="A228" s="21">
        <v>5</v>
      </c>
      <c r="B228" s="21" t="str">
        <f>IF(A228=1,"Score 🎮",IF(A228=9,"Différence Score 🆚 Score Moyen de la Quadraligue",VLOOKUP($A228,Stats!$A:$B,2,FALSE)))</f>
        <v>Points max sur un match sans x2 🙌</v>
      </c>
      <c r="C228" s="21" t="str">
        <f>VLOOKUP($A228,Stats!$A:$F,6,FALSE)</f>
        <v>bar</v>
      </c>
      <c r="D228" s="21" t="str">
        <f>VLOOKUP($A228,Stats!$A:$G,7,FALSE)</f>
        <v>positive</v>
      </c>
      <c r="E228" s="21">
        <v>11</v>
      </c>
      <c r="F228" s="21" t="str">
        <f>VLOOKUP($E228,Setup_MPP!$A:$C,3,FALSE)</f>
        <v>Kinsley91</v>
      </c>
      <c r="G228" s="21" t="str">
        <f>VLOOKUP($E228,Setup_MPP!$A:$E,4,FALSE)</f>
        <v>#CBEBBA</v>
      </c>
      <c r="H228" s="21" t="str">
        <f>VLOOKUP($E228,Setup_MPP!$A:$E,5,FALSE)</f>
        <v>#70BC6E</v>
      </c>
      <c r="I228" s="21">
        <v>28</v>
      </c>
      <c r="J228" s="21">
        <f ca="1">VLOOKUP($E228,Setup_MPP!$A:$AZ,I228,FALSE)</f>
        <v>153</v>
      </c>
      <c r="K228" s="21">
        <f t="shared" ca="1" si="8"/>
        <v>13</v>
      </c>
    </row>
    <row r="229" spans="1:11" x14ac:dyDescent="0.35">
      <c r="A229" s="21">
        <v>5</v>
      </c>
      <c r="B229" s="21" t="str">
        <f>IF(A229=1,"Score 🎮",IF(A229=9,"Différence Score 🆚 Score Moyen de la Quadraligue",VLOOKUP($A229,Stats!$A:$B,2,FALSE)))</f>
        <v>Points max sur un match sans x2 🙌</v>
      </c>
      <c r="C229" s="21" t="str">
        <f>VLOOKUP($A229,Stats!$A:$F,6,FALSE)</f>
        <v>bar</v>
      </c>
      <c r="D229" s="21" t="str">
        <f>VLOOKUP($A229,Stats!$A:$G,7,FALSE)</f>
        <v>positive</v>
      </c>
      <c r="E229" s="21">
        <v>12</v>
      </c>
      <c r="F229" s="21" t="str">
        <f>VLOOKUP($E229,Setup_MPP!$A:$C,3,FALSE)</f>
        <v>Jaouad1</v>
      </c>
      <c r="G229" s="21" t="str">
        <f>VLOOKUP($E229,Setup_MPP!$A:$E,4,FALSE)</f>
        <v>#C2D4FF</v>
      </c>
      <c r="H229" s="21" t="str">
        <f>VLOOKUP($E229,Setup_MPP!$A:$E,5,FALSE)</f>
        <v>#6586D5</v>
      </c>
      <c r="I229" s="21">
        <v>28</v>
      </c>
      <c r="J229" s="21">
        <f ca="1">VLOOKUP($E229,Setup_MPP!$A:$AZ,I229,FALSE)</f>
        <v>216</v>
      </c>
      <c r="K229" s="21">
        <f t="shared" ca="1" si="8"/>
        <v>1</v>
      </c>
    </row>
    <row r="230" spans="1:11" x14ac:dyDescent="0.35">
      <c r="A230" s="21">
        <v>5</v>
      </c>
      <c r="B230" s="21" t="str">
        <f>IF(A230=1,"Score 🎮",IF(A230=9,"Différence Score 🆚 Score Moyen de la Quadraligue",VLOOKUP($A230,Stats!$A:$B,2,FALSE)))</f>
        <v>Points max sur un match sans x2 🙌</v>
      </c>
      <c r="C230" s="21" t="str">
        <f>VLOOKUP($A230,Stats!$A:$F,6,FALSE)</f>
        <v>bar</v>
      </c>
      <c r="D230" s="21" t="str">
        <f>VLOOKUP($A230,Stats!$A:$G,7,FALSE)</f>
        <v>positive</v>
      </c>
      <c r="E230" s="21">
        <v>13</v>
      </c>
      <c r="F230" s="21" t="str">
        <f>VLOOKUP($E230,Setup_MPP!$A:$C,3,FALSE)</f>
        <v>Julien_I</v>
      </c>
      <c r="G230" s="21" t="str">
        <f>VLOOKUP($E230,Setup_MPP!$A:$E,4,FALSE)</f>
        <v>#C1E0EF</v>
      </c>
      <c r="H230" s="21" t="str">
        <f>VLOOKUP($E230,Setup_MPP!$A:$E,5,FALSE)</f>
        <v>#4F91B2</v>
      </c>
      <c r="I230" s="21">
        <v>28</v>
      </c>
      <c r="J230" s="21">
        <f ca="1">VLOOKUP($E230,Setup_MPP!$A:$AZ,I230,FALSE)</f>
        <v>166</v>
      </c>
      <c r="K230" s="21">
        <f t="shared" ca="1" si="8"/>
        <v>6</v>
      </c>
    </row>
    <row r="231" spans="1:11" x14ac:dyDescent="0.35">
      <c r="A231" s="21">
        <v>5</v>
      </c>
      <c r="B231" s="21" t="str">
        <f>IF(A231=1,"Score 🎮",IF(A231=9,"Différence Score 🆚 Score Moyen de la Quadraligue",VLOOKUP($A231,Stats!$A:$B,2,FALSE)))</f>
        <v>Points max sur un match sans x2 🙌</v>
      </c>
      <c r="C231" s="21" t="str">
        <f>VLOOKUP($A231,Stats!$A:$F,6,FALSE)</f>
        <v>bar</v>
      </c>
      <c r="D231" s="21" t="str">
        <f>VLOOKUP($A231,Stats!$A:$G,7,FALSE)</f>
        <v>positive</v>
      </c>
      <c r="E231" s="21">
        <v>14</v>
      </c>
      <c r="F231" s="21" t="str">
        <f>VLOOKUP($E231,Setup_MPP!$A:$C,3,FALSE)</f>
        <v>MarieEYT</v>
      </c>
      <c r="G231" s="21" t="str">
        <f>VLOOKUP($E231,Setup_MPP!$A:$E,4,FALSE)</f>
        <v>#FFAFD2</v>
      </c>
      <c r="H231" s="21" t="str">
        <f>VLOOKUP($E231,Setup_MPP!$A:$E,5,FALSE)</f>
        <v>#F2589B</v>
      </c>
      <c r="I231" s="21">
        <v>28</v>
      </c>
      <c r="J231" s="21">
        <f ca="1">VLOOKUP($E231,Setup_MPP!$A:$AZ,I231,FALSE)</f>
        <v>143</v>
      </c>
      <c r="K231" s="21">
        <f t="shared" ca="1" si="8"/>
        <v>21</v>
      </c>
    </row>
    <row r="232" spans="1:11" x14ac:dyDescent="0.35">
      <c r="A232" s="21">
        <v>5</v>
      </c>
      <c r="B232" s="21" t="str">
        <f>IF(A232=1,"Score 🎮",IF(A232=9,"Différence Score 🆚 Score Moyen de la Quadraligue",VLOOKUP($A232,Stats!$A:$B,2,FALSE)))</f>
        <v>Points max sur un match sans x2 🙌</v>
      </c>
      <c r="C232" s="21" t="str">
        <f>VLOOKUP($A232,Stats!$A:$F,6,FALSE)</f>
        <v>bar</v>
      </c>
      <c r="D232" s="21" t="str">
        <f>VLOOKUP($A232,Stats!$A:$G,7,FALSE)</f>
        <v>positive</v>
      </c>
      <c r="E232" s="21">
        <v>15</v>
      </c>
      <c r="F232" s="21" t="str">
        <f>VLOOKUP($E232,Setup_MPP!$A:$C,3,FALSE)</f>
        <v>Amino28</v>
      </c>
      <c r="G232" s="21" t="str">
        <f>VLOOKUP($E232,Setup_MPP!$A:$E,4,FALSE)</f>
        <v>#FF9898</v>
      </c>
      <c r="H232" s="21" t="str">
        <f>VLOOKUP($E232,Setup_MPP!$A:$E,5,FALSE)</f>
        <v>#FF5D5D</v>
      </c>
      <c r="I232" s="21">
        <v>28</v>
      </c>
      <c r="J232" s="21">
        <f ca="1">VLOOKUP($E232,Setup_MPP!$A:$AZ,I232,FALSE)</f>
        <v>154</v>
      </c>
      <c r="K232" s="21">
        <f t="shared" ca="1" si="8"/>
        <v>11</v>
      </c>
    </row>
    <row r="233" spans="1:11" x14ac:dyDescent="0.35">
      <c r="A233" s="21">
        <v>5</v>
      </c>
      <c r="B233" s="21" t="str">
        <f>IF(A233=1,"Score 🎮",IF(A233=9,"Différence Score 🆚 Score Moyen de la Quadraligue",VLOOKUP($A233,Stats!$A:$B,2,FALSE)))</f>
        <v>Points max sur un match sans x2 🙌</v>
      </c>
      <c r="C233" s="21" t="str">
        <f>VLOOKUP($A233,Stats!$A:$F,6,FALSE)</f>
        <v>bar</v>
      </c>
      <c r="D233" s="21" t="str">
        <f>VLOOKUP($A233,Stats!$A:$G,7,FALSE)</f>
        <v>positive</v>
      </c>
      <c r="E233" s="21">
        <v>16</v>
      </c>
      <c r="F233" s="21" t="str">
        <f>VLOOKUP($E233,Setup_MPP!$A:$C,3,FALSE)</f>
        <v>RomaLaura</v>
      </c>
      <c r="G233" s="21" t="str">
        <f>VLOOKUP($E233,Setup_MPP!$A:$E,4,FALSE)</f>
        <v>#86A4FE</v>
      </c>
      <c r="H233" s="21" t="str">
        <f>VLOOKUP($E233,Setup_MPP!$A:$E,5,FALSE)</f>
        <v>#3769FF</v>
      </c>
      <c r="I233" s="21">
        <v>28</v>
      </c>
      <c r="J233" s="21">
        <f ca="1">VLOOKUP($E233,Setup_MPP!$A:$AZ,I233,FALSE)</f>
        <v>153</v>
      </c>
      <c r="K233" s="21">
        <f t="shared" ca="1" si="8"/>
        <v>13</v>
      </c>
    </row>
    <row r="234" spans="1:11" x14ac:dyDescent="0.35">
      <c r="A234" s="21">
        <v>5</v>
      </c>
      <c r="B234" s="21" t="str">
        <f>IF(A234=1,"Score 🎮",IF(A234=9,"Différence Score 🆚 Score Moyen de la Quadraligue",VLOOKUP($A234,Stats!$A:$B,2,FALSE)))</f>
        <v>Points max sur un match sans x2 🙌</v>
      </c>
      <c r="C234" s="21" t="str">
        <f>VLOOKUP($A234,Stats!$A:$F,6,FALSE)</f>
        <v>bar</v>
      </c>
      <c r="D234" s="21" t="str">
        <f>VLOOKUP($A234,Stats!$A:$G,7,FALSE)</f>
        <v>positive</v>
      </c>
      <c r="E234" s="21">
        <v>17</v>
      </c>
      <c r="F234" s="21" t="str">
        <f>VLOOKUP($E234,Setup_MPP!$A:$C,3,FALSE)</f>
        <v>Julien_cri</v>
      </c>
      <c r="G234" s="21" t="str">
        <f>VLOOKUP($E234,Setup_MPP!$A:$E,4,FALSE)</f>
        <v>#FFB0B0</v>
      </c>
      <c r="H234" s="21" t="str">
        <f>VLOOKUP($E234,Setup_MPP!$A:$E,5,FALSE)</f>
        <v>#F25757</v>
      </c>
      <c r="I234" s="21">
        <v>28</v>
      </c>
      <c r="J234" s="21">
        <f ca="1">VLOOKUP($E234,Setup_MPP!$A:$AZ,I234,FALSE)</f>
        <v>161</v>
      </c>
      <c r="K234" s="21">
        <f t="shared" ca="1" si="8"/>
        <v>7</v>
      </c>
    </row>
    <row r="235" spans="1:11" x14ac:dyDescent="0.35">
      <c r="A235" s="21">
        <v>5</v>
      </c>
      <c r="B235" s="21" t="str">
        <f>IF(A235=1,"Score 🎮",IF(A235=9,"Différence Score 🆚 Score Moyen de la Quadraligue",VLOOKUP($A235,Stats!$A:$B,2,FALSE)))</f>
        <v>Points max sur un match sans x2 🙌</v>
      </c>
      <c r="C235" s="21" t="str">
        <f>VLOOKUP($A235,Stats!$A:$F,6,FALSE)</f>
        <v>bar</v>
      </c>
      <c r="D235" s="21" t="str">
        <f>VLOOKUP($A235,Stats!$A:$G,7,FALSE)</f>
        <v>positive</v>
      </c>
      <c r="E235" s="21">
        <v>18</v>
      </c>
      <c r="F235" s="21" t="str">
        <f>VLOOKUP($E235,Setup_MPP!$A:$C,3,FALSE)</f>
        <v>Cartone</v>
      </c>
      <c r="G235" s="21" t="str">
        <f>VLOOKUP($E235,Setup_MPP!$A:$E,4,FALSE)</f>
        <v>#F0BC42</v>
      </c>
      <c r="H235" s="21" t="str">
        <f>VLOOKUP($E235,Setup_MPP!$A:$E,5,FALSE)</f>
        <v>#8E1F2F</v>
      </c>
      <c r="I235" s="21">
        <v>28</v>
      </c>
      <c r="J235" s="21">
        <f ca="1">VLOOKUP($E235,Setup_MPP!$A:$AZ,I235,FALSE)</f>
        <v>185</v>
      </c>
      <c r="K235" s="21">
        <f t="shared" ca="1" si="8"/>
        <v>2</v>
      </c>
    </row>
    <row r="236" spans="1:11" x14ac:dyDescent="0.35">
      <c r="A236" s="21">
        <v>5</v>
      </c>
      <c r="B236" s="21" t="str">
        <f>IF(A236=1,"Score 🎮",IF(A236=9,"Différence Score 🆚 Score Moyen de la Quadraligue",VLOOKUP($A236,Stats!$A:$B,2,FALSE)))</f>
        <v>Points max sur un match sans x2 🙌</v>
      </c>
      <c r="C236" s="21" t="str">
        <f>VLOOKUP($A236,Stats!$A:$F,6,FALSE)</f>
        <v>bar</v>
      </c>
      <c r="D236" s="21" t="str">
        <f>VLOOKUP($A236,Stats!$A:$G,7,FALSE)</f>
        <v>positive</v>
      </c>
      <c r="E236" s="21">
        <v>19</v>
      </c>
      <c r="F236" s="21" t="str">
        <f>VLOOKUP($E236,Setup_MPP!$A:$C,3,FALSE)</f>
        <v>YramVi</v>
      </c>
      <c r="G236" s="21" t="str">
        <f>VLOOKUP($E236,Setup_MPP!$A:$E,4,FALSE)</f>
        <v>#E8B28F</v>
      </c>
      <c r="H236" s="21" t="str">
        <f>VLOOKUP($E236,Setup_MPP!$A:$E,5,FALSE)</f>
        <v>#E65568</v>
      </c>
      <c r="I236" s="21">
        <v>28</v>
      </c>
      <c r="J236" s="21">
        <f ca="1">VLOOKUP($E236,Setup_MPP!$A:$AZ,I236,FALSE)</f>
        <v>134</v>
      </c>
      <c r="K236" s="21">
        <f t="shared" ca="1" si="8"/>
        <v>27</v>
      </c>
    </row>
    <row r="237" spans="1:11" x14ac:dyDescent="0.35">
      <c r="A237" s="21">
        <v>5</v>
      </c>
      <c r="B237" s="21" t="str">
        <f>IF(A237=1,"Score 🎮",IF(A237=9,"Différence Score 🆚 Score Moyen de la Quadraligue",VLOOKUP($A237,Stats!$A:$B,2,FALSE)))</f>
        <v>Points max sur un match sans x2 🙌</v>
      </c>
      <c r="C237" s="21" t="str">
        <f>VLOOKUP($A237,Stats!$A:$F,6,FALSE)</f>
        <v>bar</v>
      </c>
      <c r="D237" s="21" t="str">
        <f>VLOOKUP($A237,Stats!$A:$G,7,FALSE)</f>
        <v>positive</v>
      </c>
      <c r="E237" s="21">
        <v>20</v>
      </c>
      <c r="F237" s="21" t="str">
        <f>VLOOKUP($E237,Setup_MPP!$A:$C,3,FALSE)</f>
        <v>Anis_MaFihache</v>
      </c>
      <c r="G237" s="21" t="str">
        <f>VLOOKUP($E237,Setup_MPP!$A:$E,4,FALSE)</f>
        <v>#60DC8C</v>
      </c>
      <c r="H237" s="21" t="str">
        <f>VLOOKUP($E237,Setup_MPP!$A:$E,5,FALSE)</f>
        <v>#22A34F</v>
      </c>
      <c r="I237" s="21">
        <v>28</v>
      </c>
      <c r="J237" s="21">
        <f ca="1">VLOOKUP($E237,Setup_MPP!$A:$AZ,I237,FALSE)</f>
        <v>160</v>
      </c>
      <c r="K237" s="21">
        <f t="shared" ca="1" si="8"/>
        <v>9</v>
      </c>
    </row>
    <row r="238" spans="1:11" x14ac:dyDescent="0.35">
      <c r="A238" s="21">
        <v>5</v>
      </c>
      <c r="B238" s="21" t="str">
        <f>IF(A238=1,"Score 🎮",IF(A238=9,"Différence Score 🆚 Score Moyen de la Quadraligue",VLOOKUP($A238,Stats!$A:$B,2,FALSE)))</f>
        <v>Points max sur un match sans x2 🙌</v>
      </c>
      <c r="C238" s="21" t="str">
        <f>VLOOKUP($A238,Stats!$A:$F,6,FALSE)</f>
        <v>bar</v>
      </c>
      <c r="D238" s="21" t="str">
        <f>VLOOKUP($A238,Stats!$A:$G,7,FALSE)</f>
        <v>positive</v>
      </c>
      <c r="E238" s="21">
        <v>21</v>
      </c>
      <c r="F238" s="21" t="str">
        <f>VLOOKUP($E238,Setup_MPP!$A:$C,3,FALSE)</f>
        <v>JUJULABOSS13</v>
      </c>
      <c r="G238" s="21" t="str">
        <f>VLOOKUP($E238,Setup_MPP!$A:$E,4,FALSE)</f>
        <v>#2FAEE0</v>
      </c>
      <c r="H238" s="21" t="str">
        <f>VLOOKUP($E238,Setup_MPP!$A:$E,5,FALSE)</f>
        <v>#BEA064</v>
      </c>
      <c r="I238" s="21">
        <v>28</v>
      </c>
      <c r="J238" s="21">
        <f ca="1">VLOOKUP($E238,Setup_MPP!$A:$AZ,I238,FALSE)</f>
        <v>141</v>
      </c>
      <c r="K238" s="21">
        <f t="shared" ca="1" si="8"/>
        <v>25</v>
      </c>
    </row>
    <row r="239" spans="1:11" x14ac:dyDescent="0.35">
      <c r="A239" s="21">
        <v>5</v>
      </c>
      <c r="B239" s="21" t="str">
        <f>IF(A239=1,"Score 🎮",IF(A239=9,"Différence Score 🆚 Score Moyen de la Quadraligue",VLOOKUP($A239,Stats!$A:$B,2,FALSE)))</f>
        <v>Points max sur un match sans x2 🙌</v>
      </c>
      <c r="C239" s="21" t="str">
        <f>VLOOKUP($A239,Stats!$A:$F,6,FALSE)</f>
        <v>bar</v>
      </c>
      <c r="D239" s="21" t="str">
        <f>VLOOKUP($A239,Stats!$A:$G,7,FALSE)</f>
        <v>positive</v>
      </c>
      <c r="E239" s="21">
        <v>22</v>
      </c>
      <c r="F239" s="21" t="str">
        <f>VLOOKUP($E239,Setup_MPP!$A:$C,3,FALSE)</f>
        <v>Jujumsrd</v>
      </c>
      <c r="G239" s="21" t="str">
        <f>VLOOKUP($E239,Setup_MPP!$A:$E,4,FALSE)</f>
        <v>#41DEF0</v>
      </c>
      <c r="H239" s="21" t="str">
        <f>VLOOKUP($E239,Setup_MPP!$A:$E,5,FALSE)</f>
        <v>#0BA6B7</v>
      </c>
      <c r="I239" s="21">
        <v>28</v>
      </c>
      <c r="J239" s="21">
        <f ca="1">VLOOKUP($E239,Setup_MPP!$A:$AZ,I239,FALSE)</f>
        <v>177</v>
      </c>
      <c r="K239" s="21">
        <f t="shared" ca="1" si="8"/>
        <v>3</v>
      </c>
    </row>
    <row r="240" spans="1:11" x14ac:dyDescent="0.35">
      <c r="A240" s="21">
        <v>5</v>
      </c>
      <c r="B240" s="21" t="str">
        <f>IF(A240=1,"Score 🎮",IF(A240=9,"Différence Score 🆚 Score Moyen de la Quadraligue",VLOOKUP($A240,Stats!$A:$B,2,FALSE)))</f>
        <v>Points max sur un match sans x2 🙌</v>
      </c>
      <c r="C240" s="21" t="str">
        <f>VLOOKUP($A240,Stats!$A:$F,6,FALSE)</f>
        <v>bar</v>
      </c>
      <c r="D240" s="21" t="str">
        <f>VLOOKUP($A240,Stats!$A:$G,7,FALSE)</f>
        <v>positive</v>
      </c>
      <c r="E240" s="21">
        <v>23</v>
      </c>
      <c r="F240" s="21" t="str">
        <f>VLOOKUP($E240,Setup_MPP!$A:$C,3,FALSE)</f>
        <v>DJUDJUPRONO</v>
      </c>
      <c r="G240" s="21" t="str">
        <f>VLOOKUP($E240,Setup_MPP!$A:$E,4,FALSE)</f>
        <v>#F2A2A2</v>
      </c>
      <c r="H240" s="21" t="str">
        <f>VLOOKUP($E240,Setup_MPP!$A:$E,5,FALSE)</f>
        <v>#C25D5D</v>
      </c>
      <c r="I240" s="21">
        <v>28</v>
      </c>
      <c r="J240" s="21">
        <f ca="1">VLOOKUP($E240,Setup_MPP!$A:$AZ,I240,FALSE)</f>
        <v>153</v>
      </c>
      <c r="K240" s="21">
        <f t="shared" ca="1" si="8"/>
        <v>13</v>
      </c>
    </row>
    <row r="241" spans="1:11" x14ac:dyDescent="0.35">
      <c r="A241" s="21">
        <v>5</v>
      </c>
      <c r="B241" s="21" t="str">
        <f>IF(A241=1,"Score 🎮",IF(A241=9,"Différence Score 🆚 Score Moyen de la Quadraligue",VLOOKUP($A241,Stats!$A:$B,2,FALSE)))</f>
        <v>Points max sur un match sans x2 🙌</v>
      </c>
      <c r="C241" s="21" t="str">
        <f>VLOOKUP($A241,Stats!$A:$F,6,FALSE)</f>
        <v>bar</v>
      </c>
      <c r="D241" s="21" t="str">
        <f>VLOOKUP($A241,Stats!$A:$G,7,FALSE)</f>
        <v>positive</v>
      </c>
      <c r="E241" s="21">
        <v>24</v>
      </c>
      <c r="F241" s="21" t="str">
        <f>VLOOKUP($E241,Setup_MPP!$A:$C,3,FALSE)</f>
        <v>Samyaaaaaaaaaa</v>
      </c>
      <c r="G241" s="21" t="str">
        <f>VLOOKUP($E241,Setup_MPP!$A:$E,4,FALSE)</f>
        <v>#A2F2C7</v>
      </c>
      <c r="H241" s="21" t="str">
        <f>VLOOKUP($E241,Setup_MPP!$A:$E,5,FALSE)</f>
        <v>#5DC18C</v>
      </c>
      <c r="I241" s="21">
        <v>28</v>
      </c>
      <c r="J241" s="21">
        <f ca="1">VLOOKUP($E241,Setup_MPP!$A:$AZ,I241,FALSE)</f>
        <v>161</v>
      </c>
      <c r="K241" s="21">
        <f t="shared" ca="1" si="8"/>
        <v>7</v>
      </c>
    </row>
    <row r="242" spans="1:11" x14ac:dyDescent="0.35">
      <c r="A242" s="21">
        <v>5</v>
      </c>
      <c r="B242" s="21" t="str">
        <f>IF(A242=1,"Score 🎮",IF(A242=9,"Différence Score 🆚 Score Moyen de la Quadraligue",VLOOKUP($A242,Stats!$A:$B,2,FALSE)))</f>
        <v>Points max sur un match sans x2 🙌</v>
      </c>
      <c r="C242" s="21" t="str">
        <f>VLOOKUP($A242,Stats!$A:$F,6,FALSE)</f>
        <v>bar</v>
      </c>
      <c r="D242" s="21" t="str">
        <f>VLOOKUP($A242,Stats!$A:$G,7,FALSE)</f>
        <v>positive</v>
      </c>
      <c r="E242" s="21">
        <v>25</v>
      </c>
      <c r="F242" s="21" t="str">
        <f>VLOOKUP($E242,Setup_MPP!$A:$C,3,FALSE)</f>
        <v>leaw0808</v>
      </c>
      <c r="G242" s="21" t="str">
        <f>VLOOKUP($E242,Setup_MPP!$A:$E,4,FALSE)</f>
        <v>#D1B9EB</v>
      </c>
      <c r="H242" s="21" t="str">
        <f>VLOOKUP($E242,Setup_MPP!$A:$E,5,FALSE)</f>
        <v>#B58BC7</v>
      </c>
      <c r="I242" s="21">
        <v>28</v>
      </c>
      <c r="J242" s="21">
        <f ca="1">VLOOKUP($E242,Setup_MPP!$A:$AZ,I242,FALSE)</f>
        <v>143</v>
      </c>
      <c r="K242" s="21">
        <f t="shared" ca="1" si="8"/>
        <v>21</v>
      </c>
    </row>
    <row r="243" spans="1:11" x14ac:dyDescent="0.35">
      <c r="A243" s="21">
        <v>5</v>
      </c>
      <c r="B243" s="21" t="str">
        <f>IF(A243=1,"Score 🎮",IF(A243=9,"Différence Score 🆚 Score Moyen de la Quadraligue",VLOOKUP($A243,Stats!$A:$B,2,FALSE)))</f>
        <v>Points max sur un match sans x2 🙌</v>
      </c>
      <c r="C243" s="21" t="str">
        <f>VLOOKUP($A243,Stats!$A:$F,6,FALSE)</f>
        <v>bar</v>
      </c>
      <c r="D243" s="21" t="str">
        <f>VLOOKUP($A243,Stats!$A:$G,7,FALSE)</f>
        <v>positive</v>
      </c>
      <c r="E243" s="21">
        <v>26</v>
      </c>
      <c r="F243" s="21" t="str">
        <f>VLOOKUP($E243,Setup_MPP!$A:$C,3,FALSE)</f>
        <v>Mohamad#5GGG1</v>
      </c>
      <c r="G243" s="21" t="str">
        <f>VLOOKUP($E243,Setup_MPP!$A:$E,4,FALSE)</f>
        <v>#EB8787</v>
      </c>
      <c r="H243" s="21" t="str">
        <f>VLOOKUP($E243,Setup_MPP!$A:$E,5,FALSE)</f>
        <v>#368E2C</v>
      </c>
      <c r="I243" s="21">
        <v>28</v>
      </c>
      <c r="J243" s="21">
        <f ca="1">VLOOKUP($E243,Setup_MPP!$A:$AZ,I243,FALSE)</f>
        <v>153</v>
      </c>
      <c r="K243" s="21">
        <f t="shared" ca="1" si="8"/>
        <v>13</v>
      </c>
    </row>
    <row r="244" spans="1:11" x14ac:dyDescent="0.35">
      <c r="A244" s="21">
        <v>5</v>
      </c>
      <c r="B244" s="21" t="str">
        <f>IF(A244=1,"Score 🎮",IF(A244=9,"Différence Score 🆚 Score Moyen de la Quadraligue",VLOOKUP($A244,Stats!$A:$B,2,FALSE)))</f>
        <v>Points max sur un match sans x2 🙌</v>
      </c>
      <c r="C244" s="21" t="str">
        <f>VLOOKUP($A244,Stats!$A:$F,6,FALSE)</f>
        <v>bar</v>
      </c>
      <c r="D244" s="21" t="str">
        <f>VLOOKUP($A244,Stats!$A:$G,7,FALSE)</f>
        <v>positive</v>
      </c>
      <c r="E244" s="21">
        <v>27</v>
      </c>
      <c r="F244" s="21" t="str">
        <f>VLOOKUP($E244,Setup_MPP!$A:$C,3,FALSE)</f>
        <v>maryemkappa</v>
      </c>
      <c r="G244" s="21" t="str">
        <f>VLOOKUP($E244,Setup_MPP!$A:$E,4,FALSE)</f>
        <v>#BCA2F4</v>
      </c>
      <c r="H244" s="21" t="str">
        <f>VLOOKUP($E244,Setup_MPP!$A:$E,5,FALSE)</f>
        <v>#6D3DD5</v>
      </c>
      <c r="I244" s="21">
        <v>28</v>
      </c>
      <c r="J244" s="21">
        <f ca="1">VLOOKUP($E244,Setup_MPP!$A:$AZ,I244,FALSE)</f>
        <v>154</v>
      </c>
      <c r="K244" s="21">
        <f t="shared" ca="1" si="8"/>
        <v>11</v>
      </c>
    </row>
    <row r="245" spans="1:11" x14ac:dyDescent="0.35">
      <c r="A245" s="21">
        <v>8</v>
      </c>
      <c r="B245" s="21" t="str">
        <f>IF(A245=1,"Score 🎮",IF(A245=9,"Différence Score 🆚 Score Moyen de la Quadraligue",VLOOKUP($A245,Stats!$A:$B,2,FALSE)))</f>
        <v>Ratio pts/match pronostiqué 👌</v>
      </c>
      <c r="C245" s="21" t="str">
        <f>VLOOKUP($A245,Stats!$A:$F,6,FALSE)</f>
        <v>bar</v>
      </c>
      <c r="D245" s="21" t="str">
        <f>VLOOKUP($A245,Stats!$A:$G,7,FALSE)</f>
        <v>positive</v>
      </c>
      <c r="E245" s="21">
        <f>1</f>
        <v>1</v>
      </c>
      <c r="F245" s="21" t="str">
        <f>VLOOKUP($E245,Setup_MPP!$A:$C,3,FALSE)</f>
        <v>_Nicolas_LM_</v>
      </c>
      <c r="G245" s="21" t="str">
        <f>VLOOKUP($E245,Setup_MPP!$A:$E,4,FALSE)</f>
        <v>#F7C79D</v>
      </c>
      <c r="H245" s="21" t="str">
        <f>VLOOKUP($E245,Setup_MPP!$A:$E,5,FALSE)</f>
        <v>#FFBE85</v>
      </c>
      <c r="I245" s="21">
        <v>20</v>
      </c>
      <c r="J245" s="21">
        <f ca="1">VLOOKUP($E245,Setup_MPP!$A:$AZ,I245,FALSE)</f>
        <v>37.700000000000003</v>
      </c>
      <c r="K245" s="21">
        <f t="shared" ref="K245:K271" ca="1" si="9">IFERROR(RANK(J245,$J$245:$J$271,0),"")</f>
        <v>16</v>
      </c>
    </row>
    <row r="246" spans="1:11" x14ac:dyDescent="0.35">
      <c r="A246" s="21">
        <v>8</v>
      </c>
      <c r="B246" s="21" t="str">
        <f>IF(A246=1,"Score 🎮",IF(A246=9,"Différence Score 🆚 Score Moyen de la Quadraligue",VLOOKUP($A246,Stats!$A:$B,2,FALSE)))</f>
        <v>Ratio pts/match pronostiqué 👌</v>
      </c>
      <c r="C246" s="21" t="str">
        <f>VLOOKUP($A246,Stats!$A:$F,6,FALSE)</f>
        <v>bar</v>
      </c>
      <c r="D246" s="21" t="str">
        <f>VLOOKUP($A246,Stats!$A:$G,7,FALSE)</f>
        <v>positive</v>
      </c>
      <c r="E246" s="21">
        <v>2</v>
      </c>
      <c r="F246" s="21" t="str">
        <f>VLOOKUP($E246,Setup_MPP!$A:$C,3,FALSE)</f>
        <v>leaelaz</v>
      </c>
      <c r="G246" s="21" t="str">
        <f>VLOOKUP($E246,Setup_MPP!$A:$E,4,FALSE)</f>
        <v>#FFBEBE</v>
      </c>
      <c r="H246" s="21" t="str">
        <f>VLOOKUP($E246,Setup_MPP!$A:$E,5,FALSE)</f>
        <v>#DF6868</v>
      </c>
      <c r="I246" s="21">
        <v>20</v>
      </c>
      <c r="J246" s="21">
        <f ca="1">VLOOKUP($E246,Setup_MPP!$A:$AZ,I246,FALSE)</f>
        <v>43</v>
      </c>
      <c r="K246" s="21">
        <f t="shared" ca="1" si="9"/>
        <v>3</v>
      </c>
    </row>
    <row r="247" spans="1:11" x14ac:dyDescent="0.35">
      <c r="A247" s="21">
        <v>8</v>
      </c>
      <c r="B247" s="21" t="str">
        <f>IF(A247=1,"Score 🎮",IF(A247=9,"Différence Score 🆚 Score Moyen de la Quadraligue",VLOOKUP($A247,Stats!$A:$B,2,FALSE)))</f>
        <v>Ratio pts/match pronostiqué 👌</v>
      </c>
      <c r="C247" s="21" t="str">
        <f>VLOOKUP($A247,Stats!$A:$F,6,FALSE)</f>
        <v>bar</v>
      </c>
      <c r="D247" s="21" t="str">
        <f>VLOOKUP($A247,Stats!$A:$G,7,FALSE)</f>
        <v>positive</v>
      </c>
      <c r="E247" s="21">
        <v>3</v>
      </c>
      <c r="F247" s="21" t="str">
        <f>VLOOKUP($E247,Setup_MPP!$A:$C,3,FALSE)</f>
        <v>PasMetalleux</v>
      </c>
      <c r="G247" s="21" t="str">
        <f>VLOOKUP($E247,Setup_MPP!$A:$E,4,FALSE)</f>
        <v>#F5C7FC</v>
      </c>
      <c r="H247" s="21" t="str">
        <f>VLOOKUP($E247,Setup_MPP!$A:$E,5,FALSE)</f>
        <v>#C489CF</v>
      </c>
      <c r="I247" s="21">
        <v>20</v>
      </c>
      <c r="J247" s="21">
        <f ca="1">VLOOKUP($E247,Setup_MPP!$A:$AZ,I247,FALSE)</f>
        <v>41</v>
      </c>
      <c r="K247" s="21">
        <f t="shared" ca="1" si="9"/>
        <v>12</v>
      </c>
    </row>
    <row r="248" spans="1:11" x14ac:dyDescent="0.35">
      <c r="A248" s="21">
        <v>8</v>
      </c>
      <c r="B248" s="21" t="str">
        <f>IF(A248=1,"Score 🎮",IF(A248=9,"Différence Score 🆚 Score Moyen de la Quadraligue",VLOOKUP($A248,Stats!$A:$B,2,FALSE)))</f>
        <v>Ratio pts/match pronostiqué 👌</v>
      </c>
      <c r="C248" s="21" t="str">
        <f>VLOOKUP($A248,Stats!$A:$F,6,FALSE)</f>
        <v>bar</v>
      </c>
      <c r="D248" s="21" t="str">
        <f>VLOOKUP($A248,Stats!$A:$G,7,FALSE)</f>
        <v>positive</v>
      </c>
      <c r="E248" s="21">
        <v>4</v>
      </c>
      <c r="F248" s="21" t="str">
        <f>VLOOKUP($E248,Setup_MPP!$A:$C,3,FALSE)</f>
        <v>Popo444</v>
      </c>
      <c r="G248" s="21" t="str">
        <f>VLOOKUP($E248,Setup_MPP!$A:$E,4,FALSE)</f>
        <v>#A5EA7F</v>
      </c>
      <c r="H248" s="21" t="str">
        <f>VLOOKUP($E248,Setup_MPP!$A:$E,5,FALSE)</f>
        <v>#80C65A</v>
      </c>
      <c r="I248" s="21">
        <v>20</v>
      </c>
      <c r="J248" s="21">
        <f ca="1">VLOOKUP($E248,Setup_MPP!$A:$AZ,I248,FALSE)</f>
        <v>44.1</v>
      </c>
      <c r="K248" s="21">
        <f t="shared" ca="1" si="9"/>
        <v>2</v>
      </c>
    </row>
    <row r="249" spans="1:11" x14ac:dyDescent="0.35">
      <c r="A249" s="21">
        <v>8</v>
      </c>
      <c r="B249" s="21" t="str">
        <f>IF(A249=1,"Score 🎮",IF(A249=9,"Différence Score 🆚 Score Moyen de la Quadraligue",VLOOKUP($A249,Stats!$A:$B,2,FALSE)))</f>
        <v>Ratio pts/match pronostiqué 👌</v>
      </c>
      <c r="C249" s="21" t="str">
        <f>VLOOKUP($A249,Stats!$A:$F,6,FALSE)</f>
        <v>bar</v>
      </c>
      <c r="D249" s="21" t="str">
        <f>VLOOKUP($A249,Stats!$A:$G,7,FALSE)</f>
        <v>positive</v>
      </c>
      <c r="E249" s="21">
        <v>5</v>
      </c>
      <c r="F249" s="21" t="str">
        <f>VLOOKUP($E249,Setup_MPP!$A:$C,3,FALSE)</f>
        <v>_Jujul</v>
      </c>
      <c r="G249" s="21" t="str">
        <f>VLOOKUP($E249,Setup_MPP!$A:$E,4,FALSE)</f>
        <v>#D890FF</v>
      </c>
      <c r="H249" s="21" t="str">
        <f>VLOOKUP($E249,Setup_MPP!$A:$E,5,FALSE)</f>
        <v>#B750EF</v>
      </c>
      <c r="I249" s="21">
        <v>20</v>
      </c>
      <c r="J249" s="21">
        <f ca="1">VLOOKUP($E249,Setup_MPP!$A:$AZ,I249,FALSE)</f>
        <v>32.700000000000003</v>
      </c>
      <c r="K249" s="21">
        <f t="shared" ca="1" si="9"/>
        <v>26</v>
      </c>
    </row>
    <row r="250" spans="1:11" x14ac:dyDescent="0.35">
      <c r="A250" s="21">
        <v>8</v>
      </c>
      <c r="B250" s="21" t="str">
        <f>IF(A250=1,"Score 🎮",IF(A250=9,"Différence Score 🆚 Score Moyen de la Quadraligue",VLOOKUP($A250,Stats!$A:$B,2,FALSE)))</f>
        <v>Ratio pts/match pronostiqué 👌</v>
      </c>
      <c r="C250" s="21" t="str">
        <f>VLOOKUP($A250,Stats!$A:$F,6,FALSE)</f>
        <v>bar</v>
      </c>
      <c r="D250" s="21" t="str">
        <f>VLOOKUP($A250,Stats!$A:$G,7,FALSE)</f>
        <v>positive</v>
      </c>
      <c r="E250" s="21">
        <v>6</v>
      </c>
      <c r="F250" s="21" t="str">
        <f>VLOOKUP($E250,Setup_MPP!$A:$C,3,FALSE)</f>
        <v>Julay</v>
      </c>
      <c r="G250" s="21" t="str">
        <f>VLOOKUP($E250,Setup_MPP!$A:$E,4,FALSE)</f>
        <v>#A6F7B1</v>
      </c>
      <c r="H250" s="21" t="str">
        <f>VLOOKUP($E250,Setup_MPP!$A:$E,5,FALSE)</f>
        <v>#6EC179</v>
      </c>
      <c r="I250" s="21">
        <v>20</v>
      </c>
      <c r="J250" s="21">
        <f ca="1">VLOOKUP($E250,Setup_MPP!$A:$AZ,I250,FALSE)</f>
        <v>42.9</v>
      </c>
      <c r="K250" s="21">
        <f t="shared" ca="1" si="9"/>
        <v>4</v>
      </c>
    </row>
    <row r="251" spans="1:11" x14ac:dyDescent="0.35">
      <c r="A251" s="21">
        <v>8</v>
      </c>
      <c r="B251" s="21" t="str">
        <f>IF(A251=1,"Score 🎮",IF(A251=9,"Différence Score 🆚 Score Moyen de la Quadraligue",VLOOKUP($A251,Stats!$A:$B,2,FALSE)))</f>
        <v>Ratio pts/match pronostiqué 👌</v>
      </c>
      <c r="C251" s="21" t="str">
        <f>VLOOKUP($A251,Stats!$A:$F,6,FALSE)</f>
        <v>bar</v>
      </c>
      <c r="D251" s="21" t="str">
        <f>VLOOKUP($A251,Stats!$A:$G,7,FALSE)</f>
        <v>positive</v>
      </c>
      <c r="E251" s="21">
        <v>7</v>
      </c>
      <c r="F251" s="21" t="str">
        <f>VLOOKUP($E251,Setup_MPP!$A:$C,3,FALSE)</f>
        <v>__Vince__</v>
      </c>
      <c r="G251" s="21" t="str">
        <f>VLOOKUP($E251,Setup_MPP!$A:$E,4,FALSE)</f>
        <v>#B2EAE8</v>
      </c>
      <c r="H251" s="21" t="str">
        <f>VLOOKUP($E251,Setup_MPP!$A:$E,5,FALSE)</f>
        <v>#6CB4B1</v>
      </c>
      <c r="I251" s="21">
        <v>20</v>
      </c>
      <c r="J251" s="21">
        <f ca="1">VLOOKUP($E251,Setup_MPP!$A:$AZ,I251,FALSE)</f>
        <v>33.4</v>
      </c>
      <c r="K251" s="21">
        <f t="shared" ca="1" si="9"/>
        <v>25</v>
      </c>
    </row>
    <row r="252" spans="1:11" x14ac:dyDescent="0.35">
      <c r="A252" s="21">
        <v>8</v>
      </c>
      <c r="B252" s="21" t="str">
        <f>IF(A252=1,"Score 🎮",IF(A252=9,"Différence Score 🆚 Score Moyen de la Quadraligue",VLOOKUP($A252,Stats!$A:$B,2,FALSE)))</f>
        <v>Ratio pts/match pronostiqué 👌</v>
      </c>
      <c r="C252" s="21" t="str">
        <f>VLOOKUP($A252,Stats!$A:$F,6,FALSE)</f>
        <v>bar</v>
      </c>
      <c r="D252" s="21" t="str">
        <f>VLOOKUP($A252,Stats!$A:$G,7,FALSE)</f>
        <v>positive</v>
      </c>
      <c r="E252" s="21">
        <v>8</v>
      </c>
      <c r="F252" s="21" t="str">
        <f>VLOOKUP($E252,Setup_MPP!$A:$C,3,FALSE)</f>
        <v>Louuiiis</v>
      </c>
      <c r="G252" s="21" t="str">
        <f>VLOOKUP($E252,Setup_MPP!$A:$E,4,FALSE)</f>
        <v>#EEF7B1</v>
      </c>
      <c r="H252" s="21" t="str">
        <f>VLOOKUP($E252,Setup_MPP!$A:$E,5,FALSE)</f>
        <v>#C1CB7D</v>
      </c>
      <c r="I252" s="21">
        <v>20</v>
      </c>
      <c r="J252" s="21">
        <f ca="1">VLOOKUP($E252,Setup_MPP!$A:$AZ,I252,FALSE)</f>
        <v>39.200000000000003</v>
      </c>
      <c r="K252" s="21">
        <f t="shared" ca="1" si="9"/>
        <v>14</v>
      </c>
    </row>
    <row r="253" spans="1:11" x14ac:dyDescent="0.35">
      <c r="A253" s="21">
        <v>8</v>
      </c>
      <c r="B253" s="21" t="str">
        <f>IF(A253=1,"Score 🎮",IF(A253=9,"Différence Score 🆚 Score Moyen de la Quadraligue",VLOOKUP($A253,Stats!$A:$B,2,FALSE)))</f>
        <v>Ratio pts/match pronostiqué 👌</v>
      </c>
      <c r="C253" s="21" t="str">
        <f>VLOOKUP($A253,Stats!$A:$F,6,FALSE)</f>
        <v>bar</v>
      </c>
      <c r="D253" s="21" t="str">
        <f>VLOOKUP($A253,Stats!$A:$G,7,FALSE)</f>
        <v>positive</v>
      </c>
      <c r="E253" s="21">
        <v>9</v>
      </c>
      <c r="F253" s="21" t="str">
        <f>VLOOKUP($E253,Setup_MPP!$A:$C,3,FALSE)</f>
        <v>Aurelien_dpq</v>
      </c>
      <c r="G253" s="21" t="str">
        <f>VLOOKUP($E253,Setup_MPP!$A:$E,4,FALSE)</f>
        <v>#F4EA9D</v>
      </c>
      <c r="H253" s="21" t="str">
        <f>VLOOKUP($E253,Setup_MPP!$A:$E,5,FALSE)</f>
        <v>#D2C458</v>
      </c>
      <c r="I253" s="21">
        <v>20</v>
      </c>
      <c r="J253" s="21">
        <f ca="1">VLOOKUP($E253,Setup_MPP!$A:$AZ,I253,FALSE)</f>
        <v>42</v>
      </c>
      <c r="K253" s="21">
        <f t="shared" ca="1" si="9"/>
        <v>7</v>
      </c>
    </row>
    <row r="254" spans="1:11" x14ac:dyDescent="0.35">
      <c r="A254" s="21">
        <v>8</v>
      </c>
      <c r="B254" s="21" t="str">
        <f>IF(A254=1,"Score 🎮",IF(A254=9,"Différence Score 🆚 Score Moyen de la Quadraligue",VLOOKUP($A254,Stats!$A:$B,2,FALSE)))</f>
        <v>Ratio pts/match pronostiqué 👌</v>
      </c>
      <c r="C254" s="21" t="str">
        <f>VLOOKUP($A254,Stats!$A:$F,6,FALSE)</f>
        <v>bar</v>
      </c>
      <c r="D254" s="21" t="str">
        <f>VLOOKUP($A254,Stats!$A:$G,7,FALSE)</f>
        <v>positive</v>
      </c>
      <c r="E254" s="21">
        <v>10</v>
      </c>
      <c r="F254" s="21" t="str">
        <f>VLOOKUP($E254,Setup_MPP!$A:$C,3,FALSE)</f>
        <v>RandomPaul</v>
      </c>
      <c r="G254" s="21" t="str">
        <f>VLOOKUP($E254,Setup_MPP!$A:$E,4,FALSE)</f>
        <v>#C4B0FF</v>
      </c>
      <c r="H254" s="21" t="str">
        <f>VLOOKUP($E254,Setup_MPP!$A:$E,5,FALSE)</f>
        <v>#7F66C8</v>
      </c>
      <c r="I254" s="21">
        <v>20</v>
      </c>
      <c r="J254" s="21">
        <f ca="1">VLOOKUP($E254,Setup_MPP!$A:$AZ,I254,FALSE)</f>
        <v>36.299999999999997</v>
      </c>
      <c r="K254" s="21">
        <f t="shared" ca="1" si="9"/>
        <v>19</v>
      </c>
    </row>
    <row r="255" spans="1:11" x14ac:dyDescent="0.35">
      <c r="A255" s="21">
        <v>8</v>
      </c>
      <c r="B255" s="21" t="str">
        <f>IF(A255=1,"Score 🎮",IF(A255=9,"Différence Score 🆚 Score Moyen de la Quadraligue",VLOOKUP($A255,Stats!$A:$B,2,FALSE)))</f>
        <v>Ratio pts/match pronostiqué 👌</v>
      </c>
      <c r="C255" s="21" t="str">
        <f>VLOOKUP($A255,Stats!$A:$F,6,FALSE)</f>
        <v>bar</v>
      </c>
      <c r="D255" s="21" t="str">
        <f>VLOOKUP($A255,Stats!$A:$G,7,FALSE)</f>
        <v>positive</v>
      </c>
      <c r="E255" s="21">
        <v>11</v>
      </c>
      <c r="F255" s="21" t="str">
        <f>VLOOKUP($E255,Setup_MPP!$A:$C,3,FALSE)</f>
        <v>Kinsley91</v>
      </c>
      <c r="G255" s="21" t="str">
        <f>VLOOKUP($E255,Setup_MPP!$A:$E,4,FALSE)</f>
        <v>#CBEBBA</v>
      </c>
      <c r="H255" s="21" t="str">
        <f>VLOOKUP($E255,Setup_MPP!$A:$E,5,FALSE)</f>
        <v>#70BC6E</v>
      </c>
      <c r="I255" s="21">
        <v>20</v>
      </c>
      <c r="J255" s="21">
        <f ca="1">VLOOKUP($E255,Setup_MPP!$A:$AZ,I255,FALSE)</f>
        <v>42.5</v>
      </c>
      <c r="K255" s="21">
        <f t="shared" ca="1" si="9"/>
        <v>5</v>
      </c>
    </row>
    <row r="256" spans="1:11" x14ac:dyDescent="0.35">
      <c r="A256" s="21">
        <v>8</v>
      </c>
      <c r="B256" s="21" t="str">
        <f>IF(A256=1,"Score 🎮",IF(A256=9,"Différence Score 🆚 Score Moyen de la Quadraligue",VLOOKUP($A256,Stats!$A:$B,2,FALSE)))</f>
        <v>Ratio pts/match pronostiqué 👌</v>
      </c>
      <c r="C256" s="21" t="str">
        <f>VLOOKUP($A256,Stats!$A:$F,6,FALSE)</f>
        <v>bar</v>
      </c>
      <c r="D256" s="21" t="str">
        <f>VLOOKUP($A256,Stats!$A:$G,7,FALSE)</f>
        <v>positive</v>
      </c>
      <c r="E256" s="21">
        <v>12</v>
      </c>
      <c r="F256" s="21" t="str">
        <f>VLOOKUP($E256,Setup_MPP!$A:$C,3,FALSE)</f>
        <v>Jaouad1</v>
      </c>
      <c r="G256" s="21" t="str">
        <f>VLOOKUP($E256,Setup_MPP!$A:$E,4,FALSE)</f>
        <v>#C2D4FF</v>
      </c>
      <c r="H256" s="21" t="str">
        <f>VLOOKUP($E256,Setup_MPP!$A:$E,5,FALSE)</f>
        <v>#6586D5</v>
      </c>
      <c r="I256" s="21">
        <v>20</v>
      </c>
      <c r="J256" s="21">
        <f ca="1">VLOOKUP($E256,Setup_MPP!$A:$AZ,I256,FALSE)</f>
        <v>34.299999999999997</v>
      </c>
      <c r="K256" s="21">
        <f t="shared" ca="1" si="9"/>
        <v>22</v>
      </c>
    </row>
    <row r="257" spans="1:11" x14ac:dyDescent="0.35">
      <c r="A257" s="21">
        <v>8</v>
      </c>
      <c r="B257" s="21" t="str">
        <f>IF(A257=1,"Score 🎮",IF(A257=9,"Différence Score 🆚 Score Moyen de la Quadraligue",VLOOKUP($A257,Stats!$A:$B,2,FALSE)))</f>
        <v>Ratio pts/match pronostiqué 👌</v>
      </c>
      <c r="C257" s="21" t="str">
        <f>VLOOKUP($A257,Stats!$A:$F,6,FALSE)</f>
        <v>bar</v>
      </c>
      <c r="D257" s="21" t="str">
        <f>VLOOKUP($A257,Stats!$A:$G,7,FALSE)</f>
        <v>positive</v>
      </c>
      <c r="E257" s="21">
        <v>13</v>
      </c>
      <c r="F257" s="21" t="str">
        <f>VLOOKUP($E257,Setup_MPP!$A:$C,3,FALSE)</f>
        <v>Julien_I</v>
      </c>
      <c r="G257" s="21" t="str">
        <f>VLOOKUP($E257,Setup_MPP!$A:$E,4,FALSE)</f>
        <v>#C1E0EF</v>
      </c>
      <c r="H257" s="21" t="str">
        <f>VLOOKUP($E257,Setup_MPP!$A:$E,5,FALSE)</f>
        <v>#4F91B2</v>
      </c>
      <c r="I257" s="21">
        <v>20</v>
      </c>
      <c r="J257" s="21">
        <f ca="1">VLOOKUP($E257,Setup_MPP!$A:$AZ,I257,FALSE)</f>
        <v>39.5</v>
      </c>
      <c r="K257" s="21">
        <f t="shared" ca="1" si="9"/>
        <v>13</v>
      </c>
    </row>
    <row r="258" spans="1:11" x14ac:dyDescent="0.35">
      <c r="A258" s="21">
        <v>8</v>
      </c>
      <c r="B258" s="21" t="str">
        <f>IF(A258=1,"Score 🎮",IF(A258=9,"Différence Score 🆚 Score Moyen de la Quadraligue",VLOOKUP($A258,Stats!$A:$B,2,FALSE)))</f>
        <v>Ratio pts/match pronostiqué 👌</v>
      </c>
      <c r="C258" s="21" t="str">
        <f>VLOOKUP($A258,Stats!$A:$F,6,FALSE)</f>
        <v>bar</v>
      </c>
      <c r="D258" s="21" t="str">
        <f>VLOOKUP($A258,Stats!$A:$G,7,FALSE)</f>
        <v>positive</v>
      </c>
      <c r="E258" s="21">
        <v>14</v>
      </c>
      <c r="F258" s="21" t="str">
        <f>VLOOKUP($E258,Setup_MPP!$A:$C,3,FALSE)</f>
        <v>MarieEYT</v>
      </c>
      <c r="G258" s="21" t="str">
        <f>VLOOKUP($E258,Setup_MPP!$A:$E,4,FALSE)</f>
        <v>#FFAFD2</v>
      </c>
      <c r="H258" s="21" t="str">
        <f>VLOOKUP($E258,Setup_MPP!$A:$E,5,FALSE)</f>
        <v>#F2589B</v>
      </c>
      <c r="I258" s="21">
        <v>20</v>
      </c>
      <c r="J258" s="21">
        <f ca="1">VLOOKUP($E258,Setup_MPP!$A:$AZ,I258,FALSE)</f>
        <v>41.9</v>
      </c>
      <c r="K258" s="21">
        <f t="shared" ca="1" si="9"/>
        <v>8</v>
      </c>
    </row>
    <row r="259" spans="1:11" x14ac:dyDescent="0.35">
      <c r="A259" s="21">
        <v>8</v>
      </c>
      <c r="B259" s="21" t="str">
        <f>IF(A259=1,"Score 🎮",IF(A259=9,"Différence Score 🆚 Score Moyen de la Quadraligue",VLOOKUP($A259,Stats!$A:$B,2,FALSE)))</f>
        <v>Ratio pts/match pronostiqué 👌</v>
      </c>
      <c r="C259" s="21" t="str">
        <f>VLOOKUP($A259,Stats!$A:$F,6,FALSE)</f>
        <v>bar</v>
      </c>
      <c r="D259" s="21" t="str">
        <f>VLOOKUP($A259,Stats!$A:$G,7,FALSE)</f>
        <v>positive</v>
      </c>
      <c r="E259" s="21">
        <v>15</v>
      </c>
      <c r="F259" s="21" t="str">
        <f>VLOOKUP($E259,Setup_MPP!$A:$C,3,FALSE)</f>
        <v>Amino28</v>
      </c>
      <c r="G259" s="21" t="str">
        <f>VLOOKUP($E259,Setup_MPP!$A:$E,4,FALSE)</f>
        <v>#FF9898</v>
      </c>
      <c r="H259" s="21" t="str">
        <f>VLOOKUP($E259,Setup_MPP!$A:$E,5,FALSE)</f>
        <v>#FF5D5D</v>
      </c>
      <c r="I259" s="21">
        <v>20</v>
      </c>
      <c r="J259" s="21">
        <f ca="1">VLOOKUP($E259,Setup_MPP!$A:$AZ,I259,FALSE)</f>
        <v>42.2</v>
      </c>
      <c r="K259" s="21">
        <f t="shared" ca="1" si="9"/>
        <v>6</v>
      </c>
    </row>
    <row r="260" spans="1:11" x14ac:dyDescent="0.35">
      <c r="A260" s="21">
        <v>8</v>
      </c>
      <c r="B260" s="21" t="str">
        <f>IF(A260=1,"Score 🎮",IF(A260=9,"Différence Score 🆚 Score Moyen de la Quadraligue",VLOOKUP($A260,Stats!$A:$B,2,FALSE)))</f>
        <v>Ratio pts/match pronostiqué 👌</v>
      </c>
      <c r="C260" s="21" t="str">
        <f>VLOOKUP($A260,Stats!$A:$F,6,FALSE)</f>
        <v>bar</v>
      </c>
      <c r="D260" s="21" t="str">
        <f>VLOOKUP($A260,Stats!$A:$G,7,FALSE)</f>
        <v>positive</v>
      </c>
      <c r="E260" s="21">
        <v>16</v>
      </c>
      <c r="F260" s="21" t="str">
        <f>VLOOKUP($E260,Setup_MPP!$A:$C,3,FALSE)</f>
        <v>RomaLaura</v>
      </c>
      <c r="G260" s="21" t="str">
        <f>VLOOKUP($E260,Setup_MPP!$A:$E,4,FALSE)</f>
        <v>#86A4FE</v>
      </c>
      <c r="H260" s="21" t="str">
        <f>VLOOKUP($E260,Setup_MPP!$A:$E,5,FALSE)</f>
        <v>#3769FF</v>
      </c>
      <c r="I260" s="21">
        <v>20</v>
      </c>
      <c r="J260" s="21">
        <f ca="1">VLOOKUP($E260,Setup_MPP!$A:$AZ,I260,FALSE)</f>
        <v>30.7</v>
      </c>
      <c r="K260" s="21">
        <f t="shared" ca="1" si="9"/>
        <v>27</v>
      </c>
    </row>
    <row r="261" spans="1:11" x14ac:dyDescent="0.35">
      <c r="A261" s="21">
        <v>8</v>
      </c>
      <c r="B261" s="21" t="str">
        <f>IF(A261=1,"Score 🎮",IF(A261=9,"Différence Score 🆚 Score Moyen de la Quadraligue",VLOOKUP($A261,Stats!$A:$B,2,FALSE)))</f>
        <v>Ratio pts/match pronostiqué 👌</v>
      </c>
      <c r="C261" s="21" t="str">
        <f>VLOOKUP($A261,Stats!$A:$F,6,FALSE)</f>
        <v>bar</v>
      </c>
      <c r="D261" s="21" t="str">
        <f>VLOOKUP($A261,Stats!$A:$G,7,FALSE)</f>
        <v>positive</v>
      </c>
      <c r="E261" s="21">
        <v>17</v>
      </c>
      <c r="F261" s="21" t="str">
        <f>VLOOKUP($E261,Setup_MPP!$A:$C,3,FALSE)</f>
        <v>Julien_cri</v>
      </c>
      <c r="G261" s="21" t="str">
        <f>VLOOKUP($E261,Setup_MPP!$A:$E,4,FALSE)</f>
        <v>#FFB0B0</v>
      </c>
      <c r="H261" s="21" t="str">
        <f>VLOOKUP($E261,Setup_MPP!$A:$E,5,FALSE)</f>
        <v>#F25757</v>
      </c>
      <c r="I261" s="21">
        <v>20</v>
      </c>
      <c r="J261" s="21">
        <f ca="1">VLOOKUP($E261,Setup_MPP!$A:$AZ,I261,FALSE)</f>
        <v>41.9</v>
      </c>
      <c r="K261" s="21">
        <f t="shared" ca="1" si="9"/>
        <v>8</v>
      </c>
    </row>
    <row r="262" spans="1:11" x14ac:dyDescent="0.35">
      <c r="A262" s="21">
        <v>8</v>
      </c>
      <c r="B262" s="21" t="str">
        <f>IF(A262=1,"Score 🎮",IF(A262=9,"Différence Score 🆚 Score Moyen de la Quadraligue",VLOOKUP($A262,Stats!$A:$B,2,FALSE)))</f>
        <v>Ratio pts/match pronostiqué 👌</v>
      </c>
      <c r="C262" s="21" t="str">
        <f>VLOOKUP($A262,Stats!$A:$F,6,FALSE)</f>
        <v>bar</v>
      </c>
      <c r="D262" s="21" t="str">
        <f>VLOOKUP($A262,Stats!$A:$G,7,FALSE)</f>
        <v>positive</v>
      </c>
      <c r="E262" s="21">
        <v>18</v>
      </c>
      <c r="F262" s="21" t="str">
        <f>VLOOKUP($E262,Setup_MPP!$A:$C,3,FALSE)</f>
        <v>Cartone</v>
      </c>
      <c r="G262" s="21" t="str">
        <f>VLOOKUP($E262,Setup_MPP!$A:$E,4,FALSE)</f>
        <v>#F0BC42</v>
      </c>
      <c r="H262" s="21" t="str">
        <f>VLOOKUP($E262,Setup_MPP!$A:$E,5,FALSE)</f>
        <v>#8E1F2F</v>
      </c>
      <c r="I262" s="21">
        <v>20</v>
      </c>
      <c r="J262" s="21">
        <f ca="1">VLOOKUP($E262,Setup_MPP!$A:$AZ,I262,FALSE)</f>
        <v>36.700000000000003</v>
      </c>
      <c r="K262" s="21">
        <f t="shared" ca="1" si="9"/>
        <v>17</v>
      </c>
    </row>
    <row r="263" spans="1:11" x14ac:dyDescent="0.35">
      <c r="A263" s="21">
        <v>8</v>
      </c>
      <c r="B263" s="21" t="str">
        <f>IF(A263=1,"Score 🎮",IF(A263=9,"Différence Score 🆚 Score Moyen de la Quadraligue",VLOOKUP($A263,Stats!$A:$B,2,FALSE)))</f>
        <v>Ratio pts/match pronostiqué 👌</v>
      </c>
      <c r="C263" s="21" t="str">
        <f>VLOOKUP($A263,Stats!$A:$F,6,FALSE)</f>
        <v>bar</v>
      </c>
      <c r="D263" s="21" t="str">
        <f>VLOOKUP($A263,Stats!$A:$G,7,FALSE)</f>
        <v>positive</v>
      </c>
      <c r="E263" s="21">
        <v>19</v>
      </c>
      <c r="F263" s="21" t="str">
        <f>VLOOKUP($E263,Setup_MPP!$A:$C,3,FALSE)</f>
        <v>YramVi</v>
      </c>
      <c r="G263" s="21" t="str">
        <f>VLOOKUP($E263,Setup_MPP!$A:$E,4,FALSE)</f>
        <v>#E8B28F</v>
      </c>
      <c r="H263" s="21" t="str">
        <f>VLOOKUP($E263,Setup_MPP!$A:$E,5,FALSE)</f>
        <v>#E65568</v>
      </c>
      <c r="I263" s="21">
        <v>20</v>
      </c>
      <c r="J263" s="21">
        <f ca="1">VLOOKUP($E263,Setup_MPP!$A:$AZ,I263,FALSE)</f>
        <v>38.200000000000003</v>
      </c>
      <c r="K263" s="21">
        <f t="shared" ca="1" si="9"/>
        <v>15</v>
      </c>
    </row>
    <row r="264" spans="1:11" x14ac:dyDescent="0.35">
      <c r="A264" s="21">
        <v>8</v>
      </c>
      <c r="B264" s="21" t="str">
        <f>IF(A264=1,"Score 🎮",IF(A264=9,"Différence Score 🆚 Score Moyen de la Quadraligue",VLOOKUP($A264,Stats!$A:$B,2,FALSE)))</f>
        <v>Ratio pts/match pronostiqué 👌</v>
      </c>
      <c r="C264" s="21" t="str">
        <f>VLOOKUP($A264,Stats!$A:$F,6,FALSE)</f>
        <v>bar</v>
      </c>
      <c r="D264" s="21" t="str">
        <f>VLOOKUP($A264,Stats!$A:$G,7,FALSE)</f>
        <v>positive</v>
      </c>
      <c r="E264" s="21">
        <v>20</v>
      </c>
      <c r="F264" s="21" t="str">
        <f>VLOOKUP($E264,Setup_MPP!$A:$C,3,FALSE)</f>
        <v>Anis_MaFihache</v>
      </c>
      <c r="G264" s="21" t="str">
        <f>VLOOKUP($E264,Setup_MPP!$A:$E,4,FALSE)</f>
        <v>#60DC8C</v>
      </c>
      <c r="H264" s="21" t="str">
        <f>VLOOKUP($E264,Setup_MPP!$A:$E,5,FALSE)</f>
        <v>#22A34F</v>
      </c>
      <c r="I264" s="21">
        <v>20</v>
      </c>
      <c r="J264" s="21">
        <f ca="1">VLOOKUP($E264,Setup_MPP!$A:$AZ,I264,FALSE)</f>
        <v>33.6</v>
      </c>
      <c r="K264" s="21">
        <f t="shared" ca="1" si="9"/>
        <v>24</v>
      </c>
    </row>
    <row r="265" spans="1:11" x14ac:dyDescent="0.35">
      <c r="A265" s="21">
        <v>8</v>
      </c>
      <c r="B265" s="21" t="str">
        <f>IF(A265=1,"Score 🎮",IF(A265=9,"Différence Score 🆚 Score Moyen de la Quadraligue",VLOOKUP($A265,Stats!$A:$B,2,FALSE)))</f>
        <v>Ratio pts/match pronostiqué 👌</v>
      </c>
      <c r="C265" s="21" t="str">
        <f>VLOOKUP($A265,Stats!$A:$F,6,FALSE)</f>
        <v>bar</v>
      </c>
      <c r="D265" s="21" t="str">
        <f>VLOOKUP($A265,Stats!$A:$G,7,FALSE)</f>
        <v>positive</v>
      </c>
      <c r="E265" s="21">
        <v>21</v>
      </c>
      <c r="F265" s="21" t="str">
        <f>VLOOKUP($E265,Setup_MPP!$A:$C,3,FALSE)</f>
        <v>JUJULABOSS13</v>
      </c>
      <c r="G265" s="21" t="str">
        <f>VLOOKUP($E265,Setup_MPP!$A:$E,4,FALSE)</f>
        <v>#2FAEE0</v>
      </c>
      <c r="H265" s="21" t="str">
        <f>VLOOKUP($E265,Setup_MPP!$A:$E,5,FALSE)</f>
        <v>#BEA064</v>
      </c>
      <c r="I265" s="21">
        <v>20</v>
      </c>
      <c r="J265" s="21">
        <f ca="1">VLOOKUP($E265,Setup_MPP!$A:$AZ,I265,FALSE)</f>
        <v>34.1</v>
      </c>
      <c r="K265" s="21">
        <f t="shared" ca="1" si="9"/>
        <v>23</v>
      </c>
    </row>
    <row r="266" spans="1:11" x14ac:dyDescent="0.35">
      <c r="A266" s="21">
        <v>8</v>
      </c>
      <c r="B266" s="21" t="str">
        <f>IF(A266=1,"Score 🎮",IF(A266=9,"Différence Score 🆚 Score Moyen de la Quadraligue",VLOOKUP($A266,Stats!$A:$B,2,FALSE)))</f>
        <v>Ratio pts/match pronostiqué 👌</v>
      </c>
      <c r="C266" s="21" t="str">
        <f>VLOOKUP($A266,Stats!$A:$F,6,FALSE)</f>
        <v>bar</v>
      </c>
      <c r="D266" s="21" t="str">
        <f>VLOOKUP($A266,Stats!$A:$G,7,FALSE)</f>
        <v>positive</v>
      </c>
      <c r="E266" s="21">
        <v>22</v>
      </c>
      <c r="F266" s="21" t="str">
        <f>VLOOKUP($E266,Setup_MPP!$A:$C,3,FALSE)</f>
        <v>Jujumsrd</v>
      </c>
      <c r="G266" s="21" t="str">
        <f>VLOOKUP($E266,Setup_MPP!$A:$E,4,FALSE)</f>
        <v>#41DEF0</v>
      </c>
      <c r="H266" s="21" t="str">
        <f>VLOOKUP($E266,Setup_MPP!$A:$E,5,FALSE)</f>
        <v>#0BA6B7</v>
      </c>
      <c r="I266" s="21">
        <v>20</v>
      </c>
      <c r="J266" s="21">
        <f ca="1">VLOOKUP($E266,Setup_MPP!$A:$AZ,I266,FALSE)</f>
        <v>36.6</v>
      </c>
      <c r="K266" s="21">
        <f t="shared" ca="1" si="9"/>
        <v>18</v>
      </c>
    </row>
    <row r="267" spans="1:11" x14ac:dyDescent="0.35">
      <c r="A267" s="21">
        <v>8</v>
      </c>
      <c r="B267" s="21" t="str">
        <f>IF(A267=1,"Score 🎮",IF(A267=9,"Différence Score 🆚 Score Moyen de la Quadraligue",VLOOKUP($A267,Stats!$A:$B,2,FALSE)))</f>
        <v>Ratio pts/match pronostiqué 👌</v>
      </c>
      <c r="C267" s="21" t="str">
        <f>VLOOKUP($A267,Stats!$A:$F,6,FALSE)</f>
        <v>bar</v>
      </c>
      <c r="D267" s="21" t="str">
        <f>VLOOKUP($A267,Stats!$A:$G,7,FALSE)</f>
        <v>positive</v>
      </c>
      <c r="E267" s="21">
        <v>23</v>
      </c>
      <c r="F267" s="21" t="str">
        <f>VLOOKUP($E267,Setup_MPP!$A:$C,3,FALSE)</f>
        <v>DJUDJUPRONO</v>
      </c>
      <c r="G267" s="21" t="str">
        <f>VLOOKUP($E267,Setup_MPP!$A:$E,4,FALSE)</f>
        <v>#F2A2A2</v>
      </c>
      <c r="H267" s="21" t="str">
        <f>VLOOKUP($E267,Setup_MPP!$A:$E,5,FALSE)</f>
        <v>#C25D5D</v>
      </c>
      <c r="I267" s="21">
        <v>20</v>
      </c>
      <c r="J267" s="21">
        <f ca="1">VLOOKUP($E267,Setup_MPP!$A:$AZ,I267,FALSE)</f>
        <v>34.9</v>
      </c>
      <c r="K267" s="21">
        <f t="shared" ca="1" si="9"/>
        <v>21</v>
      </c>
    </row>
    <row r="268" spans="1:11" x14ac:dyDescent="0.35">
      <c r="A268" s="21">
        <v>8</v>
      </c>
      <c r="B268" s="21" t="str">
        <f>IF(A268=1,"Score 🎮",IF(A268=9,"Différence Score 🆚 Score Moyen de la Quadraligue",VLOOKUP($A268,Stats!$A:$B,2,FALSE)))</f>
        <v>Ratio pts/match pronostiqué 👌</v>
      </c>
      <c r="C268" s="21" t="str">
        <f>VLOOKUP($A268,Stats!$A:$F,6,FALSE)</f>
        <v>bar</v>
      </c>
      <c r="D268" s="21" t="str">
        <f>VLOOKUP($A268,Stats!$A:$G,7,FALSE)</f>
        <v>positive</v>
      </c>
      <c r="E268" s="21">
        <v>24</v>
      </c>
      <c r="F268" s="21" t="str">
        <f>VLOOKUP($E268,Setup_MPP!$A:$C,3,FALSE)</f>
        <v>Samyaaaaaaaaaa</v>
      </c>
      <c r="G268" s="21" t="str">
        <f>VLOOKUP($E268,Setup_MPP!$A:$E,4,FALSE)</f>
        <v>#A2F2C7</v>
      </c>
      <c r="H268" s="21" t="str">
        <f>VLOOKUP($E268,Setup_MPP!$A:$E,5,FALSE)</f>
        <v>#5DC18C</v>
      </c>
      <c r="I268" s="21">
        <v>20</v>
      </c>
      <c r="J268" s="21">
        <f ca="1">VLOOKUP($E268,Setup_MPP!$A:$AZ,I268,FALSE)</f>
        <v>41.8</v>
      </c>
      <c r="K268" s="21">
        <f t="shared" ca="1" si="9"/>
        <v>10</v>
      </c>
    </row>
    <row r="269" spans="1:11" x14ac:dyDescent="0.35">
      <c r="A269" s="21">
        <v>8</v>
      </c>
      <c r="B269" s="21" t="str">
        <f>IF(A269=1,"Score 🎮",IF(A269=9,"Différence Score 🆚 Score Moyen de la Quadraligue",VLOOKUP($A269,Stats!$A:$B,2,FALSE)))</f>
        <v>Ratio pts/match pronostiqué 👌</v>
      </c>
      <c r="C269" s="21" t="str">
        <f>VLOOKUP($A269,Stats!$A:$F,6,FALSE)</f>
        <v>bar</v>
      </c>
      <c r="D269" s="21" t="str">
        <f>VLOOKUP($A269,Stats!$A:$G,7,FALSE)</f>
        <v>positive</v>
      </c>
      <c r="E269" s="21">
        <v>25</v>
      </c>
      <c r="F269" s="21" t="str">
        <f>VLOOKUP($E269,Setup_MPP!$A:$C,3,FALSE)</f>
        <v>leaw0808</v>
      </c>
      <c r="G269" s="21" t="str">
        <f>VLOOKUP($E269,Setup_MPP!$A:$E,4,FALSE)</f>
        <v>#D1B9EB</v>
      </c>
      <c r="H269" s="21" t="str">
        <f>VLOOKUP($E269,Setup_MPP!$A:$E,5,FALSE)</f>
        <v>#B58BC7</v>
      </c>
      <c r="I269" s="21">
        <v>20</v>
      </c>
      <c r="J269" s="21">
        <f ca="1">VLOOKUP($E269,Setup_MPP!$A:$AZ,I269,FALSE)</f>
        <v>45.7</v>
      </c>
      <c r="K269" s="21">
        <f t="shared" ca="1" si="9"/>
        <v>1</v>
      </c>
    </row>
    <row r="270" spans="1:11" x14ac:dyDescent="0.35">
      <c r="A270" s="21">
        <v>8</v>
      </c>
      <c r="B270" s="21" t="str">
        <f>IF(A270=1,"Score 🎮",IF(A270=9,"Différence Score 🆚 Score Moyen de la Quadraligue",VLOOKUP($A270,Stats!$A:$B,2,FALSE)))</f>
        <v>Ratio pts/match pronostiqué 👌</v>
      </c>
      <c r="C270" s="21" t="str">
        <f>VLOOKUP($A270,Stats!$A:$F,6,FALSE)</f>
        <v>bar</v>
      </c>
      <c r="D270" s="21" t="str">
        <f>VLOOKUP($A270,Stats!$A:$G,7,FALSE)</f>
        <v>positive</v>
      </c>
      <c r="E270" s="21">
        <v>26</v>
      </c>
      <c r="F270" s="21" t="str">
        <f>VLOOKUP($E270,Setup_MPP!$A:$C,3,FALSE)</f>
        <v>Mohamad#5GGG1</v>
      </c>
      <c r="G270" s="21" t="str">
        <f>VLOOKUP($E270,Setup_MPP!$A:$E,4,FALSE)</f>
        <v>#EB8787</v>
      </c>
      <c r="H270" s="21" t="str">
        <f>VLOOKUP($E270,Setup_MPP!$A:$E,5,FALSE)</f>
        <v>#368E2C</v>
      </c>
      <c r="I270" s="21">
        <v>20</v>
      </c>
      <c r="J270" s="21">
        <f ca="1">VLOOKUP($E270,Setup_MPP!$A:$AZ,I270,FALSE)</f>
        <v>36.1</v>
      </c>
      <c r="K270" s="21">
        <f t="shared" ca="1" si="9"/>
        <v>20</v>
      </c>
    </row>
    <row r="271" spans="1:11" x14ac:dyDescent="0.35">
      <c r="A271" s="21">
        <v>8</v>
      </c>
      <c r="B271" s="21" t="str">
        <f>IF(A271=1,"Score 🎮",IF(A271=9,"Différence Score 🆚 Score Moyen de la Quadraligue",VLOOKUP($A271,Stats!$A:$B,2,FALSE)))</f>
        <v>Ratio pts/match pronostiqué 👌</v>
      </c>
      <c r="C271" s="21" t="str">
        <f>VLOOKUP($A271,Stats!$A:$F,6,FALSE)</f>
        <v>bar</v>
      </c>
      <c r="D271" s="21" t="str">
        <f>VLOOKUP($A271,Stats!$A:$G,7,FALSE)</f>
        <v>positive</v>
      </c>
      <c r="E271" s="21">
        <v>27</v>
      </c>
      <c r="F271" s="21" t="str">
        <f>VLOOKUP($E271,Setup_MPP!$A:$C,3,FALSE)</f>
        <v>maryemkappa</v>
      </c>
      <c r="G271" s="21" t="str">
        <f>VLOOKUP($E271,Setup_MPP!$A:$E,4,FALSE)</f>
        <v>#BCA2F4</v>
      </c>
      <c r="H271" s="21" t="str">
        <f>VLOOKUP($E271,Setup_MPP!$A:$E,5,FALSE)</f>
        <v>#6D3DD5</v>
      </c>
      <c r="I271" s="21">
        <v>20</v>
      </c>
      <c r="J271" s="21">
        <f ca="1">VLOOKUP($E271,Setup_MPP!$A:$AZ,I271,FALSE)</f>
        <v>41.3</v>
      </c>
      <c r="K271" s="21">
        <f t="shared" ca="1" si="9"/>
        <v>11</v>
      </c>
    </row>
    <row r="272" spans="1:11" x14ac:dyDescent="0.35">
      <c r="A272" s="21">
        <v>10</v>
      </c>
      <c r="B272" s="21" t="str">
        <f>IF(A272=1,"Score 🎮",IF(A272=9,"Différence Score 🆚 Score Moyen de la Quadraligue",VLOOKUP($A272,Stats!$A:$B,2,FALSE)))</f>
        <v>Ratio pts/match 🏆</v>
      </c>
      <c r="C272" s="21" t="str">
        <f>VLOOKUP($A272,Stats!$A:$F,6,FALSE)</f>
        <v>bar</v>
      </c>
      <c r="D272" s="21" t="str">
        <f>VLOOKUP($A272,Stats!$A:$G,7,FALSE)</f>
        <v>positive</v>
      </c>
      <c r="E272" s="21">
        <f>1</f>
        <v>1</v>
      </c>
      <c r="F272" s="21" t="str">
        <f>VLOOKUP($E272,Setup_MPP!$A:$C,3,FALSE)</f>
        <v>_Nicolas_LM_</v>
      </c>
      <c r="G272" s="21" t="str">
        <f>VLOOKUP($E272,Setup_MPP!$A:$E,4,FALSE)</f>
        <v>#F7C79D</v>
      </c>
      <c r="H272" s="21" t="str">
        <f>VLOOKUP($E272,Setup_MPP!$A:$E,5,FALSE)</f>
        <v>#FFBE85</v>
      </c>
      <c r="I272" s="21">
        <v>19</v>
      </c>
      <c r="J272" s="21">
        <f ca="1">VLOOKUP($E272,Setup_MPP!$A:$AZ,I272,FALSE)</f>
        <v>37.700000000000003</v>
      </c>
      <c r="K272" s="21">
        <f t="shared" ref="K272:K298" ca="1" si="10">IFERROR(RANK(J272,$J$272:$J$298,0),"")</f>
        <v>16</v>
      </c>
    </row>
    <row r="273" spans="1:11" x14ac:dyDescent="0.35">
      <c r="A273" s="21">
        <v>10</v>
      </c>
      <c r="B273" s="21" t="str">
        <f>IF(A273=1,"Score 🎮",IF(A273=9,"Différence Score 🆚 Score Moyen de la Quadraligue",VLOOKUP($A273,Stats!$A:$B,2,FALSE)))</f>
        <v>Ratio pts/match 🏆</v>
      </c>
      <c r="C273" s="21" t="str">
        <f>VLOOKUP($A273,Stats!$A:$F,6,FALSE)</f>
        <v>bar</v>
      </c>
      <c r="D273" s="21" t="str">
        <f>VLOOKUP($A273,Stats!$A:$G,7,FALSE)</f>
        <v>positive</v>
      </c>
      <c r="E273" s="21">
        <v>2</v>
      </c>
      <c r="F273" s="21" t="str">
        <f>VLOOKUP($E273,Setup_MPP!$A:$C,3,FALSE)</f>
        <v>leaelaz</v>
      </c>
      <c r="G273" s="21" t="str">
        <f>VLOOKUP($E273,Setup_MPP!$A:$E,4,FALSE)</f>
        <v>#FFBEBE</v>
      </c>
      <c r="H273" s="21" t="str">
        <f>VLOOKUP($E273,Setup_MPP!$A:$E,5,FALSE)</f>
        <v>#DF6868</v>
      </c>
      <c r="I273" s="21">
        <v>19</v>
      </c>
      <c r="J273" s="21">
        <f ca="1">VLOOKUP($E273,Setup_MPP!$A:$AZ,I273,FALSE)</f>
        <v>43</v>
      </c>
      <c r="K273" s="21">
        <f t="shared" ca="1" si="10"/>
        <v>3</v>
      </c>
    </row>
    <row r="274" spans="1:11" x14ac:dyDescent="0.35">
      <c r="A274" s="21">
        <v>10</v>
      </c>
      <c r="B274" s="21" t="str">
        <f>IF(A274=1,"Score 🎮",IF(A274=9,"Différence Score 🆚 Score Moyen de la Quadraligue",VLOOKUP($A274,Stats!$A:$B,2,FALSE)))</f>
        <v>Ratio pts/match 🏆</v>
      </c>
      <c r="C274" s="21" t="str">
        <f>VLOOKUP($A274,Stats!$A:$F,6,FALSE)</f>
        <v>bar</v>
      </c>
      <c r="D274" s="21" t="str">
        <f>VLOOKUP($A274,Stats!$A:$G,7,FALSE)</f>
        <v>positive</v>
      </c>
      <c r="E274" s="21">
        <v>3</v>
      </c>
      <c r="F274" s="21" t="str">
        <f>VLOOKUP($E274,Setup_MPP!$A:$C,3,FALSE)</f>
        <v>PasMetalleux</v>
      </c>
      <c r="G274" s="21" t="str">
        <f>VLOOKUP($E274,Setup_MPP!$A:$E,4,FALSE)</f>
        <v>#F5C7FC</v>
      </c>
      <c r="H274" s="21" t="str">
        <f>VLOOKUP($E274,Setup_MPP!$A:$E,5,FALSE)</f>
        <v>#C489CF</v>
      </c>
      <c r="I274" s="21">
        <v>19</v>
      </c>
      <c r="J274" s="21">
        <f ca="1">VLOOKUP($E274,Setup_MPP!$A:$AZ,I274,FALSE)</f>
        <v>41</v>
      </c>
      <c r="K274" s="21">
        <f t="shared" ca="1" si="10"/>
        <v>9</v>
      </c>
    </row>
    <row r="275" spans="1:11" x14ac:dyDescent="0.35">
      <c r="A275" s="21">
        <v>10</v>
      </c>
      <c r="B275" s="21" t="str">
        <f>IF(A275=1,"Score 🎮",IF(A275=9,"Différence Score 🆚 Score Moyen de la Quadraligue",VLOOKUP($A275,Stats!$A:$B,2,FALSE)))</f>
        <v>Ratio pts/match 🏆</v>
      </c>
      <c r="C275" s="21" t="str">
        <f>VLOOKUP($A275,Stats!$A:$F,6,FALSE)</f>
        <v>bar</v>
      </c>
      <c r="D275" s="21" t="str">
        <f>VLOOKUP($A275,Stats!$A:$G,7,FALSE)</f>
        <v>positive</v>
      </c>
      <c r="E275" s="21">
        <v>4</v>
      </c>
      <c r="F275" s="21" t="str">
        <f>VLOOKUP($E275,Setup_MPP!$A:$C,3,FALSE)</f>
        <v>Popo444</v>
      </c>
      <c r="G275" s="21" t="str">
        <f>VLOOKUP($E275,Setup_MPP!$A:$E,4,FALSE)</f>
        <v>#A5EA7F</v>
      </c>
      <c r="H275" s="21" t="str">
        <f>VLOOKUP($E275,Setup_MPP!$A:$E,5,FALSE)</f>
        <v>#80C65A</v>
      </c>
      <c r="I275" s="21">
        <v>19</v>
      </c>
      <c r="J275" s="21">
        <f ca="1">VLOOKUP($E275,Setup_MPP!$A:$AZ,I275,FALSE)</f>
        <v>44.1</v>
      </c>
      <c r="K275" s="21">
        <f t="shared" ca="1" si="10"/>
        <v>2</v>
      </c>
    </row>
    <row r="276" spans="1:11" x14ac:dyDescent="0.35">
      <c r="A276" s="21">
        <v>10</v>
      </c>
      <c r="B276" s="21" t="str">
        <f>IF(A276=1,"Score 🎮",IF(A276=9,"Différence Score 🆚 Score Moyen de la Quadraligue",VLOOKUP($A276,Stats!$A:$B,2,FALSE)))</f>
        <v>Ratio pts/match 🏆</v>
      </c>
      <c r="C276" s="21" t="str">
        <f>VLOOKUP($A276,Stats!$A:$F,6,FALSE)</f>
        <v>bar</v>
      </c>
      <c r="D276" s="21" t="str">
        <f>VLOOKUP($A276,Stats!$A:$G,7,FALSE)</f>
        <v>positive</v>
      </c>
      <c r="E276" s="21">
        <v>5</v>
      </c>
      <c r="F276" s="21" t="str">
        <f>VLOOKUP($E276,Setup_MPP!$A:$C,3,FALSE)</f>
        <v>_Jujul</v>
      </c>
      <c r="G276" s="21" t="str">
        <f>VLOOKUP($E276,Setup_MPP!$A:$E,4,FALSE)</f>
        <v>#D890FF</v>
      </c>
      <c r="H276" s="21" t="str">
        <f>VLOOKUP($E276,Setup_MPP!$A:$E,5,FALSE)</f>
        <v>#B750EF</v>
      </c>
      <c r="I276" s="21">
        <v>19</v>
      </c>
      <c r="J276" s="21">
        <f ca="1">VLOOKUP($E276,Setup_MPP!$A:$AZ,I276,FALSE)</f>
        <v>29.9</v>
      </c>
      <c r="K276" s="21">
        <f t="shared" ca="1" si="10"/>
        <v>26</v>
      </c>
    </row>
    <row r="277" spans="1:11" x14ac:dyDescent="0.35">
      <c r="A277" s="21">
        <v>10</v>
      </c>
      <c r="B277" s="21" t="str">
        <f>IF(A277=1,"Score 🎮",IF(A277=9,"Différence Score 🆚 Score Moyen de la Quadraligue",VLOOKUP($A277,Stats!$A:$B,2,FALSE)))</f>
        <v>Ratio pts/match 🏆</v>
      </c>
      <c r="C277" s="21" t="str">
        <f>VLOOKUP($A277,Stats!$A:$F,6,FALSE)</f>
        <v>bar</v>
      </c>
      <c r="D277" s="21" t="str">
        <f>VLOOKUP($A277,Stats!$A:$G,7,FALSE)</f>
        <v>positive</v>
      </c>
      <c r="E277" s="21">
        <v>6</v>
      </c>
      <c r="F277" s="21" t="str">
        <f>VLOOKUP($E277,Setup_MPP!$A:$C,3,FALSE)</f>
        <v>Julay</v>
      </c>
      <c r="G277" s="21" t="str">
        <f>VLOOKUP($E277,Setup_MPP!$A:$E,4,FALSE)</f>
        <v>#A6F7B1</v>
      </c>
      <c r="H277" s="21" t="str">
        <f>VLOOKUP($E277,Setup_MPP!$A:$E,5,FALSE)</f>
        <v>#6EC179</v>
      </c>
      <c r="I277" s="21">
        <v>19</v>
      </c>
      <c r="J277" s="21">
        <f ca="1">VLOOKUP($E277,Setup_MPP!$A:$AZ,I277,FALSE)</f>
        <v>42.9</v>
      </c>
      <c r="K277" s="21">
        <f t="shared" ca="1" si="10"/>
        <v>4</v>
      </c>
    </row>
    <row r="278" spans="1:11" x14ac:dyDescent="0.35">
      <c r="A278" s="21">
        <v>10</v>
      </c>
      <c r="B278" s="21" t="str">
        <f>IF(A278=1,"Score 🎮",IF(A278=9,"Différence Score 🆚 Score Moyen de la Quadraligue",VLOOKUP($A278,Stats!$A:$B,2,FALSE)))</f>
        <v>Ratio pts/match 🏆</v>
      </c>
      <c r="C278" s="21" t="str">
        <f>VLOOKUP($A278,Stats!$A:$F,6,FALSE)</f>
        <v>bar</v>
      </c>
      <c r="D278" s="21" t="str">
        <f>VLOOKUP($A278,Stats!$A:$G,7,FALSE)</f>
        <v>positive</v>
      </c>
      <c r="E278" s="21">
        <v>7</v>
      </c>
      <c r="F278" s="21" t="str">
        <f>VLOOKUP($E278,Setup_MPP!$A:$C,3,FALSE)</f>
        <v>__Vince__</v>
      </c>
      <c r="G278" s="21" t="str">
        <f>VLOOKUP($E278,Setup_MPP!$A:$E,4,FALSE)</f>
        <v>#B2EAE8</v>
      </c>
      <c r="H278" s="21" t="str">
        <f>VLOOKUP($E278,Setup_MPP!$A:$E,5,FALSE)</f>
        <v>#6CB4B1</v>
      </c>
      <c r="I278" s="21">
        <v>19</v>
      </c>
      <c r="J278" s="21">
        <f ca="1">VLOOKUP($E278,Setup_MPP!$A:$AZ,I278,FALSE)</f>
        <v>26.3</v>
      </c>
      <c r="K278" s="21">
        <f t="shared" ca="1" si="10"/>
        <v>27</v>
      </c>
    </row>
    <row r="279" spans="1:11" x14ac:dyDescent="0.35">
      <c r="A279" s="21">
        <v>10</v>
      </c>
      <c r="B279" s="21" t="str">
        <f>IF(A279=1,"Score 🎮",IF(A279=9,"Différence Score 🆚 Score Moyen de la Quadraligue",VLOOKUP($A279,Stats!$A:$B,2,FALSE)))</f>
        <v>Ratio pts/match 🏆</v>
      </c>
      <c r="C279" s="21" t="str">
        <f>VLOOKUP($A279,Stats!$A:$F,6,FALSE)</f>
        <v>bar</v>
      </c>
      <c r="D279" s="21" t="str">
        <f>VLOOKUP($A279,Stats!$A:$G,7,FALSE)</f>
        <v>positive</v>
      </c>
      <c r="E279" s="21">
        <v>8</v>
      </c>
      <c r="F279" s="21" t="str">
        <f>VLOOKUP($E279,Setup_MPP!$A:$C,3,FALSE)</f>
        <v>Louuiiis</v>
      </c>
      <c r="G279" s="21" t="str">
        <f>VLOOKUP($E279,Setup_MPP!$A:$E,4,FALSE)</f>
        <v>#EEF7B1</v>
      </c>
      <c r="H279" s="21" t="str">
        <f>VLOOKUP($E279,Setup_MPP!$A:$E,5,FALSE)</f>
        <v>#C1CB7D</v>
      </c>
      <c r="I279" s="21">
        <v>19</v>
      </c>
      <c r="J279" s="21">
        <f ca="1">VLOOKUP($E279,Setup_MPP!$A:$AZ,I279,FALSE)</f>
        <v>39.200000000000003</v>
      </c>
      <c r="K279" s="21">
        <f t="shared" ca="1" si="10"/>
        <v>13</v>
      </c>
    </row>
    <row r="280" spans="1:11" x14ac:dyDescent="0.35">
      <c r="A280" s="21">
        <v>10</v>
      </c>
      <c r="B280" s="21" t="str">
        <f>IF(A280=1,"Score 🎮",IF(A280=9,"Différence Score 🆚 Score Moyen de la Quadraligue",VLOOKUP($A280,Stats!$A:$B,2,FALSE)))</f>
        <v>Ratio pts/match 🏆</v>
      </c>
      <c r="C280" s="21" t="str">
        <f>VLOOKUP($A280,Stats!$A:$F,6,FALSE)</f>
        <v>bar</v>
      </c>
      <c r="D280" s="21" t="str">
        <f>VLOOKUP($A280,Stats!$A:$G,7,FALSE)</f>
        <v>positive</v>
      </c>
      <c r="E280" s="21">
        <v>9</v>
      </c>
      <c r="F280" s="21" t="str">
        <f>VLOOKUP($E280,Setup_MPP!$A:$C,3,FALSE)</f>
        <v>Aurelien_dpq</v>
      </c>
      <c r="G280" s="21" t="str">
        <f>VLOOKUP($E280,Setup_MPP!$A:$E,4,FALSE)</f>
        <v>#F4EA9D</v>
      </c>
      <c r="H280" s="21" t="str">
        <f>VLOOKUP($E280,Setup_MPP!$A:$E,5,FALSE)</f>
        <v>#D2C458</v>
      </c>
      <c r="I280" s="21">
        <v>19</v>
      </c>
      <c r="J280" s="21">
        <f ca="1">VLOOKUP($E280,Setup_MPP!$A:$AZ,I280,FALSE)</f>
        <v>41.2</v>
      </c>
      <c r="K280" s="21">
        <f t="shared" ca="1" si="10"/>
        <v>8</v>
      </c>
    </row>
    <row r="281" spans="1:11" x14ac:dyDescent="0.35">
      <c r="A281" s="21">
        <v>10</v>
      </c>
      <c r="B281" s="21" t="str">
        <f>IF(A281=1,"Score 🎮",IF(A281=9,"Différence Score 🆚 Score Moyen de la Quadraligue",VLOOKUP($A281,Stats!$A:$B,2,FALSE)))</f>
        <v>Ratio pts/match 🏆</v>
      </c>
      <c r="C281" s="21" t="str">
        <f>VLOOKUP($A281,Stats!$A:$F,6,FALSE)</f>
        <v>bar</v>
      </c>
      <c r="D281" s="21" t="str">
        <f>VLOOKUP($A281,Stats!$A:$G,7,FALSE)</f>
        <v>positive</v>
      </c>
      <c r="E281" s="21">
        <v>10</v>
      </c>
      <c r="F281" s="21" t="str">
        <f>VLOOKUP($E281,Setup_MPP!$A:$C,3,FALSE)</f>
        <v>RandomPaul</v>
      </c>
      <c r="G281" s="21" t="str">
        <f>VLOOKUP($E281,Setup_MPP!$A:$E,4,FALSE)</f>
        <v>#C4B0FF</v>
      </c>
      <c r="H281" s="21" t="str">
        <f>VLOOKUP($E281,Setup_MPP!$A:$E,5,FALSE)</f>
        <v>#7F66C8</v>
      </c>
      <c r="I281" s="21">
        <v>19</v>
      </c>
      <c r="J281" s="21">
        <f ca="1">VLOOKUP($E281,Setup_MPP!$A:$AZ,I281,FALSE)</f>
        <v>36.299999999999997</v>
      </c>
      <c r="K281" s="21">
        <f t="shared" ca="1" si="10"/>
        <v>18</v>
      </c>
    </row>
    <row r="282" spans="1:11" x14ac:dyDescent="0.35">
      <c r="A282" s="21">
        <v>10</v>
      </c>
      <c r="B282" s="21" t="str">
        <f>IF(A282=1,"Score 🎮",IF(A282=9,"Différence Score 🆚 Score Moyen de la Quadraligue",VLOOKUP($A282,Stats!$A:$B,2,FALSE)))</f>
        <v>Ratio pts/match 🏆</v>
      </c>
      <c r="C282" s="21" t="str">
        <f>VLOOKUP($A282,Stats!$A:$F,6,FALSE)</f>
        <v>bar</v>
      </c>
      <c r="D282" s="21" t="str">
        <f>VLOOKUP($A282,Stats!$A:$G,7,FALSE)</f>
        <v>positive</v>
      </c>
      <c r="E282" s="21">
        <v>11</v>
      </c>
      <c r="F282" s="21" t="str">
        <f>VLOOKUP($E282,Setup_MPP!$A:$C,3,FALSE)</f>
        <v>Kinsley91</v>
      </c>
      <c r="G282" s="21" t="str">
        <f>VLOOKUP($E282,Setup_MPP!$A:$E,4,FALSE)</f>
        <v>#CBEBBA</v>
      </c>
      <c r="H282" s="21" t="str">
        <f>VLOOKUP($E282,Setup_MPP!$A:$E,5,FALSE)</f>
        <v>#70BC6E</v>
      </c>
      <c r="I282" s="21">
        <v>19</v>
      </c>
      <c r="J282" s="21">
        <f ca="1">VLOOKUP($E282,Setup_MPP!$A:$AZ,I282,FALSE)</f>
        <v>42.5</v>
      </c>
      <c r="K282" s="21">
        <f t="shared" ca="1" si="10"/>
        <v>5</v>
      </c>
    </row>
    <row r="283" spans="1:11" x14ac:dyDescent="0.35">
      <c r="A283" s="21">
        <v>10</v>
      </c>
      <c r="B283" s="21" t="str">
        <f>IF(A283=1,"Score 🎮",IF(A283=9,"Différence Score 🆚 Score Moyen de la Quadraligue",VLOOKUP($A283,Stats!$A:$B,2,FALSE)))</f>
        <v>Ratio pts/match 🏆</v>
      </c>
      <c r="C283" s="21" t="str">
        <f>VLOOKUP($A283,Stats!$A:$F,6,FALSE)</f>
        <v>bar</v>
      </c>
      <c r="D283" s="21" t="str">
        <f>VLOOKUP($A283,Stats!$A:$G,7,FALSE)</f>
        <v>positive</v>
      </c>
      <c r="E283" s="21">
        <v>12</v>
      </c>
      <c r="F283" s="21" t="str">
        <f>VLOOKUP($E283,Setup_MPP!$A:$C,3,FALSE)</f>
        <v>Jaouad1</v>
      </c>
      <c r="G283" s="21" t="str">
        <f>VLOOKUP($E283,Setup_MPP!$A:$E,4,FALSE)</f>
        <v>#C2D4FF</v>
      </c>
      <c r="H283" s="21" t="str">
        <f>VLOOKUP($E283,Setup_MPP!$A:$E,5,FALSE)</f>
        <v>#6586D5</v>
      </c>
      <c r="I283" s="21">
        <v>19</v>
      </c>
      <c r="J283" s="21">
        <f ca="1">VLOOKUP($E283,Setup_MPP!$A:$AZ,I283,FALSE)</f>
        <v>34</v>
      </c>
      <c r="K283" s="21">
        <f t="shared" ca="1" si="10"/>
        <v>21</v>
      </c>
    </row>
    <row r="284" spans="1:11" x14ac:dyDescent="0.35">
      <c r="A284" s="21">
        <v>10</v>
      </c>
      <c r="B284" s="21" t="str">
        <f>IF(A284=1,"Score 🎮",IF(A284=9,"Différence Score 🆚 Score Moyen de la Quadraligue",VLOOKUP($A284,Stats!$A:$B,2,FALSE)))</f>
        <v>Ratio pts/match 🏆</v>
      </c>
      <c r="C284" s="21" t="str">
        <f>VLOOKUP($A284,Stats!$A:$F,6,FALSE)</f>
        <v>bar</v>
      </c>
      <c r="D284" s="21" t="str">
        <f>VLOOKUP($A284,Stats!$A:$G,7,FALSE)</f>
        <v>positive</v>
      </c>
      <c r="E284" s="21">
        <v>13</v>
      </c>
      <c r="F284" s="21" t="str">
        <f>VLOOKUP($E284,Setup_MPP!$A:$C,3,FALSE)</f>
        <v>Julien_I</v>
      </c>
      <c r="G284" s="21" t="str">
        <f>VLOOKUP($E284,Setup_MPP!$A:$E,4,FALSE)</f>
        <v>#C1E0EF</v>
      </c>
      <c r="H284" s="21" t="str">
        <f>VLOOKUP($E284,Setup_MPP!$A:$E,5,FALSE)</f>
        <v>#4F91B2</v>
      </c>
      <c r="I284" s="21">
        <v>19</v>
      </c>
      <c r="J284" s="21">
        <f ca="1">VLOOKUP($E284,Setup_MPP!$A:$AZ,I284,FALSE)</f>
        <v>39.5</v>
      </c>
      <c r="K284" s="21">
        <f t="shared" ca="1" si="10"/>
        <v>11</v>
      </c>
    </row>
    <row r="285" spans="1:11" x14ac:dyDescent="0.35">
      <c r="A285" s="21">
        <v>10</v>
      </c>
      <c r="B285" s="21" t="str">
        <f>IF(A285=1,"Score 🎮",IF(A285=9,"Différence Score 🆚 Score Moyen de la Quadraligue",VLOOKUP($A285,Stats!$A:$B,2,FALSE)))</f>
        <v>Ratio pts/match 🏆</v>
      </c>
      <c r="C285" s="21" t="str">
        <f>VLOOKUP($A285,Stats!$A:$F,6,FALSE)</f>
        <v>bar</v>
      </c>
      <c r="D285" s="21" t="str">
        <f>VLOOKUP($A285,Stats!$A:$G,7,FALSE)</f>
        <v>positive</v>
      </c>
      <c r="E285" s="21">
        <v>14</v>
      </c>
      <c r="F285" s="21" t="str">
        <f>VLOOKUP($E285,Setup_MPP!$A:$C,3,FALSE)</f>
        <v>MarieEYT</v>
      </c>
      <c r="G285" s="21" t="str">
        <f>VLOOKUP($E285,Setup_MPP!$A:$E,4,FALSE)</f>
        <v>#FFAFD2</v>
      </c>
      <c r="H285" s="21" t="str">
        <f>VLOOKUP($E285,Setup_MPP!$A:$E,5,FALSE)</f>
        <v>#F2589B</v>
      </c>
      <c r="I285" s="21">
        <v>19</v>
      </c>
      <c r="J285" s="21">
        <f ca="1">VLOOKUP($E285,Setup_MPP!$A:$AZ,I285,FALSE)</f>
        <v>40.700000000000003</v>
      </c>
      <c r="K285" s="21">
        <f t="shared" ca="1" si="10"/>
        <v>10</v>
      </c>
    </row>
    <row r="286" spans="1:11" x14ac:dyDescent="0.35">
      <c r="A286" s="21">
        <v>10</v>
      </c>
      <c r="B286" s="21" t="str">
        <f>IF(A286=1,"Score 🎮",IF(A286=9,"Différence Score 🆚 Score Moyen de la Quadraligue",VLOOKUP($A286,Stats!$A:$B,2,FALSE)))</f>
        <v>Ratio pts/match 🏆</v>
      </c>
      <c r="C286" s="21" t="str">
        <f>VLOOKUP($A286,Stats!$A:$F,6,FALSE)</f>
        <v>bar</v>
      </c>
      <c r="D286" s="21" t="str">
        <f>VLOOKUP($A286,Stats!$A:$G,7,FALSE)</f>
        <v>positive</v>
      </c>
      <c r="E286" s="21">
        <v>15</v>
      </c>
      <c r="F286" s="21" t="str">
        <f>VLOOKUP($E286,Setup_MPP!$A:$C,3,FALSE)</f>
        <v>Amino28</v>
      </c>
      <c r="G286" s="21" t="str">
        <f>VLOOKUP($E286,Setup_MPP!$A:$E,4,FALSE)</f>
        <v>#FF9898</v>
      </c>
      <c r="H286" s="21" t="str">
        <f>VLOOKUP($E286,Setup_MPP!$A:$E,5,FALSE)</f>
        <v>#FF5D5D</v>
      </c>
      <c r="I286" s="21">
        <v>19</v>
      </c>
      <c r="J286" s="21">
        <f ca="1">VLOOKUP($E286,Setup_MPP!$A:$AZ,I286,FALSE)</f>
        <v>42.2</v>
      </c>
      <c r="K286" s="21">
        <f t="shared" ca="1" si="10"/>
        <v>6</v>
      </c>
    </row>
    <row r="287" spans="1:11" x14ac:dyDescent="0.35">
      <c r="A287" s="21">
        <v>10</v>
      </c>
      <c r="B287" s="21" t="str">
        <f>IF(A287=1,"Score 🎮",IF(A287=9,"Différence Score 🆚 Score Moyen de la Quadraligue",VLOOKUP($A287,Stats!$A:$B,2,FALSE)))</f>
        <v>Ratio pts/match 🏆</v>
      </c>
      <c r="C287" s="21" t="str">
        <f>VLOOKUP($A287,Stats!$A:$F,6,FALSE)</f>
        <v>bar</v>
      </c>
      <c r="D287" s="21" t="str">
        <f>VLOOKUP($A287,Stats!$A:$G,7,FALSE)</f>
        <v>positive</v>
      </c>
      <c r="E287" s="21">
        <v>16</v>
      </c>
      <c r="F287" s="21" t="str">
        <f>VLOOKUP($E287,Setup_MPP!$A:$C,3,FALSE)</f>
        <v>RomaLaura</v>
      </c>
      <c r="G287" s="21" t="str">
        <f>VLOOKUP($E287,Setup_MPP!$A:$E,4,FALSE)</f>
        <v>#86A4FE</v>
      </c>
      <c r="H287" s="21" t="str">
        <f>VLOOKUP($E287,Setup_MPP!$A:$E,5,FALSE)</f>
        <v>#3769FF</v>
      </c>
      <c r="I287" s="21">
        <v>19</v>
      </c>
      <c r="J287" s="21">
        <f ca="1">VLOOKUP($E287,Setup_MPP!$A:$AZ,I287,FALSE)</f>
        <v>30.7</v>
      </c>
      <c r="K287" s="21">
        <f t="shared" ca="1" si="10"/>
        <v>24</v>
      </c>
    </row>
    <row r="288" spans="1:11" x14ac:dyDescent="0.35">
      <c r="A288" s="21">
        <v>10</v>
      </c>
      <c r="B288" s="21" t="str">
        <f>IF(A288=1,"Score 🎮",IF(A288=9,"Différence Score 🆚 Score Moyen de la Quadraligue",VLOOKUP($A288,Stats!$A:$B,2,FALSE)))</f>
        <v>Ratio pts/match 🏆</v>
      </c>
      <c r="C288" s="21" t="str">
        <f>VLOOKUP($A288,Stats!$A:$F,6,FALSE)</f>
        <v>bar</v>
      </c>
      <c r="D288" s="21" t="str">
        <f>VLOOKUP($A288,Stats!$A:$G,7,FALSE)</f>
        <v>positive</v>
      </c>
      <c r="E288" s="21">
        <v>17</v>
      </c>
      <c r="F288" s="21" t="str">
        <f>VLOOKUP($E288,Setup_MPP!$A:$C,3,FALSE)</f>
        <v>Julien_cri</v>
      </c>
      <c r="G288" s="21" t="str">
        <f>VLOOKUP($E288,Setup_MPP!$A:$E,4,FALSE)</f>
        <v>#FFB0B0</v>
      </c>
      <c r="H288" s="21" t="str">
        <f>VLOOKUP($E288,Setup_MPP!$A:$E,5,FALSE)</f>
        <v>#F25757</v>
      </c>
      <c r="I288" s="21">
        <v>19</v>
      </c>
      <c r="J288" s="21">
        <f ca="1">VLOOKUP($E288,Setup_MPP!$A:$AZ,I288,FALSE)</f>
        <v>41.9</v>
      </c>
      <c r="K288" s="21">
        <f t="shared" ca="1" si="10"/>
        <v>7</v>
      </c>
    </row>
    <row r="289" spans="1:11" x14ac:dyDescent="0.35">
      <c r="A289" s="21">
        <v>10</v>
      </c>
      <c r="B289" s="21" t="str">
        <f>IF(A289=1,"Score 🎮",IF(A289=9,"Différence Score 🆚 Score Moyen de la Quadraligue",VLOOKUP($A289,Stats!$A:$B,2,FALSE)))</f>
        <v>Ratio pts/match 🏆</v>
      </c>
      <c r="C289" s="21" t="str">
        <f>VLOOKUP($A289,Stats!$A:$F,6,FALSE)</f>
        <v>bar</v>
      </c>
      <c r="D289" s="21" t="str">
        <f>VLOOKUP($A289,Stats!$A:$G,7,FALSE)</f>
        <v>positive</v>
      </c>
      <c r="E289" s="21">
        <v>18</v>
      </c>
      <c r="F289" s="21" t="str">
        <f>VLOOKUP($E289,Setup_MPP!$A:$C,3,FALSE)</f>
        <v>Cartone</v>
      </c>
      <c r="G289" s="21" t="str">
        <f>VLOOKUP($E289,Setup_MPP!$A:$E,4,FALSE)</f>
        <v>#F0BC42</v>
      </c>
      <c r="H289" s="21" t="str">
        <f>VLOOKUP($E289,Setup_MPP!$A:$E,5,FALSE)</f>
        <v>#8E1F2F</v>
      </c>
      <c r="I289" s="21">
        <v>19</v>
      </c>
      <c r="J289" s="21">
        <f ca="1">VLOOKUP($E289,Setup_MPP!$A:$AZ,I289,FALSE)</f>
        <v>36.700000000000003</v>
      </c>
      <c r="K289" s="21">
        <f t="shared" ca="1" si="10"/>
        <v>17</v>
      </c>
    </row>
    <row r="290" spans="1:11" x14ac:dyDescent="0.35">
      <c r="A290" s="21">
        <v>10</v>
      </c>
      <c r="B290" s="21" t="str">
        <f>IF(A290=1,"Score 🎮",IF(A290=9,"Différence Score 🆚 Score Moyen de la Quadraligue",VLOOKUP($A290,Stats!$A:$B,2,FALSE)))</f>
        <v>Ratio pts/match 🏆</v>
      </c>
      <c r="C290" s="21" t="str">
        <f>VLOOKUP($A290,Stats!$A:$F,6,FALSE)</f>
        <v>bar</v>
      </c>
      <c r="D290" s="21" t="str">
        <f>VLOOKUP($A290,Stats!$A:$G,7,FALSE)</f>
        <v>positive</v>
      </c>
      <c r="E290" s="21">
        <v>19</v>
      </c>
      <c r="F290" s="21" t="str">
        <f>VLOOKUP($E290,Setup_MPP!$A:$C,3,FALSE)</f>
        <v>YramVi</v>
      </c>
      <c r="G290" s="21" t="str">
        <f>VLOOKUP($E290,Setup_MPP!$A:$E,4,FALSE)</f>
        <v>#E8B28F</v>
      </c>
      <c r="H290" s="21" t="str">
        <f>VLOOKUP($E290,Setup_MPP!$A:$E,5,FALSE)</f>
        <v>#E65568</v>
      </c>
      <c r="I290" s="21">
        <v>19</v>
      </c>
      <c r="J290" s="21">
        <f ca="1">VLOOKUP($E290,Setup_MPP!$A:$AZ,I290,FALSE)</f>
        <v>38.200000000000003</v>
      </c>
      <c r="K290" s="21">
        <f t="shared" ca="1" si="10"/>
        <v>15</v>
      </c>
    </row>
    <row r="291" spans="1:11" x14ac:dyDescent="0.35">
      <c r="A291" s="21">
        <v>10</v>
      </c>
      <c r="B291" s="21" t="str">
        <f>IF(A291=1,"Score 🎮",IF(A291=9,"Différence Score 🆚 Score Moyen de la Quadraligue",VLOOKUP($A291,Stats!$A:$B,2,FALSE)))</f>
        <v>Ratio pts/match 🏆</v>
      </c>
      <c r="C291" s="21" t="str">
        <f>VLOOKUP($A291,Stats!$A:$F,6,FALSE)</f>
        <v>bar</v>
      </c>
      <c r="D291" s="21" t="str">
        <f>VLOOKUP($A291,Stats!$A:$G,7,FALSE)</f>
        <v>positive</v>
      </c>
      <c r="E291" s="21">
        <v>20</v>
      </c>
      <c r="F291" s="21" t="str">
        <f>VLOOKUP($E291,Setup_MPP!$A:$C,3,FALSE)</f>
        <v>Anis_MaFihache</v>
      </c>
      <c r="G291" s="21" t="str">
        <f>VLOOKUP($E291,Setup_MPP!$A:$E,4,FALSE)</f>
        <v>#60DC8C</v>
      </c>
      <c r="H291" s="21" t="str">
        <f>VLOOKUP($E291,Setup_MPP!$A:$E,5,FALSE)</f>
        <v>#22A34F</v>
      </c>
      <c r="I291" s="21">
        <v>19</v>
      </c>
      <c r="J291" s="21">
        <f ca="1">VLOOKUP($E291,Setup_MPP!$A:$AZ,I291,FALSE)</f>
        <v>33.299999999999997</v>
      </c>
      <c r="K291" s="21">
        <f t="shared" ca="1" si="10"/>
        <v>22</v>
      </c>
    </row>
    <row r="292" spans="1:11" x14ac:dyDescent="0.35">
      <c r="A292" s="21">
        <v>10</v>
      </c>
      <c r="B292" s="21" t="str">
        <f>IF(A292=1,"Score 🎮",IF(A292=9,"Différence Score 🆚 Score Moyen de la Quadraligue",VLOOKUP($A292,Stats!$A:$B,2,FALSE)))</f>
        <v>Ratio pts/match 🏆</v>
      </c>
      <c r="C292" s="21" t="str">
        <f>VLOOKUP($A292,Stats!$A:$F,6,FALSE)</f>
        <v>bar</v>
      </c>
      <c r="D292" s="21" t="str">
        <f>VLOOKUP($A292,Stats!$A:$G,7,FALSE)</f>
        <v>positive</v>
      </c>
      <c r="E292" s="21">
        <v>21</v>
      </c>
      <c r="F292" s="21" t="str">
        <f>VLOOKUP($E292,Setup_MPP!$A:$C,3,FALSE)</f>
        <v>JUJULABOSS13</v>
      </c>
      <c r="G292" s="21" t="str">
        <f>VLOOKUP($E292,Setup_MPP!$A:$E,4,FALSE)</f>
        <v>#2FAEE0</v>
      </c>
      <c r="H292" s="21" t="str">
        <f>VLOOKUP($E292,Setup_MPP!$A:$E,5,FALSE)</f>
        <v>#BEA064</v>
      </c>
      <c r="I292" s="21">
        <v>19</v>
      </c>
      <c r="J292" s="21">
        <f ca="1">VLOOKUP($E292,Setup_MPP!$A:$AZ,I292,FALSE)</f>
        <v>31.5</v>
      </c>
      <c r="K292" s="21">
        <f t="shared" ca="1" si="10"/>
        <v>23</v>
      </c>
    </row>
    <row r="293" spans="1:11" x14ac:dyDescent="0.35">
      <c r="A293" s="21">
        <v>10</v>
      </c>
      <c r="B293" s="21" t="str">
        <f>IF(A293=1,"Score 🎮",IF(A293=9,"Différence Score 🆚 Score Moyen de la Quadraligue",VLOOKUP($A293,Stats!$A:$B,2,FALSE)))</f>
        <v>Ratio pts/match 🏆</v>
      </c>
      <c r="C293" s="21" t="str">
        <f>VLOOKUP($A293,Stats!$A:$F,6,FALSE)</f>
        <v>bar</v>
      </c>
      <c r="D293" s="21" t="str">
        <f>VLOOKUP($A293,Stats!$A:$G,7,FALSE)</f>
        <v>positive</v>
      </c>
      <c r="E293" s="21">
        <v>22</v>
      </c>
      <c r="F293" s="21" t="str">
        <f>VLOOKUP($E293,Setup_MPP!$A:$C,3,FALSE)</f>
        <v>Jujumsrd</v>
      </c>
      <c r="G293" s="21" t="str">
        <f>VLOOKUP($E293,Setup_MPP!$A:$E,4,FALSE)</f>
        <v>#41DEF0</v>
      </c>
      <c r="H293" s="21" t="str">
        <f>VLOOKUP($E293,Setup_MPP!$A:$E,5,FALSE)</f>
        <v>#0BA6B7</v>
      </c>
      <c r="I293" s="21">
        <v>19</v>
      </c>
      <c r="J293" s="21">
        <f ca="1">VLOOKUP($E293,Setup_MPP!$A:$AZ,I293,FALSE)</f>
        <v>35.9</v>
      </c>
      <c r="K293" s="21">
        <f t="shared" ca="1" si="10"/>
        <v>19</v>
      </c>
    </row>
    <row r="294" spans="1:11" x14ac:dyDescent="0.35">
      <c r="A294" s="21">
        <v>10</v>
      </c>
      <c r="B294" s="21" t="str">
        <f>IF(A294=1,"Score 🎮",IF(A294=9,"Différence Score 🆚 Score Moyen de la Quadraligue",VLOOKUP($A294,Stats!$A:$B,2,FALSE)))</f>
        <v>Ratio pts/match 🏆</v>
      </c>
      <c r="C294" s="21" t="str">
        <f>VLOOKUP($A294,Stats!$A:$F,6,FALSE)</f>
        <v>bar</v>
      </c>
      <c r="D294" s="21" t="str">
        <f>VLOOKUP($A294,Stats!$A:$G,7,FALSE)</f>
        <v>positive</v>
      </c>
      <c r="E294" s="21">
        <v>23</v>
      </c>
      <c r="F294" s="21" t="str">
        <f>VLOOKUP($E294,Setup_MPP!$A:$C,3,FALSE)</f>
        <v>DJUDJUPRONO</v>
      </c>
      <c r="G294" s="21" t="str">
        <f>VLOOKUP($E294,Setup_MPP!$A:$E,4,FALSE)</f>
        <v>#F2A2A2</v>
      </c>
      <c r="H294" s="21" t="str">
        <f>VLOOKUP($E294,Setup_MPP!$A:$E,5,FALSE)</f>
        <v>#C25D5D</v>
      </c>
      <c r="I294" s="21">
        <v>19</v>
      </c>
      <c r="J294" s="21">
        <f ca="1">VLOOKUP($E294,Setup_MPP!$A:$AZ,I294,FALSE)</f>
        <v>30.5</v>
      </c>
      <c r="K294" s="21">
        <f t="shared" ca="1" si="10"/>
        <v>25</v>
      </c>
    </row>
    <row r="295" spans="1:11" x14ac:dyDescent="0.35">
      <c r="A295" s="21">
        <v>10</v>
      </c>
      <c r="B295" s="21" t="str">
        <f>IF(A295=1,"Score 🎮",IF(A295=9,"Différence Score 🆚 Score Moyen de la Quadraligue",VLOOKUP($A295,Stats!$A:$B,2,FALSE)))</f>
        <v>Ratio pts/match 🏆</v>
      </c>
      <c r="C295" s="21" t="str">
        <f>VLOOKUP($A295,Stats!$A:$F,6,FALSE)</f>
        <v>bar</v>
      </c>
      <c r="D295" s="21" t="str">
        <f>VLOOKUP($A295,Stats!$A:$G,7,FALSE)</f>
        <v>positive</v>
      </c>
      <c r="E295" s="21">
        <v>24</v>
      </c>
      <c r="F295" s="21" t="str">
        <f>VLOOKUP($E295,Setup_MPP!$A:$C,3,FALSE)</f>
        <v>Samyaaaaaaaaaa</v>
      </c>
      <c r="G295" s="21" t="str">
        <f>VLOOKUP($E295,Setup_MPP!$A:$E,4,FALSE)</f>
        <v>#A2F2C7</v>
      </c>
      <c r="H295" s="21" t="str">
        <f>VLOOKUP($E295,Setup_MPP!$A:$E,5,FALSE)</f>
        <v>#5DC18C</v>
      </c>
      <c r="I295" s="21">
        <v>19</v>
      </c>
      <c r="J295" s="21">
        <f ca="1">VLOOKUP($E295,Setup_MPP!$A:$AZ,I295,FALSE)</f>
        <v>39.4</v>
      </c>
      <c r="K295" s="21">
        <f t="shared" ca="1" si="10"/>
        <v>12</v>
      </c>
    </row>
    <row r="296" spans="1:11" x14ac:dyDescent="0.35">
      <c r="A296" s="21">
        <v>10</v>
      </c>
      <c r="B296" s="21" t="str">
        <f>IF(A296=1,"Score 🎮",IF(A296=9,"Différence Score 🆚 Score Moyen de la Quadraligue",VLOOKUP($A296,Stats!$A:$B,2,FALSE)))</f>
        <v>Ratio pts/match 🏆</v>
      </c>
      <c r="C296" s="21" t="str">
        <f>VLOOKUP($A296,Stats!$A:$F,6,FALSE)</f>
        <v>bar</v>
      </c>
      <c r="D296" s="21" t="str">
        <f>VLOOKUP($A296,Stats!$A:$G,7,FALSE)</f>
        <v>positive</v>
      </c>
      <c r="E296" s="21">
        <v>25</v>
      </c>
      <c r="F296" s="21" t="str">
        <f>VLOOKUP($E296,Setup_MPP!$A:$C,3,FALSE)</f>
        <v>leaw0808</v>
      </c>
      <c r="G296" s="21" t="str">
        <f>VLOOKUP($E296,Setup_MPP!$A:$E,4,FALSE)</f>
        <v>#D1B9EB</v>
      </c>
      <c r="H296" s="21" t="str">
        <f>VLOOKUP($E296,Setup_MPP!$A:$E,5,FALSE)</f>
        <v>#B58BC7</v>
      </c>
      <c r="I296" s="21">
        <v>19</v>
      </c>
      <c r="J296" s="21">
        <f ca="1">VLOOKUP($E296,Setup_MPP!$A:$AZ,I296,FALSE)</f>
        <v>45.7</v>
      </c>
      <c r="K296" s="21">
        <f t="shared" ca="1" si="10"/>
        <v>1</v>
      </c>
    </row>
    <row r="297" spans="1:11" x14ac:dyDescent="0.35">
      <c r="A297" s="21">
        <v>10</v>
      </c>
      <c r="B297" s="21" t="str">
        <f>IF(A297=1,"Score 🎮",IF(A297=9,"Différence Score 🆚 Score Moyen de la Quadraligue",VLOOKUP($A297,Stats!$A:$B,2,FALSE)))</f>
        <v>Ratio pts/match 🏆</v>
      </c>
      <c r="C297" s="21" t="str">
        <f>VLOOKUP($A297,Stats!$A:$F,6,FALSE)</f>
        <v>bar</v>
      </c>
      <c r="D297" s="21" t="str">
        <f>VLOOKUP($A297,Stats!$A:$G,7,FALSE)</f>
        <v>positive</v>
      </c>
      <c r="E297" s="21">
        <v>26</v>
      </c>
      <c r="F297" s="21" t="str">
        <f>VLOOKUP($E297,Setup_MPP!$A:$C,3,FALSE)</f>
        <v>Mohamad#5GGG1</v>
      </c>
      <c r="G297" s="21" t="str">
        <f>VLOOKUP($E297,Setup_MPP!$A:$E,4,FALSE)</f>
        <v>#EB8787</v>
      </c>
      <c r="H297" s="21" t="str">
        <f>VLOOKUP($E297,Setup_MPP!$A:$E,5,FALSE)</f>
        <v>#368E2C</v>
      </c>
      <c r="I297" s="21">
        <v>19</v>
      </c>
      <c r="J297" s="21">
        <f ca="1">VLOOKUP($E297,Setup_MPP!$A:$AZ,I297,FALSE)</f>
        <v>35.4</v>
      </c>
      <c r="K297" s="21">
        <f t="shared" ca="1" si="10"/>
        <v>20</v>
      </c>
    </row>
    <row r="298" spans="1:11" x14ac:dyDescent="0.35">
      <c r="A298" s="21">
        <v>10</v>
      </c>
      <c r="B298" s="21" t="str">
        <f>IF(A298=1,"Score 🎮",IF(A298=9,"Différence Score 🆚 Score Moyen de la Quadraligue",VLOOKUP($A298,Stats!$A:$B,2,FALSE)))</f>
        <v>Ratio pts/match 🏆</v>
      </c>
      <c r="C298" s="21" t="str">
        <f>VLOOKUP($A298,Stats!$A:$F,6,FALSE)</f>
        <v>bar</v>
      </c>
      <c r="D298" s="21" t="str">
        <f>VLOOKUP($A298,Stats!$A:$G,7,FALSE)</f>
        <v>positive</v>
      </c>
      <c r="E298" s="21">
        <v>27</v>
      </c>
      <c r="F298" s="21" t="str">
        <f>VLOOKUP($E298,Setup_MPP!$A:$C,3,FALSE)</f>
        <v>maryemkappa</v>
      </c>
      <c r="G298" s="21" t="str">
        <f>VLOOKUP($E298,Setup_MPP!$A:$E,4,FALSE)</f>
        <v>#BCA2F4</v>
      </c>
      <c r="H298" s="21" t="str">
        <f>VLOOKUP($E298,Setup_MPP!$A:$E,5,FALSE)</f>
        <v>#6D3DD5</v>
      </c>
      <c r="I298" s="21">
        <v>19</v>
      </c>
      <c r="J298" s="21">
        <f ca="1">VLOOKUP($E298,Setup_MPP!$A:$AZ,I298,FALSE)</f>
        <v>38.9</v>
      </c>
      <c r="K298" s="21">
        <f t="shared" ca="1" si="10"/>
        <v>14</v>
      </c>
    </row>
    <row r="299" spans="1:11" x14ac:dyDescent="0.35">
      <c r="A299" s="21">
        <v>11</v>
      </c>
      <c r="B299" s="21" t="str">
        <f>IF(A299=1,"Score 🎮",IF(A299=9,"Différence Score 🆚 Score Moyen de la Quadraligue",VLOOKUP($A299,Stats!$A:$B,2,FALSE)))</f>
        <v>Points moyen par bon prono ⭐</v>
      </c>
      <c r="C299" s="21" t="str">
        <f>VLOOKUP($A299,Stats!$A:$F,6,FALSE)</f>
        <v>bar</v>
      </c>
      <c r="D299" s="21" t="str">
        <f>VLOOKUP($A299,Stats!$A:$G,7,FALSE)</f>
        <v>positive</v>
      </c>
      <c r="E299" s="21">
        <f>1</f>
        <v>1</v>
      </c>
      <c r="F299" s="21" t="str">
        <f>VLOOKUP($E299,Setup_MPP!$A:$C,3,FALSE)</f>
        <v>_Nicolas_LM_</v>
      </c>
      <c r="G299" s="21" t="str">
        <f>VLOOKUP($E299,Setup_MPP!$A:$E,4,FALSE)</f>
        <v>#F7C79D</v>
      </c>
      <c r="H299" s="21" t="str">
        <f>VLOOKUP($E299,Setup_MPP!$A:$E,5,FALSE)</f>
        <v>#FFBE85</v>
      </c>
      <c r="I299" s="21">
        <v>22</v>
      </c>
      <c r="J299" s="21">
        <f ca="1">VLOOKUP($E299,Setup_MPP!$A:$AZ,I299,FALSE)</f>
        <v>75.5</v>
      </c>
      <c r="K299" s="21">
        <f ca="1">IFERROR(RANK(J299,$J$299:$J$325,0),"")</f>
        <v>4</v>
      </c>
    </row>
    <row r="300" spans="1:11" x14ac:dyDescent="0.35">
      <c r="A300" s="21">
        <v>11</v>
      </c>
      <c r="B300" s="21" t="str">
        <f>IF(A300=1,"Score 🎮",IF(A300=9,"Différence Score 🆚 Score Moyen de la Quadraligue",VLOOKUP($A300,Stats!$A:$B,2,FALSE)))</f>
        <v>Points moyen par bon prono ⭐</v>
      </c>
      <c r="C300" s="21" t="str">
        <f>VLOOKUP($A300,Stats!$A:$F,6,FALSE)</f>
        <v>bar</v>
      </c>
      <c r="D300" s="21" t="str">
        <f>VLOOKUP($A300,Stats!$A:$G,7,FALSE)</f>
        <v>positive</v>
      </c>
      <c r="E300" s="21">
        <v>2</v>
      </c>
      <c r="F300" s="21" t="str">
        <f>VLOOKUP($E300,Setup_MPP!$A:$C,3,FALSE)</f>
        <v>leaelaz</v>
      </c>
      <c r="G300" s="21" t="str">
        <f>VLOOKUP($E300,Setup_MPP!$A:$E,4,FALSE)</f>
        <v>#FFBEBE</v>
      </c>
      <c r="H300" s="21" t="str">
        <f>VLOOKUP($E300,Setup_MPP!$A:$E,5,FALSE)</f>
        <v>#DF6868</v>
      </c>
      <c r="I300" s="21">
        <v>22</v>
      </c>
      <c r="J300" s="21">
        <f ca="1">VLOOKUP($E300,Setup_MPP!$A:$AZ,I300,FALSE)</f>
        <v>65.8</v>
      </c>
      <c r="K300" s="21">
        <f t="shared" ref="K300:K325" ca="1" si="11">IFERROR(RANK(J300,$J$299:$J$325,0),"")</f>
        <v>21</v>
      </c>
    </row>
    <row r="301" spans="1:11" x14ac:dyDescent="0.35">
      <c r="A301" s="21">
        <v>11</v>
      </c>
      <c r="B301" s="21" t="str">
        <f>IF(A301=1,"Score 🎮",IF(A301=9,"Différence Score 🆚 Score Moyen de la Quadraligue",VLOOKUP($A301,Stats!$A:$B,2,FALSE)))</f>
        <v>Points moyen par bon prono ⭐</v>
      </c>
      <c r="C301" s="21" t="str">
        <f>VLOOKUP($A301,Stats!$A:$F,6,FALSE)</f>
        <v>bar</v>
      </c>
      <c r="D301" s="21" t="str">
        <f>VLOOKUP($A301,Stats!$A:$G,7,FALSE)</f>
        <v>positive</v>
      </c>
      <c r="E301" s="21">
        <v>3</v>
      </c>
      <c r="F301" s="21" t="str">
        <f>VLOOKUP($E301,Setup_MPP!$A:$C,3,FALSE)</f>
        <v>PasMetalleux</v>
      </c>
      <c r="G301" s="21" t="str">
        <f>VLOOKUP($E301,Setup_MPP!$A:$E,4,FALSE)</f>
        <v>#F5C7FC</v>
      </c>
      <c r="H301" s="21" t="str">
        <f>VLOOKUP($E301,Setup_MPP!$A:$E,5,FALSE)</f>
        <v>#C489CF</v>
      </c>
      <c r="I301" s="21">
        <v>22</v>
      </c>
      <c r="J301" s="21">
        <f ca="1">VLOOKUP($E301,Setup_MPP!$A:$AZ,I301,FALSE)</f>
        <v>66.7</v>
      </c>
      <c r="K301" s="21">
        <f t="shared" ca="1" si="11"/>
        <v>18</v>
      </c>
    </row>
    <row r="302" spans="1:11" x14ac:dyDescent="0.35">
      <c r="A302" s="21">
        <v>11</v>
      </c>
      <c r="B302" s="21" t="str">
        <f>IF(A302=1,"Score 🎮",IF(A302=9,"Différence Score 🆚 Score Moyen de la Quadraligue",VLOOKUP($A302,Stats!$A:$B,2,FALSE)))</f>
        <v>Points moyen par bon prono ⭐</v>
      </c>
      <c r="C302" s="21" t="str">
        <f>VLOOKUP($A302,Stats!$A:$F,6,FALSE)</f>
        <v>bar</v>
      </c>
      <c r="D302" s="21" t="str">
        <f>VLOOKUP($A302,Stats!$A:$G,7,FALSE)</f>
        <v>positive</v>
      </c>
      <c r="E302" s="21">
        <v>4</v>
      </c>
      <c r="F302" s="21" t="str">
        <f>VLOOKUP($E302,Setup_MPP!$A:$C,3,FALSE)</f>
        <v>Popo444</v>
      </c>
      <c r="G302" s="21" t="str">
        <f>VLOOKUP($E302,Setup_MPP!$A:$E,4,FALSE)</f>
        <v>#A5EA7F</v>
      </c>
      <c r="H302" s="21" t="str">
        <f>VLOOKUP($E302,Setup_MPP!$A:$E,5,FALSE)</f>
        <v>#80C65A</v>
      </c>
      <c r="I302" s="21">
        <v>22</v>
      </c>
      <c r="J302" s="21">
        <f ca="1">VLOOKUP($E302,Setup_MPP!$A:$AZ,I302,FALSE)</f>
        <v>69.5</v>
      </c>
      <c r="K302" s="21">
        <f t="shared" ca="1" si="11"/>
        <v>11</v>
      </c>
    </row>
    <row r="303" spans="1:11" x14ac:dyDescent="0.35">
      <c r="A303" s="21">
        <v>11</v>
      </c>
      <c r="B303" s="21" t="str">
        <f>IF(A303=1,"Score 🎮",IF(A303=9,"Différence Score 🆚 Score Moyen de la Quadraligue",VLOOKUP($A303,Stats!$A:$B,2,FALSE)))</f>
        <v>Points moyen par bon prono ⭐</v>
      </c>
      <c r="C303" s="21" t="str">
        <f>VLOOKUP($A303,Stats!$A:$F,6,FALSE)</f>
        <v>bar</v>
      </c>
      <c r="D303" s="21" t="str">
        <f>VLOOKUP($A303,Stats!$A:$G,7,FALSE)</f>
        <v>positive</v>
      </c>
      <c r="E303" s="21">
        <v>5</v>
      </c>
      <c r="F303" s="21" t="str">
        <f>VLOOKUP($E303,Setup_MPP!$A:$C,3,FALSE)</f>
        <v>_Jujul</v>
      </c>
      <c r="G303" s="21" t="str">
        <f>VLOOKUP($E303,Setup_MPP!$A:$E,4,FALSE)</f>
        <v>#D890FF</v>
      </c>
      <c r="H303" s="21" t="str">
        <f>VLOOKUP($E303,Setup_MPP!$A:$E,5,FALSE)</f>
        <v>#B750EF</v>
      </c>
      <c r="I303" s="21">
        <v>22</v>
      </c>
      <c r="J303" s="21">
        <f ca="1">VLOOKUP($E303,Setup_MPP!$A:$AZ,I303,FALSE)</f>
        <v>81.8</v>
      </c>
      <c r="K303" s="21">
        <f t="shared" ca="1" si="11"/>
        <v>1</v>
      </c>
    </row>
    <row r="304" spans="1:11" x14ac:dyDescent="0.35">
      <c r="A304" s="21">
        <v>11</v>
      </c>
      <c r="B304" s="21" t="str">
        <f>IF(A304=1,"Score 🎮",IF(A304=9,"Différence Score 🆚 Score Moyen de la Quadraligue",VLOOKUP($A304,Stats!$A:$B,2,FALSE)))</f>
        <v>Points moyen par bon prono ⭐</v>
      </c>
      <c r="C304" s="21" t="str">
        <f>VLOOKUP($A304,Stats!$A:$F,6,FALSE)</f>
        <v>bar</v>
      </c>
      <c r="D304" s="21" t="str">
        <f>VLOOKUP($A304,Stats!$A:$G,7,FALSE)</f>
        <v>positive</v>
      </c>
      <c r="E304" s="21">
        <v>6</v>
      </c>
      <c r="F304" s="21" t="str">
        <f>VLOOKUP($E304,Setup_MPP!$A:$C,3,FALSE)</f>
        <v>Julay</v>
      </c>
      <c r="G304" s="21" t="str">
        <f>VLOOKUP($E304,Setup_MPP!$A:$E,4,FALSE)</f>
        <v>#A6F7B1</v>
      </c>
      <c r="H304" s="21" t="str">
        <f>VLOOKUP($E304,Setup_MPP!$A:$E,5,FALSE)</f>
        <v>#6EC179</v>
      </c>
      <c r="I304" s="21">
        <v>22</v>
      </c>
      <c r="J304" s="21">
        <f ca="1">VLOOKUP($E304,Setup_MPP!$A:$AZ,I304,FALSE)</f>
        <v>65.7</v>
      </c>
      <c r="K304" s="21">
        <f t="shared" ca="1" si="11"/>
        <v>22</v>
      </c>
    </row>
    <row r="305" spans="1:11" x14ac:dyDescent="0.35">
      <c r="A305" s="21">
        <v>11</v>
      </c>
      <c r="B305" s="21" t="str">
        <f>IF(A305=1,"Score 🎮",IF(A305=9,"Différence Score 🆚 Score Moyen de la Quadraligue",VLOOKUP($A305,Stats!$A:$B,2,FALSE)))</f>
        <v>Points moyen par bon prono ⭐</v>
      </c>
      <c r="C305" s="21" t="str">
        <f>VLOOKUP($A305,Stats!$A:$F,6,FALSE)</f>
        <v>bar</v>
      </c>
      <c r="D305" s="21" t="str">
        <f>VLOOKUP($A305,Stats!$A:$G,7,FALSE)</f>
        <v>positive</v>
      </c>
      <c r="E305" s="21">
        <v>7</v>
      </c>
      <c r="F305" s="21" t="str">
        <f>VLOOKUP($E305,Setup_MPP!$A:$C,3,FALSE)</f>
        <v>__Vince__</v>
      </c>
      <c r="G305" s="21" t="str">
        <f>VLOOKUP($E305,Setup_MPP!$A:$E,4,FALSE)</f>
        <v>#B2EAE8</v>
      </c>
      <c r="H305" s="21" t="str">
        <f>VLOOKUP($E305,Setup_MPP!$A:$E,5,FALSE)</f>
        <v>#6CB4B1</v>
      </c>
      <c r="I305" s="21">
        <v>22</v>
      </c>
      <c r="J305" s="21">
        <f ca="1">VLOOKUP($E305,Setup_MPP!$A:$AZ,I305,FALSE)</f>
        <v>63.7</v>
      </c>
      <c r="K305" s="21">
        <f t="shared" ca="1" si="11"/>
        <v>27</v>
      </c>
    </row>
    <row r="306" spans="1:11" x14ac:dyDescent="0.35">
      <c r="A306" s="21">
        <v>11</v>
      </c>
      <c r="B306" s="21" t="str">
        <f>IF(A306=1,"Score 🎮",IF(A306=9,"Différence Score 🆚 Score Moyen de la Quadraligue",VLOOKUP($A306,Stats!$A:$B,2,FALSE)))</f>
        <v>Points moyen par bon prono ⭐</v>
      </c>
      <c r="C306" s="21" t="str">
        <f>VLOOKUP($A306,Stats!$A:$F,6,FALSE)</f>
        <v>bar</v>
      </c>
      <c r="D306" s="21" t="str">
        <f>VLOOKUP($A306,Stats!$A:$G,7,FALSE)</f>
        <v>positive</v>
      </c>
      <c r="E306" s="21">
        <v>8</v>
      </c>
      <c r="F306" s="21" t="str">
        <f>VLOOKUP($E306,Setup_MPP!$A:$C,3,FALSE)</f>
        <v>Louuiiis</v>
      </c>
      <c r="G306" s="21" t="str">
        <f>VLOOKUP($E306,Setup_MPP!$A:$E,4,FALSE)</f>
        <v>#EEF7B1</v>
      </c>
      <c r="H306" s="21" t="str">
        <f>VLOOKUP($E306,Setup_MPP!$A:$E,5,FALSE)</f>
        <v>#C1CB7D</v>
      </c>
      <c r="I306" s="21">
        <v>22</v>
      </c>
      <c r="J306" s="21">
        <f ca="1">VLOOKUP($E306,Setup_MPP!$A:$AZ,I306,FALSE)</f>
        <v>67.900000000000006</v>
      </c>
      <c r="K306" s="21">
        <f t="shared" ca="1" si="11"/>
        <v>15</v>
      </c>
    </row>
    <row r="307" spans="1:11" x14ac:dyDescent="0.35">
      <c r="A307" s="21">
        <v>11</v>
      </c>
      <c r="B307" s="21" t="str">
        <f>IF(A307=1,"Score 🎮",IF(A307=9,"Différence Score 🆚 Score Moyen de la Quadraligue",VLOOKUP($A307,Stats!$A:$B,2,FALSE)))</f>
        <v>Points moyen par bon prono ⭐</v>
      </c>
      <c r="C307" s="21" t="str">
        <f>VLOOKUP($A307,Stats!$A:$F,6,FALSE)</f>
        <v>bar</v>
      </c>
      <c r="D307" s="21" t="str">
        <f>VLOOKUP($A307,Stats!$A:$G,7,FALSE)</f>
        <v>positive</v>
      </c>
      <c r="E307" s="21">
        <v>9</v>
      </c>
      <c r="F307" s="21" t="str">
        <f>VLOOKUP($E307,Setup_MPP!$A:$C,3,FALSE)</f>
        <v>Aurelien_dpq</v>
      </c>
      <c r="G307" s="21" t="str">
        <f>VLOOKUP($E307,Setup_MPP!$A:$E,4,FALSE)</f>
        <v>#F4EA9D</v>
      </c>
      <c r="H307" s="21" t="str">
        <f>VLOOKUP($E307,Setup_MPP!$A:$E,5,FALSE)</f>
        <v>#D2C458</v>
      </c>
      <c r="I307" s="21">
        <v>22</v>
      </c>
      <c r="J307" s="21">
        <f ca="1">VLOOKUP($E307,Setup_MPP!$A:$AZ,I307,FALSE)</f>
        <v>65.900000000000006</v>
      </c>
      <c r="K307" s="21">
        <f t="shared" ca="1" si="11"/>
        <v>20</v>
      </c>
    </row>
    <row r="308" spans="1:11" x14ac:dyDescent="0.35">
      <c r="A308" s="21">
        <v>11</v>
      </c>
      <c r="B308" s="21" t="str">
        <f>IF(A308=1,"Score 🎮",IF(A308=9,"Différence Score 🆚 Score Moyen de la Quadraligue",VLOOKUP($A308,Stats!$A:$B,2,FALSE)))</f>
        <v>Points moyen par bon prono ⭐</v>
      </c>
      <c r="C308" s="21" t="str">
        <f>VLOOKUP($A308,Stats!$A:$F,6,FALSE)</f>
        <v>bar</v>
      </c>
      <c r="D308" s="21" t="str">
        <f>VLOOKUP($A308,Stats!$A:$G,7,FALSE)</f>
        <v>positive</v>
      </c>
      <c r="E308" s="21">
        <v>10</v>
      </c>
      <c r="F308" s="21" t="str">
        <f>VLOOKUP($E308,Setup_MPP!$A:$C,3,FALSE)</f>
        <v>RandomPaul</v>
      </c>
      <c r="G308" s="21" t="str">
        <f>VLOOKUP($E308,Setup_MPP!$A:$E,4,FALSE)</f>
        <v>#C4B0FF</v>
      </c>
      <c r="H308" s="21" t="str">
        <f>VLOOKUP($E308,Setup_MPP!$A:$E,5,FALSE)</f>
        <v>#7F66C8</v>
      </c>
      <c r="I308" s="21">
        <v>22</v>
      </c>
      <c r="J308" s="21">
        <f ca="1">VLOOKUP($E308,Setup_MPP!$A:$AZ,I308,FALSE)</f>
        <v>66.3</v>
      </c>
      <c r="K308" s="21">
        <f t="shared" ca="1" si="11"/>
        <v>19</v>
      </c>
    </row>
    <row r="309" spans="1:11" x14ac:dyDescent="0.35">
      <c r="A309" s="21">
        <v>11</v>
      </c>
      <c r="B309" s="21" t="str">
        <f>IF(A309=1,"Score 🎮",IF(A309=9,"Différence Score 🆚 Score Moyen de la Quadraligue",VLOOKUP($A309,Stats!$A:$B,2,FALSE)))</f>
        <v>Points moyen par bon prono ⭐</v>
      </c>
      <c r="C309" s="21" t="str">
        <f>VLOOKUP($A309,Stats!$A:$F,6,FALSE)</f>
        <v>bar</v>
      </c>
      <c r="D309" s="21" t="str">
        <f>VLOOKUP($A309,Stats!$A:$G,7,FALSE)</f>
        <v>positive</v>
      </c>
      <c r="E309" s="21">
        <v>11</v>
      </c>
      <c r="F309" s="21" t="str">
        <f>VLOOKUP($E309,Setup_MPP!$A:$C,3,FALSE)</f>
        <v>Kinsley91</v>
      </c>
      <c r="G309" s="21" t="str">
        <f>VLOOKUP($E309,Setup_MPP!$A:$E,4,FALSE)</f>
        <v>#CBEBBA</v>
      </c>
      <c r="H309" s="21" t="str">
        <f>VLOOKUP($E309,Setup_MPP!$A:$E,5,FALSE)</f>
        <v>#70BC6E</v>
      </c>
      <c r="I309" s="21">
        <v>22</v>
      </c>
      <c r="J309" s="21">
        <f ca="1">VLOOKUP($E309,Setup_MPP!$A:$AZ,I309,FALSE)</f>
        <v>70.2</v>
      </c>
      <c r="K309" s="21">
        <f t="shared" ca="1" si="11"/>
        <v>10</v>
      </c>
    </row>
    <row r="310" spans="1:11" x14ac:dyDescent="0.35">
      <c r="A310" s="21">
        <v>11</v>
      </c>
      <c r="B310" s="21" t="str">
        <f>IF(A310=1,"Score 🎮",IF(A310=9,"Différence Score 🆚 Score Moyen de la Quadraligue",VLOOKUP($A310,Stats!$A:$B,2,FALSE)))</f>
        <v>Points moyen par bon prono ⭐</v>
      </c>
      <c r="C310" s="21" t="str">
        <f>VLOOKUP($A310,Stats!$A:$F,6,FALSE)</f>
        <v>bar</v>
      </c>
      <c r="D310" s="21" t="str">
        <f>VLOOKUP($A310,Stats!$A:$G,7,FALSE)</f>
        <v>positive</v>
      </c>
      <c r="E310" s="21">
        <v>12</v>
      </c>
      <c r="F310" s="21" t="str">
        <f>VLOOKUP($E310,Setup_MPP!$A:$C,3,FALSE)</f>
        <v>Jaouad1</v>
      </c>
      <c r="G310" s="21" t="str">
        <f>VLOOKUP($E310,Setup_MPP!$A:$E,4,FALSE)</f>
        <v>#C2D4FF</v>
      </c>
      <c r="H310" s="21" t="str">
        <f>VLOOKUP($E310,Setup_MPP!$A:$E,5,FALSE)</f>
        <v>#6586D5</v>
      </c>
      <c r="I310" s="21">
        <v>22</v>
      </c>
      <c r="J310" s="21">
        <f ca="1">VLOOKUP($E310,Setup_MPP!$A:$AZ,I310,FALSE)</f>
        <v>69.400000000000006</v>
      </c>
      <c r="K310" s="21">
        <f t="shared" ca="1" si="11"/>
        <v>12</v>
      </c>
    </row>
    <row r="311" spans="1:11" x14ac:dyDescent="0.35">
      <c r="A311" s="21">
        <v>11</v>
      </c>
      <c r="B311" s="21" t="str">
        <f>IF(A311=1,"Score 🎮",IF(A311=9,"Différence Score 🆚 Score Moyen de la Quadraligue",VLOOKUP($A311,Stats!$A:$B,2,FALSE)))</f>
        <v>Points moyen par bon prono ⭐</v>
      </c>
      <c r="C311" s="21" t="str">
        <f>VLOOKUP($A311,Stats!$A:$F,6,FALSE)</f>
        <v>bar</v>
      </c>
      <c r="D311" s="21" t="str">
        <f>VLOOKUP($A311,Stats!$A:$G,7,FALSE)</f>
        <v>positive</v>
      </c>
      <c r="E311" s="21">
        <v>13</v>
      </c>
      <c r="F311" s="21" t="str">
        <f>VLOOKUP($E311,Setup_MPP!$A:$C,3,FALSE)</f>
        <v>Julien_I</v>
      </c>
      <c r="G311" s="21" t="str">
        <f>VLOOKUP($E311,Setup_MPP!$A:$E,4,FALSE)</f>
        <v>#C1E0EF</v>
      </c>
      <c r="H311" s="21" t="str">
        <f>VLOOKUP($E311,Setup_MPP!$A:$E,5,FALSE)</f>
        <v>#4F91B2</v>
      </c>
      <c r="I311" s="21">
        <v>22</v>
      </c>
      <c r="J311" s="21">
        <f ca="1">VLOOKUP($E311,Setup_MPP!$A:$AZ,I311,FALSE)</f>
        <v>72</v>
      </c>
      <c r="K311" s="21">
        <f t="shared" ca="1" si="11"/>
        <v>8</v>
      </c>
    </row>
    <row r="312" spans="1:11" x14ac:dyDescent="0.35">
      <c r="A312" s="21">
        <v>11</v>
      </c>
      <c r="B312" s="21" t="str">
        <f>IF(A312=1,"Score 🎮",IF(A312=9,"Différence Score 🆚 Score Moyen de la Quadraligue",VLOOKUP($A312,Stats!$A:$B,2,FALSE)))</f>
        <v>Points moyen par bon prono ⭐</v>
      </c>
      <c r="C312" s="21" t="str">
        <f>VLOOKUP($A312,Stats!$A:$F,6,FALSE)</f>
        <v>bar</v>
      </c>
      <c r="D312" s="21" t="str">
        <f>VLOOKUP($A312,Stats!$A:$G,7,FALSE)</f>
        <v>positive</v>
      </c>
      <c r="E312" s="21">
        <v>14</v>
      </c>
      <c r="F312" s="21" t="str">
        <f>VLOOKUP($E312,Setup_MPP!$A:$C,3,FALSE)</f>
        <v>MarieEYT</v>
      </c>
      <c r="G312" s="21" t="str">
        <f>VLOOKUP($E312,Setup_MPP!$A:$E,4,FALSE)</f>
        <v>#FFAFD2</v>
      </c>
      <c r="H312" s="21" t="str">
        <f>VLOOKUP($E312,Setup_MPP!$A:$E,5,FALSE)</f>
        <v>#F2589B</v>
      </c>
      <c r="I312" s="21">
        <v>22</v>
      </c>
      <c r="J312" s="21">
        <f ca="1">VLOOKUP($E312,Setup_MPP!$A:$AZ,I312,FALSE)</f>
        <v>67.2</v>
      </c>
      <c r="K312" s="21">
        <f t="shared" ca="1" si="11"/>
        <v>16</v>
      </c>
    </row>
    <row r="313" spans="1:11" x14ac:dyDescent="0.35">
      <c r="A313" s="21">
        <v>11</v>
      </c>
      <c r="B313" s="21" t="str">
        <f>IF(A313=1,"Score 🎮",IF(A313=9,"Différence Score 🆚 Score Moyen de la Quadraligue",VLOOKUP($A313,Stats!$A:$B,2,FALSE)))</f>
        <v>Points moyen par bon prono ⭐</v>
      </c>
      <c r="C313" s="21" t="str">
        <f>VLOOKUP($A313,Stats!$A:$F,6,FALSE)</f>
        <v>bar</v>
      </c>
      <c r="D313" s="21" t="str">
        <f>VLOOKUP($A313,Stats!$A:$G,7,FALSE)</f>
        <v>positive</v>
      </c>
      <c r="E313" s="21">
        <v>15</v>
      </c>
      <c r="F313" s="21" t="str">
        <f>VLOOKUP($E313,Setup_MPP!$A:$C,3,FALSE)</f>
        <v>Amino28</v>
      </c>
      <c r="G313" s="21" t="str">
        <f>VLOOKUP($E313,Setup_MPP!$A:$E,4,FALSE)</f>
        <v>#FF9898</v>
      </c>
      <c r="H313" s="21" t="str">
        <f>VLOOKUP($E313,Setup_MPP!$A:$E,5,FALSE)</f>
        <v>#FF5D5D</v>
      </c>
      <c r="I313" s="21">
        <v>22</v>
      </c>
      <c r="J313" s="21">
        <f ca="1">VLOOKUP($E313,Setup_MPP!$A:$AZ,I313,FALSE)</f>
        <v>68.5</v>
      </c>
      <c r="K313" s="21">
        <f t="shared" ca="1" si="11"/>
        <v>13</v>
      </c>
    </row>
    <row r="314" spans="1:11" x14ac:dyDescent="0.35">
      <c r="A314" s="21">
        <v>11</v>
      </c>
      <c r="B314" s="21" t="str">
        <f>IF(A314=1,"Score 🎮",IF(A314=9,"Différence Score 🆚 Score Moyen de la Quadraligue",VLOOKUP($A314,Stats!$A:$B,2,FALSE)))</f>
        <v>Points moyen par bon prono ⭐</v>
      </c>
      <c r="C314" s="21" t="str">
        <f>VLOOKUP($A314,Stats!$A:$F,6,FALSE)</f>
        <v>bar</v>
      </c>
      <c r="D314" s="21" t="str">
        <f>VLOOKUP($A314,Stats!$A:$G,7,FALSE)</f>
        <v>positive</v>
      </c>
      <c r="E314" s="21">
        <v>16</v>
      </c>
      <c r="F314" s="21" t="str">
        <f>VLOOKUP($E314,Setup_MPP!$A:$C,3,FALSE)</f>
        <v>RomaLaura</v>
      </c>
      <c r="G314" s="21" t="str">
        <f>VLOOKUP($E314,Setup_MPP!$A:$E,4,FALSE)</f>
        <v>#86A4FE</v>
      </c>
      <c r="H314" s="21" t="str">
        <f>VLOOKUP($E314,Setup_MPP!$A:$E,5,FALSE)</f>
        <v>#3769FF</v>
      </c>
      <c r="I314" s="21">
        <v>22</v>
      </c>
      <c r="J314" s="21">
        <f ca="1">VLOOKUP($E314,Setup_MPP!$A:$AZ,I314,FALSE)</f>
        <v>74.2</v>
      </c>
      <c r="K314" s="21">
        <f t="shared" ca="1" si="11"/>
        <v>7</v>
      </c>
    </row>
    <row r="315" spans="1:11" x14ac:dyDescent="0.35">
      <c r="A315" s="21">
        <v>11</v>
      </c>
      <c r="B315" s="21" t="str">
        <f>IF(A315=1,"Score 🎮",IF(A315=9,"Différence Score 🆚 Score Moyen de la Quadraligue",VLOOKUP($A315,Stats!$A:$B,2,FALSE)))</f>
        <v>Points moyen par bon prono ⭐</v>
      </c>
      <c r="C315" s="21" t="str">
        <f>VLOOKUP($A315,Stats!$A:$F,6,FALSE)</f>
        <v>bar</v>
      </c>
      <c r="D315" s="21" t="str">
        <f>VLOOKUP($A315,Stats!$A:$G,7,FALSE)</f>
        <v>positive</v>
      </c>
      <c r="E315" s="21">
        <v>17</v>
      </c>
      <c r="F315" s="21" t="str">
        <f>VLOOKUP($E315,Setup_MPP!$A:$C,3,FALSE)</f>
        <v>Julien_cri</v>
      </c>
      <c r="G315" s="21" t="str">
        <f>VLOOKUP($E315,Setup_MPP!$A:$E,4,FALSE)</f>
        <v>#FFB0B0</v>
      </c>
      <c r="H315" s="21" t="str">
        <f>VLOOKUP($E315,Setup_MPP!$A:$E,5,FALSE)</f>
        <v>#F25757</v>
      </c>
      <c r="I315" s="21">
        <v>22</v>
      </c>
      <c r="J315" s="21">
        <f ca="1">VLOOKUP($E315,Setup_MPP!$A:$AZ,I315,FALSE)</f>
        <v>67</v>
      </c>
      <c r="K315" s="21">
        <f t="shared" ca="1" si="11"/>
        <v>17</v>
      </c>
    </row>
    <row r="316" spans="1:11" x14ac:dyDescent="0.35">
      <c r="A316" s="21">
        <v>11</v>
      </c>
      <c r="B316" s="21" t="str">
        <f>IF(A316=1,"Score 🎮",IF(A316=9,"Différence Score 🆚 Score Moyen de la Quadraligue",VLOOKUP($A316,Stats!$A:$B,2,FALSE)))</f>
        <v>Points moyen par bon prono ⭐</v>
      </c>
      <c r="C316" s="21" t="str">
        <f>VLOOKUP($A316,Stats!$A:$F,6,FALSE)</f>
        <v>bar</v>
      </c>
      <c r="D316" s="21" t="str">
        <f>VLOOKUP($A316,Stats!$A:$G,7,FALSE)</f>
        <v>positive</v>
      </c>
      <c r="E316" s="21">
        <v>18</v>
      </c>
      <c r="F316" s="21" t="str">
        <f>VLOOKUP($E316,Setup_MPP!$A:$C,3,FALSE)</f>
        <v>Cartone</v>
      </c>
      <c r="G316" s="21" t="str">
        <f>VLOOKUP($E316,Setup_MPP!$A:$E,4,FALSE)</f>
        <v>#F0BC42</v>
      </c>
      <c r="H316" s="21" t="str">
        <f>VLOOKUP($E316,Setup_MPP!$A:$E,5,FALSE)</f>
        <v>#8E1F2F</v>
      </c>
      <c r="I316" s="21">
        <v>22</v>
      </c>
      <c r="J316" s="21">
        <f ca="1">VLOOKUP($E316,Setup_MPP!$A:$AZ,I316,FALSE)</f>
        <v>81.2</v>
      </c>
      <c r="K316" s="21">
        <f t="shared" ca="1" si="11"/>
        <v>2</v>
      </c>
    </row>
    <row r="317" spans="1:11" x14ac:dyDescent="0.35">
      <c r="A317" s="21">
        <v>11</v>
      </c>
      <c r="B317" s="21" t="str">
        <f>IF(A317=1,"Score 🎮",IF(A317=9,"Différence Score 🆚 Score Moyen de la Quadraligue",VLOOKUP($A317,Stats!$A:$B,2,FALSE)))</f>
        <v>Points moyen par bon prono ⭐</v>
      </c>
      <c r="C317" s="21" t="str">
        <f>VLOOKUP($A317,Stats!$A:$F,6,FALSE)</f>
        <v>bar</v>
      </c>
      <c r="D317" s="21" t="str">
        <f>VLOOKUP($A317,Stats!$A:$G,7,FALSE)</f>
        <v>positive</v>
      </c>
      <c r="E317" s="21">
        <v>19</v>
      </c>
      <c r="F317" s="21" t="str">
        <f>VLOOKUP($E317,Setup_MPP!$A:$C,3,FALSE)</f>
        <v>YramVi</v>
      </c>
      <c r="G317" s="21" t="str">
        <f>VLOOKUP($E317,Setup_MPP!$A:$E,4,FALSE)</f>
        <v>#E8B28F</v>
      </c>
      <c r="H317" s="21" t="str">
        <f>VLOOKUP($E317,Setup_MPP!$A:$E,5,FALSE)</f>
        <v>#E65568</v>
      </c>
      <c r="I317" s="21">
        <v>22</v>
      </c>
      <c r="J317" s="21">
        <f ca="1">VLOOKUP($E317,Setup_MPP!$A:$AZ,I317,FALSE)</f>
        <v>65.099999999999994</v>
      </c>
      <c r="K317" s="21">
        <f t="shared" ca="1" si="11"/>
        <v>23</v>
      </c>
    </row>
    <row r="318" spans="1:11" x14ac:dyDescent="0.35">
      <c r="A318" s="21">
        <v>11</v>
      </c>
      <c r="B318" s="21" t="str">
        <f>IF(A318=1,"Score 🎮",IF(A318=9,"Différence Score 🆚 Score Moyen de la Quadraligue",VLOOKUP($A318,Stats!$A:$B,2,FALSE)))</f>
        <v>Points moyen par bon prono ⭐</v>
      </c>
      <c r="C318" s="21" t="str">
        <f>VLOOKUP($A318,Stats!$A:$F,6,FALSE)</f>
        <v>bar</v>
      </c>
      <c r="D318" s="21" t="str">
        <f>VLOOKUP($A318,Stats!$A:$G,7,FALSE)</f>
        <v>positive</v>
      </c>
      <c r="E318" s="21">
        <v>20</v>
      </c>
      <c r="F318" s="21" t="str">
        <f>VLOOKUP($E318,Setup_MPP!$A:$C,3,FALSE)</f>
        <v>Anis_MaFihache</v>
      </c>
      <c r="G318" s="21" t="str">
        <f>VLOOKUP($E318,Setup_MPP!$A:$E,4,FALSE)</f>
        <v>#60DC8C</v>
      </c>
      <c r="H318" s="21" t="str">
        <f>VLOOKUP($E318,Setup_MPP!$A:$E,5,FALSE)</f>
        <v>#22A34F</v>
      </c>
      <c r="I318" s="21">
        <v>22</v>
      </c>
      <c r="J318" s="21">
        <f ca="1">VLOOKUP($E318,Setup_MPP!$A:$AZ,I318,FALSE)</f>
        <v>64.2</v>
      </c>
      <c r="K318" s="21">
        <f t="shared" ca="1" si="11"/>
        <v>26</v>
      </c>
    </row>
    <row r="319" spans="1:11" x14ac:dyDescent="0.35">
      <c r="A319" s="21">
        <v>11</v>
      </c>
      <c r="B319" s="21" t="str">
        <f>IF(A319=1,"Score 🎮",IF(A319=9,"Différence Score 🆚 Score Moyen de la Quadraligue",VLOOKUP($A319,Stats!$A:$B,2,FALSE)))</f>
        <v>Points moyen par bon prono ⭐</v>
      </c>
      <c r="C319" s="21" t="str">
        <f>VLOOKUP($A319,Stats!$A:$F,6,FALSE)</f>
        <v>bar</v>
      </c>
      <c r="D319" s="21" t="str">
        <f>VLOOKUP($A319,Stats!$A:$G,7,FALSE)</f>
        <v>positive</v>
      </c>
      <c r="E319" s="21">
        <v>21</v>
      </c>
      <c r="F319" s="21" t="str">
        <f>VLOOKUP($E319,Setup_MPP!$A:$C,3,FALSE)</f>
        <v>JUJULABOSS13</v>
      </c>
      <c r="G319" s="21" t="str">
        <f>VLOOKUP($E319,Setup_MPP!$A:$E,4,FALSE)</f>
        <v>#2FAEE0</v>
      </c>
      <c r="H319" s="21" t="str">
        <f>VLOOKUP($E319,Setup_MPP!$A:$E,5,FALSE)</f>
        <v>#BEA064</v>
      </c>
      <c r="I319" s="21">
        <v>22</v>
      </c>
      <c r="J319" s="21">
        <f ca="1">VLOOKUP($E319,Setup_MPP!$A:$AZ,I319,FALSE)</f>
        <v>68.099999999999994</v>
      </c>
      <c r="K319" s="21">
        <f t="shared" ca="1" si="11"/>
        <v>14</v>
      </c>
    </row>
    <row r="320" spans="1:11" x14ac:dyDescent="0.35">
      <c r="A320" s="21">
        <v>11</v>
      </c>
      <c r="B320" s="21" t="str">
        <f>IF(A320=1,"Score 🎮",IF(A320=9,"Différence Score 🆚 Score Moyen de la Quadraligue",VLOOKUP($A320,Stats!$A:$B,2,FALSE)))</f>
        <v>Points moyen par bon prono ⭐</v>
      </c>
      <c r="C320" s="21" t="str">
        <f>VLOOKUP($A320,Stats!$A:$F,6,FALSE)</f>
        <v>bar</v>
      </c>
      <c r="D320" s="21" t="str">
        <f>VLOOKUP($A320,Stats!$A:$G,7,FALSE)</f>
        <v>positive</v>
      </c>
      <c r="E320" s="21">
        <v>22</v>
      </c>
      <c r="F320" s="21" t="str">
        <f>VLOOKUP($E320,Setup_MPP!$A:$C,3,FALSE)</f>
        <v>Jujumsrd</v>
      </c>
      <c r="G320" s="21" t="str">
        <f>VLOOKUP($E320,Setup_MPP!$A:$E,4,FALSE)</f>
        <v>#41DEF0</v>
      </c>
      <c r="H320" s="21" t="str">
        <f>VLOOKUP($E320,Setup_MPP!$A:$E,5,FALSE)</f>
        <v>#0BA6B7</v>
      </c>
      <c r="I320" s="21">
        <v>22</v>
      </c>
      <c r="J320" s="21">
        <f ca="1">VLOOKUP($E320,Setup_MPP!$A:$AZ,I320,FALSE)</f>
        <v>70.400000000000006</v>
      </c>
      <c r="K320" s="21">
        <f t="shared" ca="1" si="11"/>
        <v>9</v>
      </c>
    </row>
    <row r="321" spans="1:11" x14ac:dyDescent="0.35">
      <c r="A321" s="21">
        <v>11</v>
      </c>
      <c r="B321" s="21" t="str">
        <f>IF(A321=1,"Score 🎮",IF(A321=9,"Différence Score 🆚 Score Moyen de la Quadraligue",VLOOKUP($A321,Stats!$A:$B,2,FALSE)))</f>
        <v>Points moyen par bon prono ⭐</v>
      </c>
      <c r="C321" s="21" t="str">
        <f>VLOOKUP($A321,Stats!$A:$F,6,FALSE)</f>
        <v>bar</v>
      </c>
      <c r="D321" s="21" t="str">
        <f>VLOOKUP($A321,Stats!$A:$G,7,FALSE)</f>
        <v>positive</v>
      </c>
      <c r="E321" s="21">
        <v>23</v>
      </c>
      <c r="F321" s="21" t="str">
        <f>VLOOKUP($E321,Setup_MPP!$A:$C,3,FALSE)</f>
        <v>DJUDJUPRONO</v>
      </c>
      <c r="G321" s="21" t="str">
        <f>VLOOKUP($E321,Setup_MPP!$A:$E,4,FALSE)</f>
        <v>#F2A2A2</v>
      </c>
      <c r="H321" s="21" t="str">
        <f>VLOOKUP($E321,Setup_MPP!$A:$E,5,FALSE)</f>
        <v>#C25D5D</v>
      </c>
      <c r="I321" s="21">
        <v>22</v>
      </c>
      <c r="J321" s="21">
        <f ca="1">VLOOKUP($E321,Setup_MPP!$A:$AZ,I321,FALSE)</f>
        <v>64.8</v>
      </c>
      <c r="K321" s="21">
        <f t="shared" ca="1" si="11"/>
        <v>24</v>
      </c>
    </row>
    <row r="322" spans="1:11" x14ac:dyDescent="0.35">
      <c r="A322" s="21">
        <v>11</v>
      </c>
      <c r="B322" s="21" t="str">
        <f>IF(A322=1,"Score 🎮",IF(A322=9,"Différence Score 🆚 Score Moyen de la Quadraligue",VLOOKUP($A322,Stats!$A:$B,2,FALSE)))</f>
        <v>Points moyen par bon prono ⭐</v>
      </c>
      <c r="C322" s="21" t="str">
        <f>VLOOKUP($A322,Stats!$A:$F,6,FALSE)</f>
        <v>bar</v>
      </c>
      <c r="D322" s="21" t="str">
        <f>VLOOKUP($A322,Stats!$A:$G,7,FALSE)</f>
        <v>positive</v>
      </c>
      <c r="E322" s="21">
        <v>24</v>
      </c>
      <c r="F322" s="21" t="str">
        <f>VLOOKUP($E322,Setup_MPP!$A:$C,3,FALSE)</f>
        <v>Samyaaaaaaaaaa</v>
      </c>
      <c r="G322" s="21" t="str">
        <f>VLOOKUP($E322,Setup_MPP!$A:$E,4,FALSE)</f>
        <v>#A2F2C7</v>
      </c>
      <c r="H322" s="21" t="str">
        <f>VLOOKUP($E322,Setup_MPP!$A:$E,5,FALSE)</f>
        <v>#5DC18C</v>
      </c>
      <c r="I322" s="21">
        <v>22</v>
      </c>
      <c r="J322" s="21">
        <f ca="1">VLOOKUP($E322,Setup_MPP!$A:$AZ,I322,FALSE)</f>
        <v>77.2</v>
      </c>
      <c r="K322" s="21">
        <f t="shared" ca="1" si="11"/>
        <v>3</v>
      </c>
    </row>
    <row r="323" spans="1:11" x14ac:dyDescent="0.35">
      <c r="A323" s="21">
        <v>11</v>
      </c>
      <c r="B323" s="21" t="str">
        <f>IF(A323=1,"Score 🎮",IF(A323=9,"Différence Score 🆚 Score Moyen de la Quadraligue",VLOOKUP($A323,Stats!$A:$B,2,FALSE)))</f>
        <v>Points moyen par bon prono ⭐</v>
      </c>
      <c r="C323" s="21" t="str">
        <f>VLOOKUP($A323,Stats!$A:$F,6,FALSE)</f>
        <v>bar</v>
      </c>
      <c r="D323" s="21" t="str">
        <f>VLOOKUP($A323,Stats!$A:$G,7,FALSE)</f>
        <v>positive</v>
      </c>
      <c r="E323" s="21">
        <v>25</v>
      </c>
      <c r="F323" s="21" t="str">
        <f>VLOOKUP($E323,Setup_MPP!$A:$C,3,FALSE)</f>
        <v>leaw0808</v>
      </c>
      <c r="G323" s="21" t="str">
        <f>VLOOKUP($E323,Setup_MPP!$A:$E,4,FALSE)</f>
        <v>#D1B9EB</v>
      </c>
      <c r="H323" s="21" t="str">
        <f>VLOOKUP($E323,Setup_MPP!$A:$E,5,FALSE)</f>
        <v>#B58BC7</v>
      </c>
      <c r="I323" s="21">
        <v>22</v>
      </c>
      <c r="J323" s="21">
        <f ca="1">VLOOKUP($E323,Setup_MPP!$A:$AZ,I323,FALSE)</f>
        <v>74.3</v>
      </c>
      <c r="K323" s="21">
        <f t="shared" ca="1" si="11"/>
        <v>6</v>
      </c>
    </row>
    <row r="324" spans="1:11" x14ac:dyDescent="0.35">
      <c r="A324" s="21">
        <v>11</v>
      </c>
      <c r="B324" s="21" t="str">
        <f>IF(A324=1,"Score 🎮",IF(A324=9,"Différence Score 🆚 Score Moyen de la Quadraligue",VLOOKUP($A324,Stats!$A:$B,2,FALSE)))</f>
        <v>Points moyen par bon prono ⭐</v>
      </c>
      <c r="C324" s="21" t="str">
        <f>VLOOKUP($A324,Stats!$A:$F,6,FALSE)</f>
        <v>bar</v>
      </c>
      <c r="D324" s="21" t="str">
        <f>VLOOKUP($A324,Stats!$A:$G,7,FALSE)</f>
        <v>positive</v>
      </c>
      <c r="E324" s="21">
        <v>26</v>
      </c>
      <c r="F324" s="21" t="str">
        <f>VLOOKUP($E324,Setup_MPP!$A:$C,3,FALSE)</f>
        <v>Mohamad#5GGG1</v>
      </c>
      <c r="G324" s="21" t="str">
        <f>VLOOKUP($E324,Setup_MPP!$A:$E,4,FALSE)</f>
        <v>#EB8787</v>
      </c>
      <c r="H324" s="21" t="str">
        <f>VLOOKUP($E324,Setup_MPP!$A:$E,5,FALSE)</f>
        <v>#368E2C</v>
      </c>
      <c r="I324" s="21">
        <v>22</v>
      </c>
      <c r="J324" s="21">
        <f ca="1">VLOOKUP($E324,Setup_MPP!$A:$AZ,I324,FALSE)</f>
        <v>64.7</v>
      </c>
      <c r="K324" s="21">
        <f t="shared" ca="1" si="11"/>
        <v>25</v>
      </c>
    </row>
    <row r="325" spans="1:11" x14ac:dyDescent="0.35">
      <c r="A325" s="21">
        <v>11</v>
      </c>
      <c r="B325" s="21" t="str">
        <f>IF(A325=1,"Score 🎮",IF(A325=9,"Différence Score 🆚 Score Moyen de la Quadraligue",VLOOKUP($A325,Stats!$A:$B,2,FALSE)))</f>
        <v>Points moyen par bon prono ⭐</v>
      </c>
      <c r="C325" s="21" t="str">
        <f>VLOOKUP($A325,Stats!$A:$F,6,FALSE)</f>
        <v>bar</v>
      </c>
      <c r="D325" s="21" t="str">
        <f>VLOOKUP($A325,Stats!$A:$G,7,FALSE)</f>
        <v>positive</v>
      </c>
      <c r="E325" s="21">
        <v>27</v>
      </c>
      <c r="F325" s="21" t="str">
        <f>VLOOKUP($E325,Setup_MPP!$A:$C,3,FALSE)</f>
        <v>maryemkappa</v>
      </c>
      <c r="G325" s="21" t="str">
        <f>VLOOKUP($E325,Setup_MPP!$A:$E,4,FALSE)</f>
        <v>#BCA2F4</v>
      </c>
      <c r="H325" s="21" t="str">
        <f>VLOOKUP($E325,Setup_MPP!$A:$E,5,FALSE)</f>
        <v>#6D3DD5</v>
      </c>
      <c r="I325" s="21">
        <v>22</v>
      </c>
      <c r="J325" s="21">
        <f ca="1">VLOOKUP($E325,Setup_MPP!$A:$AZ,I325,FALSE)</f>
        <v>74.900000000000006</v>
      </c>
      <c r="K325" s="21">
        <f t="shared" ca="1" si="11"/>
        <v>5</v>
      </c>
    </row>
    <row r="326" spans="1:11" x14ac:dyDescent="0.35">
      <c r="A326" s="21">
        <v>9</v>
      </c>
      <c r="B326" s="21" t="str">
        <f>IF(A326=1,"Score 🎮",IF(A326=9,"Différence Score 🆚 Score Moyen de la Quadraligue",VLOOKUP($A326,Stats!$A:$B,2,FALSE)))</f>
        <v>Différence Score 🆚 Score Moyen de la Quadraligue</v>
      </c>
      <c r="C326" s="21" t="str">
        <f>VLOOKUP($A326,Stats!$A:$F,6,FALSE)</f>
        <v>bar</v>
      </c>
      <c r="D326" s="21" t="str">
        <f>VLOOKUP($A326,Stats!$A:$G,7,FALSE)</f>
        <v>centered</v>
      </c>
      <c r="E326" s="21">
        <f>1</f>
        <v>1</v>
      </c>
      <c r="F326" s="21" t="str">
        <f>VLOOKUP($E326,Setup_MPP!$A:$C,3,FALSE)</f>
        <v>_Nicolas_LM_</v>
      </c>
      <c r="G326" s="21" t="str">
        <f>VLOOKUP($E326,Setup_MPP!$A:$E,4,FALSE)</f>
        <v>#F7C79D</v>
      </c>
      <c r="H326" s="21" t="str">
        <f>VLOOKUP($E326,Setup_MPP!$A:$E,5,FALSE)</f>
        <v>#FFBE85</v>
      </c>
      <c r="I326" s="21">
        <v>16</v>
      </c>
      <c r="J326" s="21">
        <f ca="1">VLOOKUP($E326,Setup_MPP!$A:$AZ,I326,FALSE)-Stats!$E$10</f>
        <v>1</v>
      </c>
      <c r="K326" s="21">
        <f ca="1">IFERROR(RANK(J326,$J$326:$J$352,0),"")</f>
        <v>16</v>
      </c>
    </row>
    <row r="327" spans="1:11" x14ac:dyDescent="0.35">
      <c r="A327" s="21">
        <v>9</v>
      </c>
      <c r="B327" s="21" t="str">
        <f>IF(A327=1,"Score 🎮",IF(A327=9,"Différence Score 🆚 Score Moyen de la Quadraligue",VLOOKUP($A327,Stats!$A:$B,2,FALSE)))</f>
        <v>Différence Score 🆚 Score Moyen de la Quadraligue</v>
      </c>
      <c r="C327" s="21" t="str">
        <f>VLOOKUP($A327,Stats!$A:$F,6,FALSE)</f>
        <v>bar</v>
      </c>
      <c r="D327" s="21" t="str">
        <f>VLOOKUP($A327,Stats!$A:$G,7,FALSE)</f>
        <v>centered</v>
      </c>
      <c r="E327" s="21">
        <v>2</v>
      </c>
      <c r="F327" s="21" t="str">
        <f>VLOOKUP($E327,Setup_MPP!$A:$C,3,FALSE)</f>
        <v>leaelaz</v>
      </c>
      <c r="G327" s="21" t="str">
        <f>VLOOKUP($E327,Setup_MPP!$A:$E,4,FALSE)</f>
        <v>#FFBEBE</v>
      </c>
      <c r="H327" s="21" t="str">
        <f>VLOOKUP($E327,Setup_MPP!$A:$E,5,FALSE)</f>
        <v>#DF6868</v>
      </c>
      <c r="I327" s="21">
        <v>16</v>
      </c>
      <c r="J327" s="21">
        <f ca="1">VLOOKUP($E327,Setup_MPP!$A:$AZ,I327,FALSE)-Stats!$E$10</f>
        <v>547</v>
      </c>
      <c r="K327" s="21">
        <f t="shared" ref="K327:K353" ca="1" si="12">IFERROR(RANK(J327,$J$326:$J$352,0),"")</f>
        <v>3</v>
      </c>
    </row>
    <row r="328" spans="1:11" x14ac:dyDescent="0.35">
      <c r="A328" s="21">
        <v>9</v>
      </c>
      <c r="B328" s="21" t="str">
        <f>IF(A328=1,"Score 🎮",IF(A328=9,"Différence Score 🆚 Score Moyen de la Quadraligue",VLOOKUP($A328,Stats!$A:$B,2,FALSE)))</f>
        <v>Différence Score 🆚 Score Moyen de la Quadraligue</v>
      </c>
      <c r="C328" s="21" t="str">
        <f>VLOOKUP($A328,Stats!$A:$F,6,FALSE)</f>
        <v>bar</v>
      </c>
      <c r="D328" s="21" t="str">
        <f>VLOOKUP($A328,Stats!$A:$G,7,FALSE)</f>
        <v>centered</v>
      </c>
      <c r="E328" s="21">
        <v>3</v>
      </c>
      <c r="F328" s="21" t="str">
        <f>VLOOKUP($E328,Setup_MPP!$A:$C,3,FALSE)</f>
        <v>PasMetalleux</v>
      </c>
      <c r="G328" s="21" t="str">
        <f>VLOOKUP($E328,Setup_MPP!$A:$E,4,FALSE)</f>
        <v>#F5C7FC</v>
      </c>
      <c r="H328" s="21" t="str">
        <f>VLOOKUP($E328,Setup_MPP!$A:$E,5,FALSE)</f>
        <v>#C489CF</v>
      </c>
      <c r="I328" s="21">
        <v>16</v>
      </c>
      <c r="J328" s="21">
        <f ca="1">VLOOKUP($E328,Setup_MPP!$A:$AZ,I328,FALSE)-Stats!$E$10</f>
        <v>345</v>
      </c>
      <c r="K328" s="21">
        <f t="shared" ca="1" si="12"/>
        <v>9</v>
      </c>
    </row>
    <row r="329" spans="1:11" x14ac:dyDescent="0.35">
      <c r="A329" s="21">
        <v>9</v>
      </c>
      <c r="B329" s="21" t="str">
        <f>IF(A329=1,"Score 🎮",IF(A329=9,"Différence Score 🆚 Score Moyen de la Quadraligue",VLOOKUP($A329,Stats!$A:$B,2,FALSE)))</f>
        <v>Différence Score 🆚 Score Moyen de la Quadraligue</v>
      </c>
      <c r="C329" s="21" t="str">
        <f>VLOOKUP($A329,Stats!$A:$F,6,FALSE)</f>
        <v>bar</v>
      </c>
      <c r="D329" s="21" t="str">
        <f>VLOOKUP($A329,Stats!$A:$G,7,FALSE)</f>
        <v>centered</v>
      </c>
      <c r="E329" s="21">
        <v>4</v>
      </c>
      <c r="F329" s="21" t="str">
        <f>VLOOKUP($E329,Setup_MPP!$A:$C,3,FALSE)</f>
        <v>Popo444</v>
      </c>
      <c r="G329" s="21" t="str">
        <f>VLOOKUP($E329,Setup_MPP!$A:$E,4,FALSE)</f>
        <v>#A5EA7F</v>
      </c>
      <c r="H329" s="21" t="str">
        <f>VLOOKUP($E329,Setup_MPP!$A:$E,5,FALSE)</f>
        <v>#80C65A</v>
      </c>
      <c r="I329" s="21">
        <v>16</v>
      </c>
      <c r="J329" s="21">
        <f ca="1">VLOOKUP($E329,Setup_MPP!$A:$AZ,I329,FALSE)-Stats!$E$10</f>
        <v>664</v>
      </c>
      <c r="K329" s="21">
        <f t="shared" ca="1" si="12"/>
        <v>2</v>
      </c>
    </row>
    <row r="330" spans="1:11" x14ac:dyDescent="0.35">
      <c r="A330" s="21">
        <v>9</v>
      </c>
      <c r="B330" s="21" t="str">
        <f>IF(A330=1,"Score 🎮",IF(A330=9,"Différence Score 🆚 Score Moyen de la Quadraligue",VLOOKUP($A330,Stats!$A:$B,2,FALSE)))</f>
        <v>Différence Score 🆚 Score Moyen de la Quadraligue</v>
      </c>
      <c r="C330" s="21" t="str">
        <f>VLOOKUP($A330,Stats!$A:$F,6,FALSE)</f>
        <v>bar</v>
      </c>
      <c r="D330" s="21" t="str">
        <f>VLOOKUP($A330,Stats!$A:$G,7,FALSE)</f>
        <v>centered</v>
      </c>
      <c r="E330" s="21">
        <v>5</v>
      </c>
      <c r="F330" s="21" t="str">
        <f>VLOOKUP($E330,Setup_MPP!$A:$C,3,FALSE)</f>
        <v>_Jujul</v>
      </c>
      <c r="G330" s="21" t="str">
        <f>VLOOKUP($E330,Setup_MPP!$A:$E,4,FALSE)</f>
        <v>#D890FF</v>
      </c>
      <c r="H330" s="21" t="str">
        <f>VLOOKUP($E330,Setup_MPP!$A:$E,5,FALSE)</f>
        <v>#B750EF</v>
      </c>
      <c r="I330" s="21">
        <v>16</v>
      </c>
      <c r="J330" s="21">
        <f ca="1">VLOOKUP($E330,Setup_MPP!$A:$AZ,I330,FALSE)-Stats!$E$10</f>
        <v>-816</v>
      </c>
      <c r="K330" s="21">
        <f t="shared" ca="1" si="12"/>
        <v>26</v>
      </c>
    </row>
    <row r="331" spans="1:11" x14ac:dyDescent="0.35">
      <c r="A331" s="21">
        <v>9</v>
      </c>
      <c r="B331" s="21" t="str">
        <f>IF(A331=1,"Score 🎮",IF(A331=9,"Différence Score 🆚 Score Moyen de la Quadraligue",VLOOKUP($A331,Stats!$A:$B,2,FALSE)))</f>
        <v>Différence Score 🆚 Score Moyen de la Quadraligue</v>
      </c>
      <c r="C331" s="21" t="str">
        <f>VLOOKUP($A331,Stats!$A:$F,6,FALSE)</f>
        <v>bar</v>
      </c>
      <c r="D331" s="21" t="str">
        <f>VLOOKUP($A331,Stats!$A:$G,7,FALSE)</f>
        <v>centered</v>
      </c>
      <c r="E331" s="21">
        <v>6</v>
      </c>
      <c r="F331" s="21" t="str">
        <f>VLOOKUP($E331,Setup_MPP!$A:$C,3,FALSE)</f>
        <v>Julay</v>
      </c>
      <c r="G331" s="21" t="str">
        <f>VLOOKUP($E331,Setup_MPP!$A:$E,4,FALSE)</f>
        <v>#A6F7B1</v>
      </c>
      <c r="H331" s="21" t="str">
        <f>VLOOKUP($E331,Setup_MPP!$A:$E,5,FALSE)</f>
        <v>#6EC179</v>
      </c>
      <c r="I331" s="21">
        <v>16</v>
      </c>
      <c r="J331" s="21">
        <f ca="1">VLOOKUP($E331,Setup_MPP!$A:$AZ,I331,FALSE)-Stats!$E$10</f>
        <v>541</v>
      </c>
      <c r="K331" s="21">
        <f t="shared" ca="1" si="12"/>
        <v>4</v>
      </c>
    </row>
    <row r="332" spans="1:11" x14ac:dyDescent="0.35">
      <c r="A332" s="21">
        <v>9</v>
      </c>
      <c r="B332" s="21" t="str">
        <f>IF(A332=1,"Score 🎮",IF(A332=9,"Différence Score 🆚 Score Moyen de la Quadraligue",VLOOKUP($A332,Stats!$A:$B,2,FALSE)))</f>
        <v>Différence Score 🆚 Score Moyen de la Quadraligue</v>
      </c>
      <c r="C332" s="21" t="str">
        <f>VLOOKUP($A332,Stats!$A:$F,6,FALSE)</f>
        <v>bar</v>
      </c>
      <c r="D332" s="21" t="str">
        <f>VLOOKUP($A332,Stats!$A:$G,7,FALSE)</f>
        <v>centered</v>
      </c>
      <c r="E332" s="21">
        <v>7</v>
      </c>
      <c r="F332" s="21" t="str">
        <f>VLOOKUP($E332,Setup_MPP!$A:$C,3,FALSE)</f>
        <v>__Vince__</v>
      </c>
      <c r="G332" s="21" t="str">
        <f>VLOOKUP($E332,Setup_MPP!$A:$E,4,FALSE)</f>
        <v>#B2EAE8</v>
      </c>
      <c r="H332" s="21" t="str">
        <f>VLOOKUP($E332,Setup_MPP!$A:$E,5,FALSE)</f>
        <v>#6CB4B1</v>
      </c>
      <c r="I332" s="21">
        <v>16</v>
      </c>
      <c r="J332" s="21">
        <f ca="1">VLOOKUP($E332,Setup_MPP!$A:$AZ,I332,FALSE)-Stats!$E$10</f>
        <v>-1185</v>
      </c>
      <c r="K332" s="21">
        <f t="shared" ca="1" si="12"/>
        <v>27</v>
      </c>
    </row>
    <row r="333" spans="1:11" x14ac:dyDescent="0.35">
      <c r="A333" s="21">
        <v>9</v>
      </c>
      <c r="B333" s="21" t="str">
        <f>IF(A333=1,"Score 🎮",IF(A333=9,"Différence Score 🆚 Score Moyen de la Quadraligue",VLOOKUP($A333,Stats!$A:$B,2,FALSE)))</f>
        <v>Différence Score 🆚 Score Moyen de la Quadraligue</v>
      </c>
      <c r="C333" s="21" t="str">
        <f>VLOOKUP($A333,Stats!$A:$F,6,FALSE)</f>
        <v>bar</v>
      </c>
      <c r="D333" s="21" t="str">
        <f>VLOOKUP($A333,Stats!$A:$G,7,FALSE)</f>
        <v>centered</v>
      </c>
      <c r="E333" s="21">
        <v>8</v>
      </c>
      <c r="F333" s="21" t="str">
        <f>VLOOKUP($E333,Setup_MPP!$A:$C,3,FALSE)</f>
        <v>Louuiiis</v>
      </c>
      <c r="G333" s="21" t="str">
        <f>VLOOKUP($E333,Setup_MPP!$A:$E,4,FALSE)</f>
        <v>#EEF7B1</v>
      </c>
      <c r="H333" s="21" t="str">
        <f>VLOOKUP($E333,Setup_MPP!$A:$E,5,FALSE)</f>
        <v>#C1CB7D</v>
      </c>
      <c r="I333" s="21">
        <v>16</v>
      </c>
      <c r="J333" s="21">
        <f ca="1">VLOOKUP($E333,Setup_MPP!$A:$AZ,I333,FALSE)-Stats!$E$10</f>
        <v>149</v>
      </c>
      <c r="K333" s="21">
        <f t="shared" ca="1" si="12"/>
        <v>13</v>
      </c>
    </row>
    <row r="334" spans="1:11" x14ac:dyDescent="0.35">
      <c r="A334" s="21">
        <v>9</v>
      </c>
      <c r="B334" s="21" t="str">
        <f>IF(A334=1,"Score 🎮",IF(A334=9,"Différence Score 🆚 Score Moyen de la Quadraligue",VLOOKUP($A334,Stats!$A:$B,2,FALSE)))</f>
        <v>Différence Score 🆚 Score Moyen de la Quadraligue</v>
      </c>
      <c r="C334" s="21" t="str">
        <f>VLOOKUP($A334,Stats!$A:$F,6,FALSE)</f>
        <v>bar</v>
      </c>
      <c r="D334" s="21" t="str">
        <f>VLOOKUP($A334,Stats!$A:$G,7,FALSE)</f>
        <v>centered</v>
      </c>
      <c r="E334" s="21">
        <v>9</v>
      </c>
      <c r="F334" s="21" t="str">
        <f>VLOOKUP($E334,Setup_MPP!$A:$C,3,FALSE)</f>
        <v>Aurelien_dpq</v>
      </c>
      <c r="G334" s="21" t="str">
        <f>VLOOKUP($E334,Setup_MPP!$A:$E,4,FALSE)</f>
        <v>#F4EA9D</v>
      </c>
      <c r="H334" s="21" t="str">
        <f>VLOOKUP($E334,Setup_MPP!$A:$E,5,FALSE)</f>
        <v>#D2C458</v>
      </c>
      <c r="I334" s="21">
        <v>16</v>
      </c>
      <c r="J334" s="21">
        <f ca="1">VLOOKUP($E334,Setup_MPP!$A:$AZ,I334,FALSE)-Stats!$E$10</f>
        <v>362</v>
      </c>
      <c r="K334" s="21">
        <f t="shared" ca="1" si="12"/>
        <v>8</v>
      </c>
    </row>
    <row r="335" spans="1:11" x14ac:dyDescent="0.35">
      <c r="A335" s="21">
        <v>9</v>
      </c>
      <c r="B335" s="21" t="str">
        <f>IF(A335=1,"Score 🎮",IF(A335=9,"Différence Score 🆚 Score Moyen de la Quadraligue",VLOOKUP($A335,Stats!$A:$B,2,FALSE)))</f>
        <v>Différence Score 🆚 Score Moyen de la Quadraligue</v>
      </c>
      <c r="C335" s="21" t="str">
        <f>VLOOKUP($A335,Stats!$A:$F,6,FALSE)</f>
        <v>bar</v>
      </c>
      <c r="D335" s="21" t="str">
        <f>VLOOKUP($A335,Stats!$A:$G,7,FALSE)</f>
        <v>centered</v>
      </c>
      <c r="E335" s="21">
        <v>10</v>
      </c>
      <c r="F335" s="21" t="str">
        <f>VLOOKUP($E335,Setup_MPP!$A:$C,3,FALSE)</f>
        <v>RandomPaul</v>
      </c>
      <c r="G335" s="21" t="str">
        <f>VLOOKUP($E335,Setup_MPP!$A:$E,4,FALSE)</f>
        <v>#C4B0FF</v>
      </c>
      <c r="H335" s="21" t="str">
        <f>VLOOKUP($E335,Setup_MPP!$A:$E,5,FALSE)</f>
        <v>#7F66C8</v>
      </c>
      <c r="I335" s="21">
        <v>16</v>
      </c>
      <c r="J335" s="21">
        <f ca="1">VLOOKUP($E335,Setup_MPP!$A:$AZ,I335,FALSE)-Stats!$E$10</f>
        <v>-146</v>
      </c>
      <c r="K335" s="21">
        <f t="shared" ca="1" si="12"/>
        <v>18</v>
      </c>
    </row>
    <row r="336" spans="1:11" x14ac:dyDescent="0.35">
      <c r="A336" s="21">
        <v>9</v>
      </c>
      <c r="B336" s="21" t="str">
        <f>IF(A336=1,"Score 🎮",IF(A336=9,"Différence Score 🆚 Score Moyen de la Quadraligue",VLOOKUP($A336,Stats!$A:$B,2,FALSE)))</f>
        <v>Différence Score 🆚 Score Moyen de la Quadraligue</v>
      </c>
      <c r="C336" s="21" t="str">
        <f>VLOOKUP($A336,Stats!$A:$F,6,FALSE)</f>
        <v>bar</v>
      </c>
      <c r="D336" s="21" t="str">
        <f>VLOOKUP($A336,Stats!$A:$G,7,FALSE)</f>
        <v>centered</v>
      </c>
      <c r="E336" s="21">
        <v>11</v>
      </c>
      <c r="F336" s="21" t="str">
        <f>VLOOKUP($E336,Setup_MPP!$A:$C,3,FALSE)</f>
        <v>Kinsley91</v>
      </c>
      <c r="G336" s="21" t="str">
        <f>VLOOKUP($E336,Setup_MPP!$A:$E,4,FALSE)</f>
        <v>#CBEBBA</v>
      </c>
      <c r="H336" s="21" t="str">
        <f>VLOOKUP($E336,Setup_MPP!$A:$E,5,FALSE)</f>
        <v>#70BC6E</v>
      </c>
      <c r="I336" s="21">
        <v>16</v>
      </c>
      <c r="J336" s="21">
        <f ca="1">VLOOKUP($E336,Setup_MPP!$A:$AZ,I336,FALSE)-Stats!$E$10</f>
        <v>498</v>
      </c>
      <c r="K336" s="21">
        <f t="shared" ca="1" si="12"/>
        <v>5</v>
      </c>
    </row>
    <row r="337" spans="1:11" x14ac:dyDescent="0.35">
      <c r="A337" s="21">
        <v>9</v>
      </c>
      <c r="B337" s="21" t="str">
        <f>IF(A337=1,"Score 🎮",IF(A337=9,"Différence Score 🆚 Score Moyen de la Quadraligue",VLOOKUP($A337,Stats!$A:$B,2,FALSE)))</f>
        <v>Différence Score 🆚 Score Moyen de la Quadraligue</v>
      </c>
      <c r="C337" s="21" t="str">
        <f>VLOOKUP($A337,Stats!$A:$F,6,FALSE)</f>
        <v>bar</v>
      </c>
      <c r="D337" s="21" t="str">
        <f>VLOOKUP($A337,Stats!$A:$G,7,FALSE)</f>
        <v>centered</v>
      </c>
      <c r="E337" s="21">
        <v>12</v>
      </c>
      <c r="F337" s="21" t="str">
        <f>VLOOKUP($E337,Setup_MPP!$A:$C,3,FALSE)</f>
        <v>Jaouad1</v>
      </c>
      <c r="G337" s="21" t="str">
        <f>VLOOKUP($E337,Setup_MPP!$A:$E,4,FALSE)</f>
        <v>#C2D4FF</v>
      </c>
      <c r="H337" s="21" t="str">
        <f>VLOOKUP($E337,Setup_MPP!$A:$E,5,FALSE)</f>
        <v>#6586D5</v>
      </c>
      <c r="I337" s="21">
        <v>16</v>
      </c>
      <c r="J337" s="21">
        <f ca="1">VLOOKUP($E337,Setup_MPP!$A:$AZ,I337,FALSE)-Stats!$E$10</f>
        <v>-387</v>
      </c>
      <c r="K337" s="21">
        <f t="shared" ca="1" si="12"/>
        <v>21</v>
      </c>
    </row>
    <row r="338" spans="1:11" x14ac:dyDescent="0.35">
      <c r="A338" s="21">
        <v>9</v>
      </c>
      <c r="B338" s="21" t="str">
        <f>IF(A338=1,"Score 🎮",IF(A338=9,"Différence Score 🆚 Score Moyen de la Quadraligue",VLOOKUP($A338,Stats!$A:$B,2,FALSE)))</f>
        <v>Différence Score 🆚 Score Moyen de la Quadraligue</v>
      </c>
      <c r="C338" s="21" t="str">
        <f>VLOOKUP($A338,Stats!$A:$F,6,FALSE)</f>
        <v>bar</v>
      </c>
      <c r="D338" s="21" t="str">
        <f>VLOOKUP($A338,Stats!$A:$G,7,FALSE)</f>
        <v>centered</v>
      </c>
      <c r="E338" s="21">
        <v>13</v>
      </c>
      <c r="F338" s="21" t="str">
        <f>VLOOKUP($E338,Setup_MPP!$A:$C,3,FALSE)</f>
        <v>Julien_I</v>
      </c>
      <c r="G338" s="21" t="str">
        <f>VLOOKUP($E338,Setup_MPP!$A:$E,4,FALSE)</f>
        <v>#C1E0EF</v>
      </c>
      <c r="H338" s="21" t="str">
        <f>VLOOKUP($E338,Setup_MPP!$A:$E,5,FALSE)</f>
        <v>#4F91B2</v>
      </c>
      <c r="I338" s="21">
        <v>16</v>
      </c>
      <c r="J338" s="21">
        <f ca="1">VLOOKUP($E338,Setup_MPP!$A:$AZ,I338,FALSE)-Stats!$E$10</f>
        <v>181</v>
      </c>
      <c r="K338" s="21">
        <f t="shared" ca="1" si="12"/>
        <v>11</v>
      </c>
    </row>
    <row r="339" spans="1:11" x14ac:dyDescent="0.35">
      <c r="A339" s="21">
        <v>9</v>
      </c>
      <c r="B339" s="21" t="str">
        <f>IF(A339=1,"Score 🎮",IF(A339=9,"Différence Score 🆚 Score Moyen de la Quadraligue",VLOOKUP($A339,Stats!$A:$B,2,FALSE)))</f>
        <v>Différence Score 🆚 Score Moyen de la Quadraligue</v>
      </c>
      <c r="C339" s="21" t="str">
        <f>VLOOKUP($A339,Stats!$A:$F,6,FALSE)</f>
        <v>bar</v>
      </c>
      <c r="D339" s="21" t="str">
        <f>VLOOKUP($A339,Stats!$A:$G,7,FALSE)</f>
        <v>centered</v>
      </c>
      <c r="E339" s="21">
        <v>14</v>
      </c>
      <c r="F339" s="21" t="str">
        <f>VLOOKUP($E339,Setup_MPP!$A:$C,3,FALSE)</f>
        <v>MarieEYT</v>
      </c>
      <c r="G339" s="21" t="str">
        <f>VLOOKUP($E339,Setup_MPP!$A:$E,4,FALSE)</f>
        <v>#FFAFD2</v>
      </c>
      <c r="H339" s="21" t="str">
        <f>VLOOKUP($E339,Setup_MPP!$A:$E,5,FALSE)</f>
        <v>#F2589B</v>
      </c>
      <c r="I339" s="21">
        <v>16</v>
      </c>
      <c r="J339" s="21">
        <f ca="1">VLOOKUP($E339,Setup_MPP!$A:$AZ,I339,FALSE)-Stats!$E$10</f>
        <v>310</v>
      </c>
      <c r="K339" s="21">
        <f t="shared" ca="1" si="12"/>
        <v>10</v>
      </c>
    </row>
    <row r="340" spans="1:11" x14ac:dyDescent="0.35">
      <c r="A340" s="21">
        <v>9</v>
      </c>
      <c r="B340" s="21" t="str">
        <f>IF(A340=1,"Score 🎮",IF(A340=9,"Différence Score 🆚 Score Moyen de la Quadraligue",VLOOKUP($A340,Stats!$A:$B,2,FALSE)))</f>
        <v>Différence Score 🆚 Score Moyen de la Quadraligue</v>
      </c>
      <c r="C340" s="21" t="str">
        <f>VLOOKUP($A340,Stats!$A:$F,6,FALSE)</f>
        <v>bar</v>
      </c>
      <c r="D340" s="21" t="str">
        <f>VLOOKUP($A340,Stats!$A:$G,7,FALSE)</f>
        <v>centered</v>
      </c>
      <c r="E340" s="21">
        <v>15</v>
      </c>
      <c r="F340" s="21" t="str">
        <f>VLOOKUP($E340,Setup_MPP!$A:$C,3,FALSE)</f>
        <v>Amino28</v>
      </c>
      <c r="G340" s="21" t="str">
        <f>VLOOKUP($E340,Setup_MPP!$A:$E,4,FALSE)</f>
        <v>#FF9898</v>
      </c>
      <c r="H340" s="21" t="str">
        <f>VLOOKUP($E340,Setup_MPP!$A:$E,5,FALSE)</f>
        <v>#FF5D5D</v>
      </c>
      <c r="I340" s="21">
        <v>16</v>
      </c>
      <c r="J340" s="21">
        <f ca="1">VLOOKUP($E340,Setup_MPP!$A:$AZ,I340,FALSE)-Stats!$E$10</f>
        <v>462</v>
      </c>
      <c r="K340" s="21">
        <f t="shared" ca="1" si="12"/>
        <v>6</v>
      </c>
    </row>
    <row r="341" spans="1:11" x14ac:dyDescent="0.35">
      <c r="A341" s="21">
        <v>9</v>
      </c>
      <c r="B341" s="21" t="str">
        <f>IF(A341=1,"Score 🎮",IF(A341=9,"Différence Score 🆚 Score Moyen de la Quadraligue",VLOOKUP($A341,Stats!$A:$B,2,FALSE)))</f>
        <v>Différence Score 🆚 Score Moyen de la Quadraligue</v>
      </c>
      <c r="C341" s="21" t="str">
        <f>VLOOKUP($A341,Stats!$A:$F,6,FALSE)</f>
        <v>bar</v>
      </c>
      <c r="D341" s="21" t="str">
        <f>VLOOKUP($A341,Stats!$A:$G,7,FALSE)</f>
        <v>centered</v>
      </c>
      <c r="E341" s="21">
        <v>16</v>
      </c>
      <c r="F341" s="21" t="str">
        <f>VLOOKUP($E341,Setup_MPP!$A:$C,3,FALSE)</f>
        <v>RomaLaura</v>
      </c>
      <c r="G341" s="21" t="str">
        <f>VLOOKUP($E341,Setup_MPP!$A:$E,4,FALSE)</f>
        <v>#86A4FE</v>
      </c>
      <c r="H341" s="21" t="str">
        <f>VLOOKUP($E341,Setup_MPP!$A:$E,5,FALSE)</f>
        <v>#3769FF</v>
      </c>
      <c r="I341" s="21">
        <v>16</v>
      </c>
      <c r="J341" s="21">
        <f ca="1">VLOOKUP($E341,Setup_MPP!$A:$AZ,I341,FALSE)-Stats!$E$10</f>
        <v>-733</v>
      </c>
      <c r="K341" s="21">
        <f t="shared" ca="1" si="12"/>
        <v>24</v>
      </c>
    </row>
    <row r="342" spans="1:11" x14ac:dyDescent="0.35">
      <c r="A342" s="21">
        <v>9</v>
      </c>
      <c r="B342" s="21" t="str">
        <f>IF(A342=1,"Score 🎮",IF(A342=9,"Différence Score 🆚 Score Moyen de la Quadraligue",VLOOKUP($A342,Stats!$A:$B,2,FALSE)))</f>
        <v>Différence Score 🆚 Score Moyen de la Quadraligue</v>
      </c>
      <c r="C342" s="21" t="str">
        <f>VLOOKUP($A342,Stats!$A:$F,6,FALSE)</f>
        <v>bar</v>
      </c>
      <c r="D342" s="21" t="str">
        <f>VLOOKUP($A342,Stats!$A:$G,7,FALSE)</f>
        <v>centered</v>
      </c>
      <c r="E342" s="21">
        <v>17</v>
      </c>
      <c r="F342" s="21" t="str">
        <f>VLOOKUP($E342,Setup_MPP!$A:$C,3,FALSE)</f>
        <v>Julien_cri</v>
      </c>
      <c r="G342" s="21" t="str">
        <f>VLOOKUP($E342,Setup_MPP!$A:$E,4,FALSE)</f>
        <v>#FFB0B0</v>
      </c>
      <c r="H342" s="21" t="str">
        <f>VLOOKUP($E342,Setup_MPP!$A:$E,5,FALSE)</f>
        <v>#F25757</v>
      </c>
      <c r="I342" s="21">
        <v>16</v>
      </c>
      <c r="J342" s="21">
        <f ca="1">VLOOKUP($E342,Setup_MPP!$A:$AZ,I342,FALSE)-Stats!$E$10</f>
        <v>431</v>
      </c>
      <c r="K342" s="21">
        <f t="shared" ca="1" si="12"/>
        <v>7</v>
      </c>
    </row>
    <row r="343" spans="1:11" x14ac:dyDescent="0.35">
      <c r="A343" s="21">
        <v>9</v>
      </c>
      <c r="B343" s="21" t="str">
        <f>IF(A343=1,"Score 🎮",IF(A343=9,"Différence Score 🆚 Score Moyen de la Quadraligue",VLOOKUP($A343,Stats!$A:$B,2,FALSE)))</f>
        <v>Différence Score 🆚 Score Moyen de la Quadraligue</v>
      </c>
      <c r="C343" s="21" t="str">
        <f>VLOOKUP($A343,Stats!$A:$F,6,FALSE)</f>
        <v>bar</v>
      </c>
      <c r="D343" s="21" t="str">
        <f>VLOOKUP($A343,Stats!$A:$G,7,FALSE)</f>
        <v>centered</v>
      </c>
      <c r="E343" s="21">
        <v>18</v>
      </c>
      <c r="F343" s="21" t="str">
        <f>VLOOKUP($E343,Setup_MPP!$A:$C,3,FALSE)</f>
        <v>Cartone</v>
      </c>
      <c r="G343" s="21" t="str">
        <f>VLOOKUP($E343,Setup_MPP!$A:$E,4,FALSE)</f>
        <v>#F0BC42</v>
      </c>
      <c r="H343" s="21" t="str">
        <f>VLOOKUP($E343,Setup_MPP!$A:$E,5,FALSE)</f>
        <v>#8E1F2F</v>
      </c>
      <c r="I343" s="21">
        <v>16</v>
      </c>
      <c r="J343" s="21">
        <f ca="1">VLOOKUP($E343,Setup_MPP!$A:$AZ,I343,FALSE)-Stats!$E$10</f>
        <v>-108</v>
      </c>
      <c r="K343" s="21">
        <f t="shared" ca="1" si="12"/>
        <v>17</v>
      </c>
    </row>
    <row r="344" spans="1:11" x14ac:dyDescent="0.35">
      <c r="A344" s="21">
        <v>9</v>
      </c>
      <c r="B344" s="21" t="str">
        <f>IF(A344=1,"Score 🎮",IF(A344=9,"Différence Score 🆚 Score Moyen de la Quadraligue",VLOOKUP($A344,Stats!$A:$B,2,FALSE)))</f>
        <v>Différence Score 🆚 Score Moyen de la Quadraligue</v>
      </c>
      <c r="C344" s="21" t="str">
        <f>VLOOKUP($A344,Stats!$A:$F,6,FALSE)</f>
        <v>bar</v>
      </c>
      <c r="D344" s="21" t="str">
        <f>VLOOKUP($A344,Stats!$A:$G,7,FALSE)</f>
        <v>centered</v>
      </c>
      <c r="E344" s="21">
        <v>19</v>
      </c>
      <c r="F344" s="21" t="str">
        <f>VLOOKUP($E344,Setup_MPP!$A:$C,3,FALSE)</f>
        <v>YramVi</v>
      </c>
      <c r="G344" s="21" t="str">
        <f>VLOOKUP($E344,Setup_MPP!$A:$E,4,FALSE)</f>
        <v>#E8B28F</v>
      </c>
      <c r="H344" s="21" t="str">
        <f>VLOOKUP($E344,Setup_MPP!$A:$E,5,FALSE)</f>
        <v>#E65568</v>
      </c>
      <c r="I344" s="21">
        <v>16</v>
      </c>
      <c r="J344" s="21">
        <f ca="1">VLOOKUP($E344,Setup_MPP!$A:$AZ,I344,FALSE)-Stats!$E$10</f>
        <v>48</v>
      </c>
      <c r="K344" s="21">
        <f t="shared" ca="1" si="12"/>
        <v>15</v>
      </c>
    </row>
    <row r="345" spans="1:11" x14ac:dyDescent="0.35">
      <c r="A345" s="21">
        <v>9</v>
      </c>
      <c r="B345" s="21" t="str">
        <f>IF(A345=1,"Score 🎮",IF(A345=9,"Différence Score 🆚 Score Moyen de la Quadraligue",VLOOKUP($A345,Stats!$A:$B,2,FALSE)))</f>
        <v>Différence Score 🆚 Score Moyen de la Quadraligue</v>
      </c>
      <c r="C345" s="21" t="str">
        <f>VLOOKUP($A345,Stats!$A:$F,6,FALSE)</f>
        <v>bar</v>
      </c>
      <c r="D345" s="21" t="str">
        <f>VLOOKUP($A345,Stats!$A:$G,7,FALSE)</f>
        <v>centered</v>
      </c>
      <c r="E345" s="21">
        <v>20</v>
      </c>
      <c r="F345" s="21" t="str">
        <f>VLOOKUP($E345,Setup_MPP!$A:$C,3,FALSE)</f>
        <v>Anis_MaFihache</v>
      </c>
      <c r="G345" s="21" t="str">
        <f>VLOOKUP($E345,Setup_MPP!$A:$E,4,FALSE)</f>
        <v>#60DC8C</v>
      </c>
      <c r="H345" s="21" t="str">
        <f>VLOOKUP($E345,Setup_MPP!$A:$E,5,FALSE)</f>
        <v>#22A34F</v>
      </c>
      <c r="I345" s="21">
        <v>16</v>
      </c>
      <c r="J345" s="21">
        <f ca="1">VLOOKUP($E345,Setup_MPP!$A:$AZ,I345,FALSE)-Stats!$E$10</f>
        <v>-459</v>
      </c>
      <c r="K345" s="21">
        <f t="shared" ca="1" si="12"/>
        <v>22</v>
      </c>
    </row>
    <row r="346" spans="1:11" x14ac:dyDescent="0.35">
      <c r="A346" s="21">
        <v>9</v>
      </c>
      <c r="B346" s="21" t="str">
        <f>IF(A346=1,"Score 🎮",IF(A346=9,"Différence Score 🆚 Score Moyen de la Quadraligue",VLOOKUP($A346,Stats!$A:$B,2,FALSE)))</f>
        <v>Différence Score 🆚 Score Moyen de la Quadraligue</v>
      </c>
      <c r="C346" s="21" t="str">
        <f>VLOOKUP($A346,Stats!$A:$F,6,FALSE)</f>
        <v>bar</v>
      </c>
      <c r="D346" s="21" t="str">
        <f>VLOOKUP($A346,Stats!$A:$G,7,FALSE)</f>
        <v>centered</v>
      </c>
      <c r="E346" s="21">
        <v>21</v>
      </c>
      <c r="F346" s="21" t="str">
        <f>VLOOKUP($E346,Setup_MPP!$A:$C,3,FALSE)</f>
        <v>JUJULABOSS13</v>
      </c>
      <c r="G346" s="21" t="str">
        <f>VLOOKUP($E346,Setup_MPP!$A:$E,4,FALSE)</f>
        <v>#2FAEE0</v>
      </c>
      <c r="H346" s="21" t="str">
        <f>VLOOKUP($E346,Setup_MPP!$A:$E,5,FALSE)</f>
        <v>#BEA064</v>
      </c>
      <c r="I346" s="21">
        <v>16</v>
      </c>
      <c r="J346" s="21">
        <f ca="1">VLOOKUP($E346,Setup_MPP!$A:$AZ,I346,FALSE)-Stats!$E$10</f>
        <v>-653</v>
      </c>
      <c r="K346" s="21">
        <f t="shared" ca="1" si="12"/>
        <v>23</v>
      </c>
    </row>
    <row r="347" spans="1:11" x14ac:dyDescent="0.35">
      <c r="A347" s="21">
        <v>9</v>
      </c>
      <c r="B347" s="21" t="str">
        <f>IF(A347=1,"Score 🎮",IF(A347=9,"Différence Score 🆚 Score Moyen de la Quadraligue",VLOOKUP($A347,Stats!$A:$B,2,FALSE)))</f>
        <v>Différence Score 🆚 Score Moyen de la Quadraligue</v>
      </c>
      <c r="C347" s="21" t="str">
        <f>VLOOKUP($A347,Stats!$A:$F,6,FALSE)</f>
        <v>bar</v>
      </c>
      <c r="D347" s="21" t="str">
        <f>VLOOKUP($A347,Stats!$A:$G,7,FALSE)</f>
        <v>centered</v>
      </c>
      <c r="E347" s="21">
        <v>22</v>
      </c>
      <c r="F347" s="21" t="str">
        <f>VLOOKUP($E347,Setup_MPP!$A:$C,3,FALSE)</f>
        <v>Jujumsrd</v>
      </c>
      <c r="G347" s="21" t="str">
        <f>VLOOKUP($E347,Setup_MPP!$A:$E,4,FALSE)</f>
        <v>#41DEF0</v>
      </c>
      <c r="H347" s="21" t="str">
        <f>VLOOKUP($E347,Setup_MPP!$A:$E,5,FALSE)</f>
        <v>#0BA6B7</v>
      </c>
      <c r="I347" s="21">
        <v>16</v>
      </c>
      <c r="J347" s="21">
        <f ca="1">VLOOKUP($E347,Setup_MPP!$A:$AZ,I347,FALSE)-Stats!$E$10</f>
        <v>-195</v>
      </c>
      <c r="K347" s="21">
        <f t="shared" ca="1" si="12"/>
        <v>19</v>
      </c>
    </row>
    <row r="348" spans="1:11" x14ac:dyDescent="0.35">
      <c r="A348" s="21">
        <v>9</v>
      </c>
      <c r="B348" s="21" t="str">
        <f>IF(A348=1,"Score 🎮",IF(A348=9,"Différence Score 🆚 Score Moyen de la Quadraligue",VLOOKUP($A348,Stats!$A:$B,2,FALSE)))</f>
        <v>Différence Score 🆚 Score Moyen de la Quadraligue</v>
      </c>
      <c r="C348" s="21" t="str">
        <f>VLOOKUP($A348,Stats!$A:$F,6,FALSE)</f>
        <v>bar</v>
      </c>
      <c r="D348" s="21" t="str">
        <f>VLOOKUP($A348,Stats!$A:$G,7,FALSE)</f>
        <v>centered</v>
      </c>
      <c r="E348" s="21">
        <v>23</v>
      </c>
      <c r="F348" s="21" t="str">
        <f>VLOOKUP($E348,Setup_MPP!$A:$C,3,FALSE)</f>
        <v>DJUDJUPRONO</v>
      </c>
      <c r="G348" s="21" t="str">
        <f>VLOOKUP($E348,Setup_MPP!$A:$E,4,FALSE)</f>
        <v>#F2A2A2</v>
      </c>
      <c r="H348" s="21" t="str">
        <f>VLOOKUP($E348,Setup_MPP!$A:$E,5,FALSE)</f>
        <v>#C25D5D</v>
      </c>
      <c r="I348" s="21">
        <v>16</v>
      </c>
      <c r="J348" s="21">
        <f ca="1">VLOOKUP($E348,Setup_MPP!$A:$AZ,I348,FALSE)-Stats!$E$10</f>
        <v>-750</v>
      </c>
      <c r="K348" s="21">
        <f t="shared" ca="1" si="12"/>
        <v>25</v>
      </c>
    </row>
    <row r="349" spans="1:11" x14ac:dyDescent="0.35">
      <c r="A349" s="21">
        <v>9</v>
      </c>
      <c r="B349" s="21" t="str">
        <f>IF(A349=1,"Score 🎮",IF(A349=9,"Différence Score 🆚 Score Moyen de la Quadraligue",VLOOKUP($A349,Stats!$A:$B,2,FALSE)))</f>
        <v>Différence Score 🆚 Score Moyen de la Quadraligue</v>
      </c>
      <c r="C349" s="21" t="str">
        <f>VLOOKUP($A349,Stats!$A:$F,6,FALSE)</f>
        <v>bar</v>
      </c>
      <c r="D349" s="21" t="str">
        <f>VLOOKUP($A349,Stats!$A:$G,7,FALSE)</f>
        <v>centered</v>
      </c>
      <c r="E349" s="21">
        <v>24</v>
      </c>
      <c r="F349" s="21" t="str">
        <f>VLOOKUP($E349,Setup_MPP!$A:$C,3,FALSE)</f>
        <v>Samyaaaaaaaaaa</v>
      </c>
      <c r="G349" s="21" t="str">
        <f>VLOOKUP($E349,Setup_MPP!$A:$E,4,FALSE)</f>
        <v>#A2F2C7</v>
      </c>
      <c r="H349" s="21" t="str">
        <f>VLOOKUP($E349,Setup_MPP!$A:$E,5,FALSE)</f>
        <v>#5DC18C</v>
      </c>
      <c r="I349" s="21">
        <v>16</v>
      </c>
      <c r="J349" s="21">
        <f ca="1">VLOOKUP($E349,Setup_MPP!$A:$AZ,I349,FALSE)-Stats!$E$10</f>
        <v>170</v>
      </c>
      <c r="K349" s="21">
        <f t="shared" ca="1" si="12"/>
        <v>12</v>
      </c>
    </row>
    <row r="350" spans="1:11" x14ac:dyDescent="0.35">
      <c r="A350" s="21">
        <v>9</v>
      </c>
      <c r="B350" s="21" t="str">
        <f>IF(A350=1,"Score 🎮",IF(A350=9,"Différence Score 🆚 Score Moyen de la Quadraligue",VLOOKUP($A350,Stats!$A:$B,2,FALSE)))</f>
        <v>Différence Score 🆚 Score Moyen de la Quadraligue</v>
      </c>
      <c r="C350" s="21" t="str">
        <f>VLOOKUP($A350,Stats!$A:$F,6,FALSE)</f>
        <v>bar</v>
      </c>
      <c r="D350" s="21" t="str">
        <f>VLOOKUP($A350,Stats!$A:$G,7,FALSE)</f>
        <v>centered</v>
      </c>
      <c r="E350" s="21">
        <v>25</v>
      </c>
      <c r="F350" s="21" t="str">
        <f>VLOOKUP($E350,Setup_MPP!$A:$C,3,FALSE)</f>
        <v>leaw0808</v>
      </c>
      <c r="G350" s="21" t="str">
        <f>VLOOKUP($E350,Setup_MPP!$A:$E,4,FALSE)</f>
        <v>#D1B9EB</v>
      </c>
      <c r="H350" s="21" t="str">
        <f>VLOOKUP($E350,Setup_MPP!$A:$E,5,FALSE)</f>
        <v>#B58BC7</v>
      </c>
      <c r="I350" s="21">
        <v>16</v>
      </c>
      <c r="J350" s="21">
        <f ca="1">VLOOKUP($E350,Setup_MPP!$A:$AZ,I350,FALSE)-Stats!$E$10</f>
        <v>833</v>
      </c>
      <c r="K350" s="21">
        <f t="shared" ca="1" si="12"/>
        <v>1</v>
      </c>
    </row>
    <row r="351" spans="1:11" x14ac:dyDescent="0.35">
      <c r="A351" s="21">
        <v>9</v>
      </c>
      <c r="B351" s="21" t="str">
        <f>IF(A351=1,"Score 🎮",IF(A351=9,"Différence Score 🆚 Score Moyen de la Quadraligue",VLOOKUP($A351,Stats!$A:$B,2,FALSE)))</f>
        <v>Différence Score 🆚 Score Moyen de la Quadraligue</v>
      </c>
      <c r="C351" s="21" t="str">
        <f>VLOOKUP($A351,Stats!$A:$F,6,FALSE)</f>
        <v>bar</v>
      </c>
      <c r="D351" s="21" t="str">
        <f>VLOOKUP($A351,Stats!$A:$G,7,FALSE)</f>
        <v>centered</v>
      </c>
      <c r="E351" s="21">
        <v>26</v>
      </c>
      <c r="F351" s="21" t="str">
        <f>VLOOKUP($E351,Setup_MPP!$A:$C,3,FALSE)</f>
        <v>Mohamad#5GGG1</v>
      </c>
      <c r="G351" s="21" t="str">
        <f>VLOOKUP($E351,Setup_MPP!$A:$E,4,FALSE)</f>
        <v>#EB8787</v>
      </c>
      <c r="H351" s="21" t="str">
        <f>VLOOKUP($E351,Setup_MPP!$A:$E,5,FALSE)</f>
        <v>#368E2C</v>
      </c>
      <c r="I351" s="21">
        <v>16</v>
      </c>
      <c r="J351" s="21">
        <f ca="1">VLOOKUP($E351,Setup_MPP!$A:$AZ,I351,FALSE)-Stats!$E$10</f>
        <v>-238</v>
      </c>
      <c r="K351" s="21">
        <f t="shared" ca="1" si="12"/>
        <v>20</v>
      </c>
    </row>
    <row r="352" spans="1:11" x14ac:dyDescent="0.35">
      <c r="A352" s="21">
        <v>9</v>
      </c>
      <c r="B352" s="21" t="str">
        <f>IF(A352=1,"Score 🎮",IF(A352=9,"Différence Score 🆚 Score Moyen de la Quadraligue",VLOOKUP($A352,Stats!$A:$B,2,FALSE)))</f>
        <v>Différence Score 🆚 Score Moyen de la Quadraligue</v>
      </c>
      <c r="C352" s="21" t="str">
        <f>VLOOKUP($A352,Stats!$A:$F,6,FALSE)</f>
        <v>bar</v>
      </c>
      <c r="D352" s="21" t="str">
        <f>VLOOKUP($A352,Stats!$A:$G,7,FALSE)</f>
        <v>centered</v>
      </c>
      <c r="E352" s="21">
        <v>27</v>
      </c>
      <c r="F352" s="21" t="str">
        <f>VLOOKUP($E352,Setup_MPP!$A:$C,3,FALSE)</f>
        <v>maryemkappa</v>
      </c>
      <c r="G352" s="21" t="str">
        <f>VLOOKUP($E352,Setup_MPP!$A:$E,4,FALSE)</f>
        <v>#BCA2F4</v>
      </c>
      <c r="H352" s="21" t="str">
        <f>VLOOKUP($E352,Setup_MPP!$A:$E,5,FALSE)</f>
        <v>#6D3DD5</v>
      </c>
      <c r="I352" s="21">
        <v>16</v>
      </c>
      <c r="J352" s="21">
        <f ca="1">VLOOKUP($E352,Setup_MPP!$A:$AZ,I352,FALSE)-Stats!$E$10</f>
        <v>121</v>
      </c>
      <c r="K352" s="21">
        <f t="shared" ca="1" si="12"/>
        <v>14</v>
      </c>
    </row>
    <row r="353" spans="1:11" x14ac:dyDescent="0.35">
      <c r="A353" s="21">
        <v>15</v>
      </c>
      <c r="B353" s="21" t="str">
        <f>IF(A353=1,"Score 🎮",IF(A353=9,"Différence Score 🆚 Score Moyen de la Quadraligue",VLOOKUP($A353,Stats!$A:$B,2,FALSE)))</f>
        <v>Match rapportant le plus de points ⚽</v>
      </c>
      <c r="C353" s="21" t="str">
        <f>VLOOKUP($A353,Stats!$A:$F,6,FALSE)</f>
        <v>bar</v>
      </c>
      <c r="D353" s="21" t="str">
        <f>VLOOKUP($A353,Stats!$A:$G,7,FALSE)</f>
        <v>positive</v>
      </c>
      <c r="E353" s="21" t="s">
        <v>509</v>
      </c>
      <c r="F353" s="21" t="s">
        <v>498</v>
      </c>
      <c r="J353" s="19">
        <v>219</v>
      </c>
      <c r="K353" s="21">
        <f>IFERROR(RANK(J353,$J$353:$J$362,0),"")</f>
        <v>1</v>
      </c>
    </row>
    <row r="354" spans="1:11" x14ac:dyDescent="0.35">
      <c r="A354" s="21">
        <v>15</v>
      </c>
      <c r="B354" s="21" t="str">
        <f>IF(A354=1,"Score 🎮",IF(A354=9,"Différence Score 🆚 Score Moyen de la Quadraligue",VLOOKUP($A354,Stats!$A:$B,2,FALSE)))</f>
        <v>Match rapportant le plus de points ⚽</v>
      </c>
      <c r="C354" s="21" t="str">
        <f>VLOOKUP($A354,Stats!$A:$F,6,FALSE)</f>
        <v>bar</v>
      </c>
      <c r="D354" s="21" t="str">
        <f>VLOOKUP($A354,Stats!$A:$G,7,FALSE)</f>
        <v>positive</v>
      </c>
      <c r="E354" s="21" t="s">
        <v>510</v>
      </c>
      <c r="F354" s="21" t="s">
        <v>499</v>
      </c>
      <c r="J354" s="19">
        <v>216</v>
      </c>
      <c r="K354" s="21">
        <f t="shared" ref="K354:K362" si="13">IFERROR(RANK(J354,$J$353:$J$362,0),"")</f>
        <v>2</v>
      </c>
    </row>
    <row r="355" spans="1:11" x14ac:dyDescent="0.35">
      <c r="A355" s="21">
        <v>15</v>
      </c>
      <c r="B355" s="21" t="str">
        <f>IF(A355=1,"Score 🎮",IF(A355=9,"Différence Score 🆚 Score Moyen de la Quadraligue",VLOOKUP($A355,Stats!$A:$B,2,FALSE)))</f>
        <v>Match rapportant le plus de points ⚽</v>
      </c>
      <c r="C355" s="21" t="str">
        <f>VLOOKUP($A355,Stats!$A:$F,6,FALSE)</f>
        <v>bar</v>
      </c>
      <c r="D355" s="21" t="str">
        <f>VLOOKUP($A355,Stats!$A:$G,7,FALSE)</f>
        <v>positive</v>
      </c>
      <c r="E355" s="21" t="s">
        <v>511</v>
      </c>
      <c r="F355" s="21" t="s">
        <v>500</v>
      </c>
      <c r="J355" s="19">
        <v>203</v>
      </c>
      <c r="K355" s="21">
        <f t="shared" si="13"/>
        <v>3</v>
      </c>
    </row>
    <row r="356" spans="1:11" x14ac:dyDescent="0.35">
      <c r="A356" s="21">
        <v>15</v>
      </c>
      <c r="B356" s="21" t="str">
        <f>IF(A356=1,"Score 🎮",IF(A356=9,"Différence Score 🆚 Score Moyen de la Quadraligue",VLOOKUP($A356,Stats!$A:$B,2,FALSE)))</f>
        <v>Match rapportant le plus de points ⚽</v>
      </c>
      <c r="C356" s="21" t="str">
        <f>VLOOKUP($A356,Stats!$A:$F,6,FALSE)</f>
        <v>bar</v>
      </c>
      <c r="D356" s="21" t="str">
        <f>VLOOKUP($A356,Stats!$A:$G,7,FALSE)</f>
        <v>positive</v>
      </c>
      <c r="E356" s="21" t="s">
        <v>512</v>
      </c>
      <c r="F356" s="21" t="s">
        <v>501</v>
      </c>
      <c r="J356" s="19">
        <v>193</v>
      </c>
      <c r="K356" s="21">
        <f t="shared" si="13"/>
        <v>4</v>
      </c>
    </row>
    <row r="357" spans="1:11" x14ac:dyDescent="0.35">
      <c r="A357" s="21">
        <v>15</v>
      </c>
      <c r="B357" s="21" t="str">
        <f>IF(A357=1,"Score 🎮",IF(A357=9,"Différence Score 🆚 Score Moyen de la Quadraligue",VLOOKUP($A357,Stats!$A:$B,2,FALSE)))</f>
        <v>Match rapportant le plus de points ⚽</v>
      </c>
      <c r="C357" s="21" t="str">
        <f>VLOOKUP($A357,Stats!$A:$F,6,FALSE)</f>
        <v>bar</v>
      </c>
      <c r="D357" s="21" t="str">
        <f>VLOOKUP($A357,Stats!$A:$G,7,FALSE)</f>
        <v>positive</v>
      </c>
      <c r="E357" s="21" t="s">
        <v>513</v>
      </c>
      <c r="F357" s="21" t="s">
        <v>502</v>
      </c>
      <c r="J357" s="19">
        <v>188</v>
      </c>
      <c r="K357" s="21">
        <f t="shared" si="13"/>
        <v>5</v>
      </c>
    </row>
    <row r="358" spans="1:11" x14ac:dyDescent="0.35">
      <c r="A358" s="21">
        <v>15</v>
      </c>
      <c r="B358" s="21" t="str">
        <f>IF(A358=1,"Score 🎮",IF(A358=9,"Différence Score 🆚 Score Moyen de la Quadraligue",VLOOKUP($A358,Stats!$A:$B,2,FALSE)))</f>
        <v>Match rapportant le plus de points ⚽</v>
      </c>
      <c r="C358" s="21" t="str">
        <f>VLOOKUP($A358,Stats!$A:$F,6,FALSE)</f>
        <v>bar</v>
      </c>
      <c r="D358" s="21" t="str">
        <f>VLOOKUP($A358,Stats!$A:$G,7,FALSE)</f>
        <v>positive</v>
      </c>
      <c r="E358" s="21" t="s">
        <v>514</v>
      </c>
      <c r="F358" s="21" t="s">
        <v>504</v>
      </c>
      <c r="J358" s="19">
        <v>185</v>
      </c>
      <c r="K358" s="21">
        <f t="shared" si="13"/>
        <v>6</v>
      </c>
    </row>
    <row r="359" spans="1:11" x14ac:dyDescent="0.35">
      <c r="A359" s="21">
        <v>15</v>
      </c>
      <c r="B359" s="21" t="str">
        <f>IF(A359=1,"Score 🎮",IF(A359=9,"Différence Score 🆚 Score Moyen de la Quadraligue",VLOOKUP($A359,Stats!$A:$B,2,FALSE)))</f>
        <v>Match rapportant le plus de points ⚽</v>
      </c>
      <c r="C359" s="21" t="str">
        <f>VLOOKUP($A359,Stats!$A:$F,6,FALSE)</f>
        <v>bar</v>
      </c>
      <c r="D359" s="21" t="str">
        <f>VLOOKUP($A359,Stats!$A:$G,7,FALSE)</f>
        <v>positive</v>
      </c>
      <c r="E359" s="21" t="s">
        <v>515</v>
      </c>
      <c r="F359" s="21" t="s">
        <v>505</v>
      </c>
      <c r="J359" s="19">
        <v>177</v>
      </c>
      <c r="K359" s="21">
        <f t="shared" si="13"/>
        <v>7</v>
      </c>
    </row>
    <row r="360" spans="1:11" x14ac:dyDescent="0.35">
      <c r="A360" s="21">
        <v>15</v>
      </c>
      <c r="B360" s="21" t="str">
        <f>IF(A360=1,"Score 🎮",IF(A360=9,"Différence Score 🆚 Score Moyen de la Quadraligue",VLOOKUP($A360,Stats!$A:$B,2,FALSE)))</f>
        <v>Match rapportant le plus de points ⚽</v>
      </c>
      <c r="C360" s="21" t="str">
        <f>VLOOKUP($A360,Stats!$A:$F,6,FALSE)</f>
        <v>bar</v>
      </c>
      <c r="D360" s="21" t="str">
        <f>VLOOKUP($A360,Stats!$A:$G,7,FALSE)</f>
        <v>positive</v>
      </c>
      <c r="E360" s="21" t="s">
        <v>516</v>
      </c>
      <c r="F360" s="21" t="s">
        <v>506</v>
      </c>
      <c r="J360" s="19">
        <v>176</v>
      </c>
      <c r="K360" s="21">
        <f t="shared" si="13"/>
        <v>8</v>
      </c>
    </row>
    <row r="361" spans="1:11" x14ac:dyDescent="0.35">
      <c r="A361" s="21">
        <v>15</v>
      </c>
      <c r="B361" s="21" t="str">
        <f>IF(A361=1,"Score 🎮",IF(A361=9,"Différence Score 🆚 Score Moyen de la Quadraligue",VLOOKUP($A361,Stats!$A:$B,2,FALSE)))</f>
        <v>Match rapportant le plus de points ⚽</v>
      </c>
      <c r="C361" s="21" t="str">
        <f>VLOOKUP($A361,Stats!$A:$F,6,FALSE)</f>
        <v>bar</v>
      </c>
      <c r="D361" s="21" t="str">
        <f>VLOOKUP($A361,Stats!$A:$G,7,FALSE)</f>
        <v>positive</v>
      </c>
      <c r="E361" s="21" t="s">
        <v>517</v>
      </c>
      <c r="F361" s="21" t="s">
        <v>507</v>
      </c>
      <c r="J361" s="19">
        <v>173</v>
      </c>
      <c r="K361" s="21">
        <f t="shared" si="13"/>
        <v>9</v>
      </c>
    </row>
    <row r="362" spans="1:11" x14ac:dyDescent="0.35">
      <c r="A362" s="21">
        <v>15</v>
      </c>
      <c r="B362" s="21" t="str">
        <f>IF(A362=1,"Score 🎮",IF(A362=9,"Différence Score 🆚 Score Moyen de la Quadraligue",VLOOKUP($A362,Stats!$A:$B,2,FALSE)))</f>
        <v>Match rapportant le plus de points ⚽</v>
      </c>
      <c r="C362" s="21" t="str">
        <f>VLOOKUP($A362,Stats!$A:$F,6,FALSE)</f>
        <v>bar</v>
      </c>
      <c r="D362" s="21" t="str">
        <f>VLOOKUP($A362,Stats!$A:$G,7,FALSE)</f>
        <v>positive</v>
      </c>
      <c r="E362" s="21" t="s">
        <v>518</v>
      </c>
      <c r="F362" s="21" t="s">
        <v>508</v>
      </c>
      <c r="J362" s="19">
        <v>172</v>
      </c>
      <c r="K362" s="21">
        <f t="shared" si="13"/>
        <v>10</v>
      </c>
    </row>
  </sheetData>
  <autoFilter ref="A1:K352" xr:uid="{4DE37C31-8674-404F-A542-5D68E7AEAE84}">
    <sortState xmlns:xlrd2="http://schemas.microsoft.com/office/spreadsheetml/2017/richdata2" ref="A2:K217">
      <sortCondition ref="A1:A8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1121-473F-4000-80B3-22C981E79E88}">
  <dimension ref="A1:Z105"/>
  <sheetViews>
    <sheetView workbookViewId="0">
      <selection activeCell="Z2" sqref="Z2:Z11"/>
    </sheetView>
  </sheetViews>
  <sheetFormatPr baseColWidth="10" defaultRowHeight="14.5" x14ac:dyDescent="0.35"/>
  <cols>
    <col min="1" max="26" width="10.90625" style="19"/>
  </cols>
  <sheetData>
    <row r="1" spans="1:26" x14ac:dyDescent="0.3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281</v>
      </c>
      <c r="N1" s="19" t="s">
        <v>12</v>
      </c>
      <c r="O1" s="19" t="s">
        <v>13</v>
      </c>
      <c r="P1" s="19" t="s">
        <v>14</v>
      </c>
      <c r="Q1" s="19" t="s">
        <v>15</v>
      </c>
      <c r="R1" s="19" t="s">
        <v>16</v>
      </c>
      <c r="S1" s="19" t="s">
        <v>17</v>
      </c>
      <c r="T1" s="19" t="s">
        <v>18</v>
      </c>
      <c r="U1" s="19" t="s">
        <v>19</v>
      </c>
      <c r="V1" s="19" t="s">
        <v>266</v>
      </c>
      <c r="W1" s="19" t="s">
        <v>20</v>
      </c>
      <c r="X1" s="19" t="s">
        <v>21</v>
      </c>
      <c r="Y1" s="19" t="s">
        <v>22</v>
      </c>
      <c r="Z1" s="19" t="s">
        <v>405</v>
      </c>
    </row>
    <row r="2" spans="1:26" x14ac:dyDescent="0.35">
      <c r="A2" s="19">
        <v>103</v>
      </c>
      <c r="B2" s="19" t="s">
        <v>98</v>
      </c>
      <c r="C2" s="19">
        <v>101</v>
      </c>
      <c r="D2" s="19">
        <v>102</v>
      </c>
      <c r="E2" s="19">
        <v>46221</v>
      </c>
      <c r="F2" s="19">
        <v>0.95833333333333337</v>
      </c>
      <c r="G2" s="19">
        <v>46221.958333333336</v>
      </c>
      <c r="H2" s="19" t="s">
        <v>65</v>
      </c>
      <c r="I2" s="19" t="s">
        <v>78</v>
      </c>
      <c r="J2" s="19">
        <v>77</v>
      </c>
      <c r="K2" s="19">
        <v>120</v>
      </c>
      <c r="L2" s="19">
        <v>119</v>
      </c>
      <c r="M2" s="19" t="s">
        <v>393</v>
      </c>
      <c r="N2" s="19">
        <v>4</v>
      </c>
      <c r="O2" s="19">
        <v>6</v>
      </c>
      <c r="T2" s="19">
        <v>4</v>
      </c>
      <c r="U2" s="19">
        <v>6</v>
      </c>
      <c r="V2" s="19" t="s">
        <v>265</v>
      </c>
      <c r="W2" s="19">
        <v>0</v>
      </c>
      <c r="X2" s="19" t="s">
        <v>497</v>
      </c>
      <c r="Y2" s="19" t="s">
        <v>78</v>
      </c>
      <c r="Z2" s="19">
        <v>219</v>
      </c>
    </row>
    <row r="3" spans="1:26" x14ac:dyDescent="0.35">
      <c r="A3" s="19">
        <v>13</v>
      </c>
      <c r="B3" s="19" t="s">
        <v>24</v>
      </c>
      <c r="C3" s="19" t="s">
        <v>55</v>
      </c>
      <c r="D3" s="19" t="s">
        <v>55</v>
      </c>
      <c r="E3" s="19">
        <v>46188</v>
      </c>
      <c r="F3" s="19">
        <v>0.75</v>
      </c>
      <c r="G3" s="19">
        <v>46188.75</v>
      </c>
      <c r="H3" s="19" t="s">
        <v>56</v>
      </c>
      <c r="I3" s="19" t="s">
        <v>57</v>
      </c>
      <c r="J3" s="19">
        <v>16</v>
      </c>
      <c r="K3" s="19">
        <v>166</v>
      </c>
      <c r="L3" s="19">
        <v>217</v>
      </c>
      <c r="M3" s="19" t="s">
        <v>393</v>
      </c>
      <c r="N3" s="19">
        <v>0</v>
      </c>
      <c r="O3" s="19">
        <v>0</v>
      </c>
      <c r="T3" s="19">
        <v>0</v>
      </c>
      <c r="U3" s="19">
        <v>0</v>
      </c>
      <c r="V3" s="19" t="s">
        <v>263</v>
      </c>
      <c r="W3" s="19">
        <v>0</v>
      </c>
      <c r="X3" s="19" t="s">
        <v>447</v>
      </c>
      <c r="Y3" s="19" t="s">
        <v>488</v>
      </c>
      <c r="Z3" s="19">
        <v>216</v>
      </c>
    </row>
    <row r="4" spans="1:26" x14ac:dyDescent="0.35">
      <c r="A4" s="19">
        <v>71</v>
      </c>
      <c r="B4" s="19" t="s">
        <v>85</v>
      </c>
      <c r="C4" s="19" t="s">
        <v>69</v>
      </c>
      <c r="D4" s="19" t="s">
        <v>69</v>
      </c>
      <c r="E4" s="19">
        <v>46201</v>
      </c>
      <c r="F4" s="19">
        <v>0.16666666666666666</v>
      </c>
      <c r="G4" s="19">
        <v>46201.166666666664</v>
      </c>
      <c r="H4" s="19" t="s">
        <v>71</v>
      </c>
      <c r="I4" s="19" t="s">
        <v>72</v>
      </c>
      <c r="J4" s="19">
        <v>96</v>
      </c>
      <c r="K4" s="19">
        <v>103</v>
      </c>
      <c r="L4" s="19">
        <v>107</v>
      </c>
      <c r="M4" s="19" t="s">
        <v>393</v>
      </c>
      <c r="N4" s="19">
        <v>3</v>
      </c>
      <c r="O4" s="19">
        <v>3</v>
      </c>
      <c r="T4" s="19">
        <v>3</v>
      </c>
      <c r="U4" s="19">
        <v>3</v>
      </c>
      <c r="V4" s="19" t="s">
        <v>265</v>
      </c>
      <c r="W4" s="19">
        <v>0</v>
      </c>
      <c r="X4" s="19" t="s">
        <v>492</v>
      </c>
      <c r="Y4" s="19" t="s">
        <v>488</v>
      </c>
      <c r="Z4" s="19">
        <v>203</v>
      </c>
    </row>
    <row r="5" spans="1:26" x14ac:dyDescent="0.35">
      <c r="A5" s="19">
        <v>92</v>
      </c>
      <c r="B5" s="19" t="s">
        <v>95</v>
      </c>
      <c r="C5" s="19">
        <v>79</v>
      </c>
      <c r="D5" s="19">
        <v>80</v>
      </c>
      <c r="E5" s="19">
        <v>46209</v>
      </c>
      <c r="F5" s="19">
        <v>8.3333333333333329E-2</v>
      </c>
      <c r="G5" s="19">
        <v>46209.083333333336</v>
      </c>
      <c r="H5" s="19" t="s">
        <v>26</v>
      </c>
      <c r="I5" s="19" t="s">
        <v>78</v>
      </c>
      <c r="J5" s="19">
        <v>105</v>
      </c>
      <c r="K5" s="19">
        <v>109</v>
      </c>
      <c r="L5" s="19">
        <v>93</v>
      </c>
      <c r="M5" s="19" t="s">
        <v>393</v>
      </c>
      <c r="N5" s="19">
        <v>2</v>
      </c>
      <c r="O5" s="19">
        <v>3</v>
      </c>
      <c r="T5" s="19">
        <v>2</v>
      </c>
      <c r="U5" s="19">
        <v>3</v>
      </c>
      <c r="V5" s="19" t="s">
        <v>265</v>
      </c>
      <c r="W5" s="19">
        <v>0</v>
      </c>
      <c r="X5" s="19" t="s">
        <v>448</v>
      </c>
      <c r="Y5" s="19" t="s">
        <v>78</v>
      </c>
      <c r="Z5" s="19">
        <v>193</v>
      </c>
    </row>
    <row r="6" spans="1:26" x14ac:dyDescent="0.35">
      <c r="A6" s="19">
        <v>38</v>
      </c>
      <c r="B6" s="19" t="s">
        <v>84</v>
      </c>
      <c r="C6" s="19" t="s">
        <v>58</v>
      </c>
      <c r="D6" s="19" t="s">
        <v>58</v>
      </c>
      <c r="E6" s="19">
        <v>46194</v>
      </c>
      <c r="F6" s="19">
        <v>0.875</v>
      </c>
      <c r="G6" s="19">
        <v>46194.875</v>
      </c>
      <c r="H6" s="19" t="s">
        <v>59</v>
      </c>
      <c r="I6" s="19" t="s">
        <v>62</v>
      </c>
      <c r="J6" s="19">
        <v>39</v>
      </c>
      <c r="K6" s="19">
        <v>138</v>
      </c>
      <c r="L6" s="19">
        <v>171</v>
      </c>
      <c r="M6" s="19" t="s">
        <v>393</v>
      </c>
      <c r="N6" s="19">
        <v>0</v>
      </c>
      <c r="O6" s="19">
        <v>0</v>
      </c>
      <c r="T6" s="19">
        <v>0</v>
      </c>
      <c r="U6" s="19">
        <v>0</v>
      </c>
      <c r="V6" s="19" t="s">
        <v>263</v>
      </c>
      <c r="W6" s="19">
        <v>0</v>
      </c>
      <c r="X6" s="19" t="s">
        <v>447</v>
      </c>
      <c r="Y6" s="19" t="s">
        <v>488</v>
      </c>
      <c r="Z6" s="19">
        <v>188</v>
      </c>
    </row>
    <row r="7" spans="1:26" x14ac:dyDescent="0.35">
      <c r="A7" s="19">
        <v>101</v>
      </c>
      <c r="B7" s="19" t="s">
        <v>97</v>
      </c>
      <c r="C7" s="19">
        <v>97</v>
      </c>
      <c r="D7" s="19">
        <v>98</v>
      </c>
      <c r="E7" s="19">
        <v>46217</v>
      </c>
      <c r="F7" s="19">
        <v>0.875</v>
      </c>
      <c r="G7" s="19">
        <v>46217.875</v>
      </c>
      <c r="H7" s="19" t="s">
        <v>65</v>
      </c>
      <c r="I7" s="19" t="s">
        <v>56</v>
      </c>
      <c r="J7" s="19">
        <v>85</v>
      </c>
      <c r="K7" s="19">
        <v>113</v>
      </c>
      <c r="L7" s="19">
        <v>115</v>
      </c>
      <c r="M7" s="19" t="s">
        <v>393</v>
      </c>
      <c r="N7" s="19">
        <v>0</v>
      </c>
      <c r="O7" s="19">
        <v>2</v>
      </c>
      <c r="T7" s="19">
        <v>0</v>
      </c>
      <c r="U7" s="19">
        <v>2</v>
      </c>
      <c r="V7" s="19" t="s">
        <v>264</v>
      </c>
      <c r="W7" s="19">
        <v>0</v>
      </c>
      <c r="X7" s="19" t="s">
        <v>432</v>
      </c>
      <c r="Y7" s="19" t="s">
        <v>56</v>
      </c>
      <c r="Z7" s="19">
        <v>185</v>
      </c>
    </row>
    <row r="8" spans="1:26" x14ac:dyDescent="0.35">
      <c r="A8" s="19">
        <v>46</v>
      </c>
      <c r="B8" s="19" t="s">
        <v>84</v>
      </c>
      <c r="C8" s="19" t="s">
        <v>77</v>
      </c>
      <c r="D8" s="19" t="s">
        <v>77</v>
      </c>
      <c r="E8" s="19">
        <v>46196</v>
      </c>
      <c r="F8" s="19">
        <v>0.91666666666666663</v>
      </c>
      <c r="G8" s="19">
        <v>46196.916666666664</v>
      </c>
      <c r="H8" s="19" t="s">
        <v>78</v>
      </c>
      <c r="I8" s="19" t="s">
        <v>80</v>
      </c>
      <c r="J8" s="19">
        <v>44</v>
      </c>
      <c r="K8" s="19">
        <v>127</v>
      </c>
      <c r="L8" s="19">
        <v>162</v>
      </c>
      <c r="M8" s="19" t="s">
        <v>393</v>
      </c>
      <c r="N8" s="19">
        <v>0</v>
      </c>
      <c r="O8" s="19">
        <v>0</v>
      </c>
      <c r="T8" s="19">
        <v>0</v>
      </c>
      <c r="U8" s="19">
        <v>0</v>
      </c>
      <c r="V8" s="19" t="s">
        <v>263</v>
      </c>
      <c r="W8" s="19">
        <v>0</v>
      </c>
      <c r="X8" s="19" t="s">
        <v>447</v>
      </c>
      <c r="Y8" s="19" t="s">
        <v>488</v>
      </c>
      <c r="Z8" s="19">
        <v>177</v>
      </c>
    </row>
    <row r="9" spans="1:26" x14ac:dyDescent="0.35">
      <c r="A9" s="19">
        <v>8</v>
      </c>
      <c r="B9" s="19" t="s">
        <v>24</v>
      </c>
      <c r="C9" s="19" t="s">
        <v>33</v>
      </c>
      <c r="D9" s="19" t="s">
        <v>33</v>
      </c>
      <c r="E9" s="19">
        <v>46187</v>
      </c>
      <c r="F9" s="19">
        <v>0.25</v>
      </c>
      <c r="G9" s="19">
        <v>46187.25</v>
      </c>
      <c r="H9" s="19" t="s">
        <v>43</v>
      </c>
      <c r="I9" s="19" t="s">
        <v>44</v>
      </c>
      <c r="J9" s="19">
        <v>126</v>
      </c>
      <c r="K9" s="19">
        <v>115</v>
      </c>
      <c r="L9" s="19">
        <v>66</v>
      </c>
      <c r="M9" s="19" t="s">
        <v>393</v>
      </c>
      <c r="N9" s="19">
        <v>2</v>
      </c>
      <c r="O9" s="19">
        <v>0</v>
      </c>
      <c r="T9" s="19">
        <v>2</v>
      </c>
      <c r="U9" s="19">
        <v>0</v>
      </c>
      <c r="V9" s="19" t="s">
        <v>263</v>
      </c>
      <c r="W9" s="19">
        <v>0</v>
      </c>
      <c r="X9" s="19" t="s">
        <v>438</v>
      </c>
      <c r="Y9" s="19" t="s">
        <v>43</v>
      </c>
      <c r="Z9" s="19">
        <v>176</v>
      </c>
    </row>
    <row r="10" spans="1:26" x14ac:dyDescent="0.35">
      <c r="A10" s="19">
        <v>35</v>
      </c>
      <c r="B10" s="19" t="s">
        <v>84</v>
      </c>
      <c r="C10" s="19" t="s">
        <v>45</v>
      </c>
      <c r="D10" s="19" t="s">
        <v>45</v>
      </c>
      <c r="E10" s="19">
        <v>46194</v>
      </c>
      <c r="F10" s="19">
        <v>8.3333333333333329E-2</v>
      </c>
      <c r="G10" s="19">
        <v>46194.083333333336</v>
      </c>
      <c r="H10" s="19" t="s">
        <v>52</v>
      </c>
      <c r="I10" s="19" t="s">
        <v>47</v>
      </c>
      <c r="J10" s="19">
        <v>41</v>
      </c>
      <c r="K10" s="19">
        <v>143</v>
      </c>
      <c r="L10" s="19">
        <v>168</v>
      </c>
      <c r="M10" s="19" t="s">
        <v>393</v>
      </c>
      <c r="N10" s="19">
        <v>0</v>
      </c>
      <c r="O10" s="19">
        <v>0</v>
      </c>
      <c r="T10" s="19">
        <v>0</v>
      </c>
      <c r="U10" s="19">
        <v>0</v>
      </c>
      <c r="V10" s="19" t="s">
        <v>262</v>
      </c>
      <c r="W10" s="19">
        <v>0</v>
      </c>
      <c r="X10" s="19" t="s">
        <v>447</v>
      </c>
      <c r="Y10" s="19" t="s">
        <v>488</v>
      </c>
      <c r="Z10" s="19">
        <v>173</v>
      </c>
    </row>
    <row r="11" spans="1:26" x14ac:dyDescent="0.35">
      <c r="A11" s="19">
        <v>69</v>
      </c>
      <c r="B11" s="19" t="s">
        <v>85</v>
      </c>
      <c r="C11" s="19" t="s">
        <v>74</v>
      </c>
      <c r="D11" s="19" t="s">
        <v>74</v>
      </c>
      <c r="E11" s="19">
        <v>46201</v>
      </c>
      <c r="F11" s="19">
        <v>6.25E-2</v>
      </c>
      <c r="G11" s="19">
        <v>46201.0625</v>
      </c>
      <c r="H11" s="19" t="s">
        <v>83</v>
      </c>
      <c r="I11" s="19" t="s">
        <v>75</v>
      </c>
      <c r="J11" s="19">
        <v>154</v>
      </c>
      <c r="K11" s="19">
        <v>102</v>
      </c>
      <c r="L11" s="19">
        <v>55</v>
      </c>
      <c r="M11" s="19" t="s">
        <v>393</v>
      </c>
      <c r="N11" s="19">
        <v>0</v>
      </c>
      <c r="O11" s="19">
        <v>0</v>
      </c>
      <c r="T11" s="19">
        <v>0</v>
      </c>
      <c r="U11" s="19">
        <v>0</v>
      </c>
      <c r="V11" s="19" t="s">
        <v>264</v>
      </c>
      <c r="W11" s="19">
        <v>0</v>
      </c>
      <c r="X11" s="19" t="s">
        <v>447</v>
      </c>
      <c r="Y11" s="19" t="s">
        <v>488</v>
      </c>
      <c r="Z11" s="19">
        <v>172</v>
      </c>
    </row>
    <row r="12" spans="1:26" x14ac:dyDescent="0.35">
      <c r="A12" s="19">
        <v>27</v>
      </c>
      <c r="B12" s="19" t="s">
        <v>84</v>
      </c>
      <c r="C12" s="19" t="s">
        <v>30</v>
      </c>
      <c r="D12" s="19" t="s">
        <v>30</v>
      </c>
      <c r="E12" s="19">
        <v>46192</v>
      </c>
      <c r="F12" s="19">
        <v>0</v>
      </c>
      <c r="G12" s="19">
        <v>46192</v>
      </c>
      <c r="H12" s="19" t="s">
        <v>31</v>
      </c>
      <c r="I12" s="19" t="s">
        <v>36</v>
      </c>
      <c r="J12" s="19">
        <v>71</v>
      </c>
      <c r="K12" s="19">
        <v>104</v>
      </c>
      <c r="L12" s="19">
        <v>148</v>
      </c>
      <c r="M12" s="19" t="s">
        <v>393</v>
      </c>
      <c r="N12" s="19">
        <v>6</v>
      </c>
      <c r="O12" s="19">
        <v>0</v>
      </c>
      <c r="T12" s="19">
        <v>6</v>
      </c>
      <c r="U12" s="19">
        <v>0</v>
      </c>
      <c r="V12" s="19" t="s">
        <v>265</v>
      </c>
      <c r="W12" s="19">
        <v>0</v>
      </c>
      <c r="X12" s="19" t="s">
        <v>442</v>
      </c>
      <c r="Y12" s="19" t="s">
        <v>31</v>
      </c>
      <c r="Z12" s="19">
        <v>171</v>
      </c>
    </row>
    <row r="13" spans="1:26" x14ac:dyDescent="0.35">
      <c r="A13" s="19">
        <v>33</v>
      </c>
      <c r="B13" s="19" t="s">
        <v>84</v>
      </c>
      <c r="C13" s="19" t="s">
        <v>48</v>
      </c>
      <c r="D13" s="19" t="s">
        <v>48</v>
      </c>
      <c r="E13" s="19">
        <v>46193</v>
      </c>
      <c r="F13" s="19">
        <v>0.79166666666666663</v>
      </c>
      <c r="G13" s="19">
        <v>46193.791666666664</v>
      </c>
      <c r="H13" s="19" t="s">
        <v>49</v>
      </c>
      <c r="I13" s="19" t="s">
        <v>53</v>
      </c>
      <c r="J13" s="19">
        <v>67</v>
      </c>
      <c r="K13" s="19">
        <v>122</v>
      </c>
      <c r="L13" s="19">
        <v>131</v>
      </c>
      <c r="M13" s="19" t="s">
        <v>393</v>
      </c>
      <c r="N13" s="19">
        <v>5</v>
      </c>
      <c r="O13" s="19">
        <v>1</v>
      </c>
      <c r="T13" s="19">
        <v>5</v>
      </c>
      <c r="U13" s="19">
        <v>1</v>
      </c>
      <c r="V13" s="19" t="s">
        <v>265</v>
      </c>
      <c r="W13" s="19">
        <v>0</v>
      </c>
      <c r="X13" s="19" t="s">
        <v>439</v>
      </c>
      <c r="Y13" s="19" t="s">
        <v>49</v>
      </c>
      <c r="Z13" s="19">
        <v>167</v>
      </c>
    </row>
    <row r="14" spans="1:26" x14ac:dyDescent="0.35">
      <c r="A14" s="19">
        <v>16</v>
      </c>
      <c r="B14" s="19" t="s">
        <v>24</v>
      </c>
      <c r="C14" s="19" t="s">
        <v>58</v>
      </c>
      <c r="D14" s="19" t="s">
        <v>58</v>
      </c>
      <c r="E14" s="19">
        <v>46189</v>
      </c>
      <c r="F14" s="19">
        <v>0.125</v>
      </c>
      <c r="G14" s="19">
        <v>46189.125</v>
      </c>
      <c r="H14" s="19" t="s">
        <v>62</v>
      </c>
      <c r="I14" s="19" t="s">
        <v>63</v>
      </c>
      <c r="J14" s="19">
        <v>63</v>
      </c>
      <c r="K14" s="19">
        <v>116</v>
      </c>
      <c r="L14" s="19">
        <v>130</v>
      </c>
      <c r="M14" s="19" t="s">
        <v>393</v>
      </c>
      <c r="N14" s="19">
        <v>2</v>
      </c>
      <c r="O14" s="19">
        <v>2</v>
      </c>
      <c r="T14" s="19">
        <v>2</v>
      </c>
      <c r="U14" s="19">
        <v>2</v>
      </c>
      <c r="V14" s="19" t="s">
        <v>263</v>
      </c>
      <c r="W14" s="19">
        <v>0</v>
      </c>
      <c r="X14" s="19" t="s">
        <v>441</v>
      </c>
      <c r="Y14" s="19" t="s">
        <v>488</v>
      </c>
      <c r="Z14" s="19">
        <v>166</v>
      </c>
    </row>
    <row r="15" spans="1:26" x14ac:dyDescent="0.35">
      <c r="A15" s="19">
        <v>56</v>
      </c>
      <c r="B15" s="19" t="s">
        <v>85</v>
      </c>
      <c r="C15" s="19" t="s">
        <v>45</v>
      </c>
      <c r="D15" s="19" t="s">
        <v>45</v>
      </c>
      <c r="E15" s="19">
        <v>46198</v>
      </c>
      <c r="F15" s="19">
        <v>0.91666666666666663</v>
      </c>
      <c r="G15" s="19">
        <v>46198.916666666664</v>
      </c>
      <c r="H15" s="19" t="s">
        <v>52</v>
      </c>
      <c r="I15" s="19" t="s">
        <v>46</v>
      </c>
      <c r="J15" s="19">
        <v>145</v>
      </c>
      <c r="K15" s="19">
        <v>129</v>
      </c>
      <c r="L15" s="19">
        <v>42</v>
      </c>
      <c r="M15" s="19" t="s">
        <v>393</v>
      </c>
      <c r="N15" s="19">
        <v>2</v>
      </c>
      <c r="O15" s="19">
        <v>1</v>
      </c>
      <c r="T15" s="19">
        <v>2</v>
      </c>
      <c r="U15" s="19">
        <v>1</v>
      </c>
      <c r="V15" s="19" t="s">
        <v>261</v>
      </c>
      <c r="W15" s="19">
        <v>0</v>
      </c>
      <c r="X15" s="19" t="s">
        <v>431</v>
      </c>
      <c r="Y15" s="19" t="s">
        <v>52</v>
      </c>
      <c r="Z15" s="19">
        <v>165</v>
      </c>
    </row>
    <row r="16" spans="1:26" x14ac:dyDescent="0.35">
      <c r="A16" s="19">
        <v>5</v>
      </c>
      <c r="B16" s="19" t="s">
        <v>24</v>
      </c>
      <c r="C16" s="19" t="s">
        <v>30</v>
      </c>
      <c r="D16" s="19" t="s">
        <v>30</v>
      </c>
      <c r="E16" s="19">
        <v>46186</v>
      </c>
      <c r="F16" s="19">
        <v>0.875</v>
      </c>
      <c r="G16" s="19">
        <v>46186.875</v>
      </c>
      <c r="H16" s="19" t="s">
        <v>36</v>
      </c>
      <c r="I16" s="19" t="s">
        <v>37</v>
      </c>
      <c r="J16" s="19">
        <v>172</v>
      </c>
      <c r="K16" s="19">
        <v>141</v>
      </c>
      <c r="L16" s="19">
        <v>33</v>
      </c>
      <c r="M16" s="19" t="s">
        <v>393</v>
      </c>
      <c r="N16" s="19">
        <v>1</v>
      </c>
      <c r="O16" s="19">
        <v>1</v>
      </c>
      <c r="T16" s="19">
        <v>1</v>
      </c>
      <c r="U16" s="19">
        <v>1</v>
      </c>
      <c r="V16" s="19" t="s">
        <v>261</v>
      </c>
      <c r="W16" s="19">
        <v>0</v>
      </c>
      <c r="X16" s="19" t="s">
        <v>430</v>
      </c>
      <c r="Y16" s="19" t="s">
        <v>488</v>
      </c>
      <c r="Z16" s="19">
        <v>161</v>
      </c>
    </row>
    <row r="17" spans="1:26" x14ac:dyDescent="0.35">
      <c r="A17" s="19">
        <v>36</v>
      </c>
      <c r="B17" s="19" t="s">
        <v>84</v>
      </c>
      <c r="C17" s="19" t="s">
        <v>48</v>
      </c>
      <c r="D17" s="19" t="s">
        <v>48</v>
      </c>
      <c r="E17" s="19">
        <v>46194</v>
      </c>
      <c r="F17" s="19">
        <v>0.25</v>
      </c>
      <c r="G17" s="19">
        <v>46194.25</v>
      </c>
      <c r="H17" s="19" t="s">
        <v>54</v>
      </c>
      <c r="I17" s="19" t="s">
        <v>50</v>
      </c>
      <c r="J17" s="19">
        <v>118</v>
      </c>
      <c r="K17" s="19">
        <v>103</v>
      </c>
      <c r="L17" s="19">
        <v>91</v>
      </c>
      <c r="M17" s="19" t="s">
        <v>393</v>
      </c>
      <c r="N17" s="19">
        <v>0</v>
      </c>
      <c r="O17" s="19">
        <v>4</v>
      </c>
      <c r="T17" s="19">
        <v>0</v>
      </c>
      <c r="U17" s="19">
        <v>4</v>
      </c>
      <c r="V17" s="19" t="s">
        <v>264</v>
      </c>
      <c r="W17" s="19">
        <v>0</v>
      </c>
      <c r="X17" s="19" t="s">
        <v>449</v>
      </c>
      <c r="Y17" s="19" t="s">
        <v>50</v>
      </c>
      <c r="Z17" s="19">
        <v>161</v>
      </c>
    </row>
    <row r="18" spans="1:26" x14ac:dyDescent="0.35">
      <c r="A18" s="19">
        <v>21</v>
      </c>
      <c r="B18" s="19" t="s">
        <v>24</v>
      </c>
      <c r="C18" s="19" t="s">
        <v>74</v>
      </c>
      <c r="D18" s="19" t="s">
        <v>74</v>
      </c>
      <c r="E18" s="19">
        <v>46190</v>
      </c>
      <c r="F18" s="19">
        <v>0.79166666666666663</v>
      </c>
      <c r="G18" s="19">
        <v>46190.791666666664</v>
      </c>
      <c r="H18" s="19" t="s">
        <v>75</v>
      </c>
      <c r="I18" s="19" t="s">
        <v>76</v>
      </c>
      <c r="J18" s="19">
        <v>34</v>
      </c>
      <c r="K18" s="19">
        <v>140</v>
      </c>
      <c r="L18" s="19">
        <v>170</v>
      </c>
      <c r="M18" s="19" t="s">
        <v>393</v>
      </c>
      <c r="N18" s="19">
        <v>1</v>
      </c>
      <c r="O18" s="19">
        <v>1</v>
      </c>
      <c r="T18" s="19">
        <v>1</v>
      </c>
      <c r="U18" s="19">
        <v>1</v>
      </c>
      <c r="V18" s="19" t="s">
        <v>261</v>
      </c>
      <c r="W18" s="19">
        <v>0</v>
      </c>
      <c r="X18" s="19" t="s">
        <v>430</v>
      </c>
      <c r="Y18" s="19" t="s">
        <v>488</v>
      </c>
      <c r="Z18" s="19">
        <v>160</v>
      </c>
    </row>
    <row r="19" spans="1:26" x14ac:dyDescent="0.35">
      <c r="A19" s="19">
        <v>75</v>
      </c>
      <c r="B19" s="19" t="s">
        <v>86</v>
      </c>
      <c r="C19" s="19" t="s">
        <v>45</v>
      </c>
      <c r="D19" s="19" t="s">
        <v>87</v>
      </c>
      <c r="E19" s="19">
        <v>46202</v>
      </c>
      <c r="F19" s="19">
        <v>0.9375</v>
      </c>
      <c r="G19" s="19">
        <v>46202.9375</v>
      </c>
      <c r="H19" s="19" t="s">
        <v>46</v>
      </c>
      <c r="I19" s="19" t="s">
        <v>35</v>
      </c>
      <c r="J19" s="19">
        <v>45</v>
      </c>
      <c r="K19" s="19">
        <v>140</v>
      </c>
      <c r="L19" s="19">
        <v>169</v>
      </c>
      <c r="M19" s="19" t="s">
        <v>393</v>
      </c>
      <c r="N19" s="19">
        <v>1</v>
      </c>
      <c r="O19" s="19">
        <v>1</v>
      </c>
      <c r="P19" s="19">
        <v>1</v>
      </c>
      <c r="Q19" s="19">
        <v>1</v>
      </c>
      <c r="R19" s="19">
        <v>3</v>
      </c>
      <c r="S19" s="19">
        <v>4</v>
      </c>
      <c r="T19" s="19">
        <v>1</v>
      </c>
      <c r="U19" s="19">
        <v>1</v>
      </c>
      <c r="V19" s="19" t="s">
        <v>261</v>
      </c>
      <c r="W19" s="19">
        <v>1</v>
      </c>
      <c r="X19" s="19" t="s">
        <v>493</v>
      </c>
      <c r="Y19" s="19" t="s">
        <v>488</v>
      </c>
      <c r="Z19" s="19">
        <v>160</v>
      </c>
    </row>
    <row r="20" spans="1:26" x14ac:dyDescent="0.35">
      <c r="A20" s="19">
        <v>39</v>
      </c>
      <c r="B20" s="19" t="s">
        <v>84</v>
      </c>
      <c r="C20" s="19" t="s">
        <v>55</v>
      </c>
      <c r="D20" s="19" t="s">
        <v>55</v>
      </c>
      <c r="E20" s="19">
        <v>46195</v>
      </c>
      <c r="F20" s="19">
        <v>0</v>
      </c>
      <c r="G20" s="19">
        <v>46195</v>
      </c>
      <c r="H20" s="19" t="s">
        <v>61</v>
      </c>
      <c r="I20" s="19" t="s">
        <v>57</v>
      </c>
      <c r="J20" s="19">
        <v>72</v>
      </c>
      <c r="K20" s="19">
        <v>109</v>
      </c>
      <c r="L20" s="19">
        <v>137</v>
      </c>
      <c r="M20" s="19" t="s">
        <v>393</v>
      </c>
      <c r="N20" s="19">
        <v>2</v>
      </c>
      <c r="O20" s="19">
        <v>2</v>
      </c>
      <c r="T20" s="19">
        <v>2</v>
      </c>
      <c r="U20" s="19">
        <v>2</v>
      </c>
      <c r="V20" s="19" t="s">
        <v>263</v>
      </c>
      <c r="W20" s="19">
        <v>0</v>
      </c>
      <c r="X20" s="19" t="s">
        <v>441</v>
      </c>
      <c r="Y20" s="19" t="s">
        <v>488</v>
      </c>
      <c r="Z20" s="19">
        <v>159</v>
      </c>
    </row>
    <row r="21" spans="1:26" x14ac:dyDescent="0.35">
      <c r="A21" s="19">
        <v>60</v>
      </c>
      <c r="B21" s="19" t="s">
        <v>85</v>
      </c>
      <c r="C21" s="19" t="s">
        <v>33</v>
      </c>
      <c r="D21" s="19" t="s">
        <v>33</v>
      </c>
      <c r="E21" s="19">
        <v>46199</v>
      </c>
      <c r="F21" s="19">
        <v>0.16666666666666666</v>
      </c>
      <c r="G21" s="19">
        <v>46199.166666666664</v>
      </c>
      <c r="H21" s="19" t="s">
        <v>35</v>
      </c>
      <c r="I21" s="19" t="s">
        <v>43</v>
      </c>
      <c r="J21" s="19">
        <v>74</v>
      </c>
      <c r="K21" s="19">
        <v>104</v>
      </c>
      <c r="L21" s="19">
        <v>131</v>
      </c>
      <c r="M21" s="19" t="s">
        <v>393</v>
      </c>
      <c r="N21" s="19">
        <v>0</v>
      </c>
      <c r="O21" s="19">
        <v>0</v>
      </c>
      <c r="T21" s="19">
        <v>0</v>
      </c>
      <c r="U21" s="19">
        <v>0</v>
      </c>
      <c r="V21" s="19" t="s">
        <v>263</v>
      </c>
      <c r="W21" s="19">
        <v>0</v>
      </c>
      <c r="X21" s="19" t="s">
        <v>447</v>
      </c>
      <c r="Y21" s="19" t="s">
        <v>488</v>
      </c>
      <c r="Z21" s="19">
        <v>154</v>
      </c>
    </row>
    <row r="22" spans="1:26" x14ac:dyDescent="0.35">
      <c r="A22" s="19">
        <v>63</v>
      </c>
      <c r="B22" s="19" t="s">
        <v>85</v>
      </c>
      <c r="C22" s="19" t="s">
        <v>55</v>
      </c>
      <c r="D22" s="19" t="s">
        <v>55</v>
      </c>
      <c r="E22" s="19">
        <v>46200</v>
      </c>
      <c r="F22" s="19">
        <v>8.3333333333333329E-2</v>
      </c>
      <c r="G22" s="19">
        <v>46200.083333333336</v>
      </c>
      <c r="H22" s="19" t="s">
        <v>57</v>
      </c>
      <c r="I22" s="19" t="s">
        <v>283</v>
      </c>
      <c r="J22" s="19">
        <v>99</v>
      </c>
      <c r="K22" s="19">
        <v>123</v>
      </c>
      <c r="L22" s="19">
        <v>94</v>
      </c>
      <c r="M22" s="19" t="s">
        <v>393</v>
      </c>
      <c r="N22" s="19">
        <v>0</v>
      </c>
      <c r="O22" s="19">
        <v>0</v>
      </c>
      <c r="T22" s="19">
        <v>0</v>
      </c>
      <c r="U22" s="19">
        <v>0</v>
      </c>
      <c r="V22" s="19" t="s">
        <v>262</v>
      </c>
      <c r="W22" s="19">
        <v>0</v>
      </c>
      <c r="X22" s="19" t="s">
        <v>447</v>
      </c>
      <c r="Y22" s="19" t="s">
        <v>488</v>
      </c>
      <c r="Z22" s="19">
        <v>153</v>
      </c>
    </row>
    <row r="23" spans="1:26" x14ac:dyDescent="0.35">
      <c r="A23" s="19">
        <v>81</v>
      </c>
      <c r="B23" s="19" t="s">
        <v>86</v>
      </c>
      <c r="C23" s="19" t="s">
        <v>58</v>
      </c>
      <c r="D23" s="19" t="s">
        <v>91</v>
      </c>
      <c r="E23" s="19">
        <v>46204</v>
      </c>
      <c r="F23" s="19">
        <v>0.91666666666666663</v>
      </c>
      <c r="G23" s="19">
        <v>46204.916666666664</v>
      </c>
      <c r="H23" s="19" t="s">
        <v>59</v>
      </c>
      <c r="I23" s="19" t="s">
        <v>66</v>
      </c>
      <c r="J23" s="19">
        <v>80</v>
      </c>
      <c r="K23" s="19">
        <v>112</v>
      </c>
      <c r="L23" s="19">
        <v>123</v>
      </c>
      <c r="M23" s="19" t="s">
        <v>393</v>
      </c>
      <c r="N23" s="19">
        <v>3</v>
      </c>
      <c r="O23" s="19">
        <v>2</v>
      </c>
      <c r="P23" s="19">
        <v>2</v>
      </c>
      <c r="Q23" s="19">
        <v>2</v>
      </c>
      <c r="T23" s="19">
        <v>3</v>
      </c>
      <c r="U23" s="19">
        <v>2</v>
      </c>
      <c r="V23" s="19" t="s">
        <v>264</v>
      </c>
      <c r="W23" s="19">
        <v>0</v>
      </c>
      <c r="X23" s="19" t="s">
        <v>451</v>
      </c>
      <c r="Y23" s="19" t="s">
        <v>59</v>
      </c>
      <c r="Z23" s="19">
        <v>150</v>
      </c>
    </row>
    <row r="24" spans="1:26" x14ac:dyDescent="0.35">
      <c r="A24" s="19">
        <v>91</v>
      </c>
      <c r="B24" s="19" t="s">
        <v>95</v>
      </c>
      <c r="C24" s="19">
        <v>74</v>
      </c>
      <c r="D24" s="19">
        <v>77</v>
      </c>
      <c r="E24" s="19">
        <v>46208</v>
      </c>
      <c r="F24" s="19">
        <v>0.91666666666666663</v>
      </c>
      <c r="G24" s="19">
        <v>46208.916666666664</v>
      </c>
      <c r="H24" s="19" t="s">
        <v>39</v>
      </c>
      <c r="I24" s="19" t="s">
        <v>68</v>
      </c>
      <c r="J24" s="19">
        <v>72</v>
      </c>
      <c r="K24" s="19">
        <v>118</v>
      </c>
      <c r="L24" s="19">
        <v>130</v>
      </c>
      <c r="M24" s="19" t="s">
        <v>393</v>
      </c>
      <c r="N24" s="19">
        <v>1</v>
      </c>
      <c r="O24" s="19">
        <v>2</v>
      </c>
      <c r="T24" s="19">
        <v>1</v>
      </c>
      <c r="U24" s="19">
        <v>2</v>
      </c>
      <c r="V24" s="19" t="s">
        <v>261</v>
      </c>
      <c r="W24" s="19">
        <v>0</v>
      </c>
      <c r="X24" s="19" t="s">
        <v>437</v>
      </c>
      <c r="Y24" s="19" t="s">
        <v>68</v>
      </c>
      <c r="Z24" s="19">
        <v>150</v>
      </c>
    </row>
    <row r="25" spans="1:26" x14ac:dyDescent="0.35">
      <c r="A25" s="19">
        <v>26</v>
      </c>
      <c r="B25" s="19" t="s">
        <v>84</v>
      </c>
      <c r="C25" s="19" t="s">
        <v>30</v>
      </c>
      <c r="D25" s="19" t="s">
        <v>30</v>
      </c>
      <c r="E25" s="19">
        <v>46191</v>
      </c>
      <c r="F25" s="19">
        <v>0.875</v>
      </c>
      <c r="G25" s="19">
        <v>46191.875</v>
      </c>
      <c r="H25" s="19" t="s">
        <v>37</v>
      </c>
      <c r="I25" s="19" t="s">
        <v>32</v>
      </c>
      <c r="J25" s="19">
        <v>76</v>
      </c>
      <c r="K25" s="19">
        <v>108</v>
      </c>
      <c r="L25" s="19">
        <v>134</v>
      </c>
      <c r="M25" s="19" t="s">
        <v>393</v>
      </c>
      <c r="N25" s="19">
        <v>4</v>
      </c>
      <c r="O25" s="19">
        <v>1</v>
      </c>
      <c r="T25" s="19">
        <v>4</v>
      </c>
      <c r="U25" s="19">
        <v>1</v>
      </c>
      <c r="V25" s="19" t="s">
        <v>264</v>
      </c>
      <c r="W25" s="19">
        <v>0</v>
      </c>
      <c r="X25" s="19" t="s">
        <v>450</v>
      </c>
      <c r="Y25" s="19" t="s">
        <v>37</v>
      </c>
      <c r="Z25" s="19">
        <v>146</v>
      </c>
    </row>
    <row r="26" spans="1:26" x14ac:dyDescent="0.35">
      <c r="A26" s="19">
        <v>32</v>
      </c>
      <c r="B26" s="19" t="s">
        <v>84</v>
      </c>
      <c r="C26" s="19" t="s">
        <v>33</v>
      </c>
      <c r="D26" s="19" t="s">
        <v>33</v>
      </c>
      <c r="E26" s="19">
        <v>46193</v>
      </c>
      <c r="F26" s="19">
        <v>0.20833333333333334</v>
      </c>
      <c r="G26" s="19">
        <v>46193.208333333336</v>
      </c>
      <c r="H26" s="19" t="s">
        <v>44</v>
      </c>
      <c r="I26" s="19" t="s">
        <v>35</v>
      </c>
      <c r="J26" s="19">
        <v>84</v>
      </c>
      <c r="K26" s="19">
        <v>113</v>
      </c>
      <c r="L26" s="19">
        <v>126</v>
      </c>
      <c r="M26" s="19" t="s">
        <v>393</v>
      </c>
      <c r="N26" s="19">
        <v>0</v>
      </c>
      <c r="O26" s="19">
        <v>1</v>
      </c>
      <c r="T26" s="19">
        <v>0</v>
      </c>
      <c r="U26" s="19">
        <v>1</v>
      </c>
      <c r="V26" s="19" t="s">
        <v>261</v>
      </c>
      <c r="W26" s="19">
        <v>0</v>
      </c>
      <c r="X26" s="19" t="s">
        <v>433</v>
      </c>
      <c r="Y26" s="19" t="s">
        <v>35</v>
      </c>
      <c r="Z26" s="19">
        <v>146</v>
      </c>
    </row>
    <row r="27" spans="1:26" x14ac:dyDescent="0.35">
      <c r="A27" s="19">
        <v>15</v>
      </c>
      <c r="B27" s="19" t="s">
        <v>24</v>
      </c>
      <c r="C27" s="19" t="s">
        <v>55</v>
      </c>
      <c r="D27" s="19" t="s">
        <v>55</v>
      </c>
      <c r="E27" s="19">
        <v>46189</v>
      </c>
      <c r="F27" s="19">
        <v>0</v>
      </c>
      <c r="G27" s="19">
        <v>46189</v>
      </c>
      <c r="H27" s="19" t="s">
        <v>283</v>
      </c>
      <c r="I27" s="19" t="s">
        <v>61</v>
      </c>
      <c r="J27" s="19">
        <v>146</v>
      </c>
      <c r="K27" s="19">
        <v>125</v>
      </c>
      <c r="L27" s="19">
        <v>50</v>
      </c>
      <c r="M27" s="19" t="s">
        <v>393</v>
      </c>
      <c r="N27" s="19">
        <v>1</v>
      </c>
      <c r="O27" s="19">
        <v>1</v>
      </c>
      <c r="T27" s="19">
        <v>1</v>
      </c>
      <c r="U27" s="19">
        <v>1</v>
      </c>
      <c r="V27" s="19" t="s">
        <v>261</v>
      </c>
      <c r="W27" s="19">
        <v>0</v>
      </c>
      <c r="X27" s="19" t="s">
        <v>430</v>
      </c>
      <c r="Y27" s="19" t="s">
        <v>488</v>
      </c>
      <c r="Z27" s="19">
        <v>145</v>
      </c>
    </row>
    <row r="28" spans="1:26" x14ac:dyDescent="0.35">
      <c r="A28" s="19">
        <v>6</v>
      </c>
      <c r="B28" s="19" t="s">
        <v>24</v>
      </c>
      <c r="C28" s="19" t="s">
        <v>38</v>
      </c>
      <c r="D28" s="19" t="s">
        <v>38</v>
      </c>
      <c r="E28" s="19">
        <v>46187</v>
      </c>
      <c r="F28" s="19">
        <v>0</v>
      </c>
      <c r="G28" s="19">
        <v>46187</v>
      </c>
      <c r="H28" s="19" t="s">
        <v>39</v>
      </c>
      <c r="I28" s="19" t="s">
        <v>40</v>
      </c>
      <c r="J28" s="19">
        <v>55</v>
      </c>
      <c r="K28" s="19">
        <v>122</v>
      </c>
      <c r="L28" s="19">
        <v>140</v>
      </c>
      <c r="M28" s="19" t="s">
        <v>393</v>
      </c>
      <c r="N28" s="19">
        <v>1</v>
      </c>
      <c r="O28" s="19">
        <v>1</v>
      </c>
      <c r="T28" s="19">
        <v>1</v>
      </c>
      <c r="U28" s="19">
        <v>1</v>
      </c>
      <c r="V28" s="19" t="s">
        <v>261</v>
      </c>
      <c r="W28" s="19">
        <v>0</v>
      </c>
      <c r="X28" s="19" t="s">
        <v>430</v>
      </c>
      <c r="Y28" s="19" t="s">
        <v>488</v>
      </c>
      <c r="Z28" s="19">
        <v>142</v>
      </c>
    </row>
    <row r="29" spans="1:26" x14ac:dyDescent="0.35">
      <c r="A29" s="19">
        <v>14</v>
      </c>
      <c r="B29" s="19" t="s">
        <v>24</v>
      </c>
      <c r="C29" s="19" t="s">
        <v>58</v>
      </c>
      <c r="D29" s="19" t="s">
        <v>58</v>
      </c>
      <c r="E29" s="19">
        <v>46188</v>
      </c>
      <c r="F29" s="19">
        <v>0.875</v>
      </c>
      <c r="G29" s="19">
        <v>46188.875</v>
      </c>
      <c r="H29" s="19" t="s">
        <v>59</v>
      </c>
      <c r="I29" s="19" t="s">
        <v>60</v>
      </c>
      <c r="J29" s="19">
        <v>57</v>
      </c>
      <c r="K29" s="19">
        <v>122</v>
      </c>
      <c r="L29" s="19">
        <v>135</v>
      </c>
      <c r="M29" s="19" t="s">
        <v>393</v>
      </c>
      <c r="N29" s="19">
        <v>1</v>
      </c>
      <c r="O29" s="19">
        <v>1</v>
      </c>
      <c r="T29" s="19">
        <v>1</v>
      </c>
      <c r="U29" s="19">
        <v>1</v>
      </c>
      <c r="V29" s="19" t="s">
        <v>261</v>
      </c>
      <c r="W29" s="19">
        <v>0</v>
      </c>
      <c r="X29" s="19" t="s">
        <v>430</v>
      </c>
      <c r="Y29" s="19" t="s">
        <v>488</v>
      </c>
      <c r="Z29" s="19">
        <v>142</v>
      </c>
    </row>
    <row r="30" spans="1:26" x14ac:dyDescent="0.35">
      <c r="A30" s="19">
        <v>30</v>
      </c>
      <c r="B30" s="19" t="s">
        <v>84</v>
      </c>
      <c r="C30" s="19" t="s">
        <v>38</v>
      </c>
      <c r="D30" s="19" t="s">
        <v>38</v>
      </c>
      <c r="E30" s="19">
        <v>46193</v>
      </c>
      <c r="F30" s="19">
        <v>0</v>
      </c>
      <c r="G30" s="19">
        <v>46193</v>
      </c>
      <c r="H30" s="19" t="s">
        <v>42</v>
      </c>
      <c r="I30" s="19" t="s">
        <v>40</v>
      </c>
      <c r="J30" s="19">
        <v>99</v>
      </c>
      <c r="K30" s="19">
        <v>112</v>
      </c>
      <c r="L30" s="19">
        <v>91</v>
      </c>
      <c r="M30" s="19" t="s">
        <v>393</v>
      </c>
      <c r="N30" s="19">
        <v>0</v>
      </c>
      <c r="O30" s="19">
        <v>1</v>
      </c>
      <c r="T30" s="19">
        <v>0</v>
      </c>
      <c r="U30" s="19">
        <v>1</v>
      </c>
      <c r="V30" s="19" t="s">
        <v>263</v>
      </c>
      <c r="W30" s="19">
        <v>0</v>
      </c>
      <c r="X30" s="19" t="s">
        <v>433</v>
      </c>
      <c r="Y30" s="19" t="s">
        <v>40</v>
      </c>
      <c r="Z30" s="19">
        <v>141</v>
      </c>
    </row>
    <row r="31" spans="1:26" x14ac:dyDescent="0.35">
      <c r="A31" s="19">
        <v>104</v>
      </c>
      <c r="B31" s="19" t="s">
        <v>99</v>
      </c>
      <c r="C31" s="19">
        <v>101</v>
      </c>
      <c r="D31" s="19">
        <v>102</v>
      </c>
      <c r="E31" s="19">
        <v>46222</v>
      </c>
      <c r="F31" s="19">
        <v>0.875</v>
      </c>
      <c r="G31" s="19">
        <v>46222.875</v>
      </c>
      <c r="H31" s="19" t="s">
        <v>56</v>
      </c>
      <c r="I31" s="19" t="s">
        <v>70</v>
      </c>
      <c r="J31" s="19">
        <v>90</v>
      </c>
      <c r="K31" s="19">
        <v>108</v>
      </c>
      <c r="L31" s="19">
        <v>117</v>
      </c>
      <c r="M31" s="19" t="s">
        <v>393</v>
      </c>
      <c r="N31" s="19">
        <v>0</v>
      </c>
      <c r="O31" s="19">
        <v>0</v>
      </c>
      <c r="P31" s="19">
        <v>1</v>
      </c>
      <c r="Q31" s="19">
        <v>0</v>
      </c>
      <c r="T31" s="19">
        <v>1</v>
      </c>
      <c r="U31" s="19">
        <v>0</v>
      </c>
      <c r="V31" s="19" t="s">
        <v>263</v>
      </c>
      <c r="W31" s="19">
        <v>0</v>
      </c>
      <c r="X31" s="19" t="s">
        <v>435</v>
      </c>
      <c r="Y31" s="19" t="s">
        <v>56</v>
      </c>
      <c r="Z31" s="19">
        <v>140</v>
      </c>
    </row>
    <row r="32" spans="1:26" x14ac:dyDescent="0.35">
      <c r="A32" s="19">
        <v>11</v>
      </c>
      <c r="B32" s="19" t="s">
        <v>24</v>
      </c>
      <c r="C32" s="19" t="s">
        <v>45</v>
      </c>
      <c r="D32" s="19" t="s">
        <v>45</v>
      </c>
      <c r="E32" s="19">
        <v>46188</v>
      </c>
      <c r="F32" s="19">
        <v>4.1666666666666664E-2</v>
      </c>
      <c r="G32" s="19">
        <v>46188.041666666664</v>
      </c>
      <c r="H32" s="19" t="s">
        <v>51</v>
      </c>
      <c r="I32" s="19" t="s">
        <v>52</v>
      </c>
      <c r="J32" s="19">
        <v>108</v>
      </c>
      <c r="K32" s="19">
        <v>101</v>
      </c>
      <c r="L32" s="19">
        <v>85</v>
      </c>
      <c r="M32" s="19" t="s">
        <v>393</v>
      </c>
      <c r="N32" s="19">
        <v>1</v>
      </c>
      <c r="O32" s="19">
        <v>0</v>
      </c>
      <c r="T32" s="19">
        <v>1</v>
      </c>
      <c r="U32" s="19">
        <v>0</v>
      </c>
      <c r="V32" s="19" t="s">
        <v>262</v>
      </c>
      <c r="W32" s="19">
        <v>0</v>
      </c>
      <c r="X32" s="19" t="s">
        <v>435</v>
      </c>
      <c r="Y32" s="19" t="s">
        <v>51</v>
      </c>
      <c r="Z32" s="19">
        <v>138</v>
      </c>
    </row>
    <row r="33" spans="1:26" x14ac:dyDescent="0.35">
      <c r="A33" s="19">
        <v>61</v>
      </c>
      <c r="B33" s="19" t="s">
        <v>85</v>
      </c>
      <c r="C33" s="19" t="s">
        <v>64</v>
      </c>
      <c r="D33" s="19" t="s">
        <v>64</v>
      </c>
      <c r="E33" s="19">
        <v>46199</v>
      </c>
      <c r="F33" s="19">
        <v>0.875</v>
      </c>
      <c r="G33" s="19">
        <v>46199.875</v>
      </c>
      <c r="H33" s="19" t="s">
        <v>68</v>
      </c>
      <c r="I33" s="19" t="s">
        <v>65</v>
      </c>
      <c r="J33" s="19">
        <v>141</v>
      </c>
      <c r="K33" s="19">
        <v>108</v>
      </c>
      <c r="L33" s="19">
        <v>68</v>
      </c>
      <c r="M33" s="19" t="s">
        <v>393</v>
      </c>
      <c r="N33" s="19">
        <v>1</v>
      </c>
      <c r="O33" s="19">
        <v>4</v>
      </c>
      <c r="T33" s="19">
        <v>1</v>
      </c>
      <c r="U33" s="19">
        <v>4</v>
      </c>
      <c r="V33" s="19" t="s">
        <v>264</v>
      </c>
      <c r="W33" s="19">
        <v>0</v>
      </c>
      <c r="X33" s="19" t="s">
        <v>446</v>
      </c>
      <c r="Y33" s="19" t="s">
        <v>65</v>
      </c>
      <c r="Z33" s="19">
        <v>138</v>
      </c>
    </row>
    <row r="34" spans="1:26" x14ac:dyDescent="0.35">
      <c r="A34" s="19">
        <v>89</v>
      </c>
      <c r="B34" s="19" t="s">
        <v>95</v>
      </c>
      <c r="C34" s="19">
        <v>73</v>
      </c>
      <c r="D34" s="19">
        <v>76</v>
      </c>
      <c r="E34" s="19">
        <v>46207</v>
      </c>
      <c r="F34" s="19">
        <v>0.79166666666666663</v>
      </c>
      <c r="G34" s="19">
        <v>46207.791666666664</v>
      </c>
      <c r="H34" s="19" t="s">
        <v>31</v>
      </c>
      <c r="I34" s="19" t="s">
        <v>40</v>
      </c>
      <c r="J34" s="19">
        <v>137</v>
      </c>
      <c r="K34" s="19">
        <v>118</v>
      </c>
      <c r="L34" s="19">
        <v>68</v>
      </c>
      <c r="M34" s="19" t="s">
        <v>393</v>
      </c>
      <c r="N34" s="19">
        <v>0</v>
      </c>
      <c r="O34" s="19">
        <v>3</v>
      </c>
      <c r="T34" s="19">
        <v>0</v>
      </c>
      <c r="U34" s="19">
        <v>3</v>
      </c>
      <c r="V34" s="19" t="s">
        <v>264</v>
      </c>
      <c r="W34" s="19">
        <v>0</v>
      </c>
      <c r="X34" s="19" t="s">
        <v>440</v>
      </c>
      <c r="Y34" s="19" t="s">
        <v>40</v>
      </c>
      <c r="Z34" s="19">
        <v>138</v>
      </c>
    </row>
    <row r="35" spans="1:26" x14ac:dyDescent="0.35">
      <c r="A35" s="19">
        <v>3</v>
      </c>
      <c r="B35" s="19" t="s">
        <v>24</v>
      </c>
      <c r="C35" s="19" t="s">
        <v>30</v>
      </c>
      <c r="D35" s="19" t="s">
        <v>30</v>
      </c>
      <c r="E35" s="19">
        <v>46185</v>
      </c>
      <c r="F35" s="19">
        <v>0.875</v>
      </c>
      <c r="G35" s="19">
        <v>46185.875</v>
      </c>
      <c r="H35" s="19" t="s">
        <v>31</v>
      </c>
      <c r="I35" s="19" t="s">
        <v>32</v>
      </c>
      <c r="J35" s="19">
        <v>65</v>
      </c>
      <c r="K35" s="19">
        <v>117</v>
      </c>
      <c r="L35" s="19">
        <v>125</v>
      </c>
      <c r="M35" s="19" t="s">
        <v>393</v>
      </c>
      <c r="N35" s="19">
        <v>1</v>
      </c>
      <c r="O35" s="19">
        <v>1</v>
      </c>
      <c r="T35" s="19">
        <v>1</v>
      </c>
      <c r="U35" s="19">
        <v>1</v>
      </c>
      <c r="V35" s="19" t="s">
        <v>261</v>
      </c>
      <c r="W35" s="19">
        <v>0</v>
      </c>
      <c r="X35" s="19" t="s">
        <v>430</v>
      </c>
      <c r="Y35" s="19" t="s">
        <v>488</v>
      </c>
      <c r="Z35" s="19">
        <v>137</v>
      </c>
    </row>
    <row r="36" spans="1:26" x14ac:dyDescent="0.35">
      <c r="A36" s="19">
        <v>53</v>
      </c>
      <c r="B36" s="19" t="s">
        <v>85</v>
      </c>
      <c r="C36" s="19" t="s">
        <v>25</v>
      </c>
      <c r="D36" s="19" t="s">
        <v>25</v>
      </c>
      <c r="E36" s="19">
        <v>46198</v>
      </c>
      <c r="F36" s="19">
        <v>0.125</v>
      </c>
      <c r="G36" s="19">
        <v>46198.125</v>
      </c>
      <c r="H36" s="19" t="s">
        <v>27</v>
      </c>
      <c r="I36" s="19" t="s">
        <v>28</v>
      </c>
      <c r="J36" s="19">
        <v>117</v>
      </c>
      <c r="K36" s="19">
        <v>103</v>
      </c>
      <c r="L36" s="19">
        <v>87</v>
      </c>
      <c r="M36" s="19" t="s">
        <v>393</v>
      </c>
      <c r="N36" s="19">
        <v>1</v>
      </c>
      <c r="O36" s="19">
        <v>0</v>
      </c>
      <c r="T36" s="19">
        <v>1</v>
      </c>
      <c r="U36" s="19">
        <v>0</v>
      </c>
      <c r="V36" s="19" t="s">
        <v>261</v>
      </c>
      <c r="W36" s="19">
        <v>0</v>
      </c>
      <c r="X36" s="19" t="s">
        <v>435</v>
      </c>
      <c r="Y36" s="19" t="s">
        <v>27</v>
      </c>
      <c r="Z36" s="19">
        <v>137</v>
      </c>
    </row>
    <row r="37" spans="1:26" x14ac:dyDescent="0.35">
      <c r="A37" s="19">
        <v>10</v>
      </c>
      <c r="B37" s="19" t="s">
        <v>24</v>
      </c>
      <c r="C37" s="19" t="s">
        <v>48</v>
      </c>
      <c r="D37" s="19" t="s">
        <v>48</v>
      </c>
      <c r="E37" s="19">
        <v>46187</v>
      </c>
      <c r="F37" s="19">
        <v>0.91666666666666663</v>
      </c>
      <c r="G37" s="19">
        <v>46187.916666666664</v>
      </c>
      <c r="H37" s="19" t="s">
        <v>49</v>
      </c>
      <c r="I37" s="19" t="s">
        <v>50</v>
      </c>
      <c r="J37" s="19">
        <v>74</v>
      </c>
      <c r="K37" s="19">
        <v>115</v>
      </c>
      <c r="L37" s="19">
        <v>113</v>
      </c>
      <c r="M37" s="19" t="s">
        <v>393</v>
      </c>
      <c r="N37" s="19">
        <v>2</v>
      </c>
      <c r="O37" s="19">
        <v>2</v>
      </c>
      <c r="T37" s="19">
        <v>2</v>
      </c>
      <c r="U37" s="19">
        <v>2</v>
      </c>
      <c r="V37" s="19" t="s">
        <v>261</v>
      </c>
      <c r="W37" s="19">
        <v>0</v>
      </c>
      <c r="X37" s="19" t="s">
        <v>441</v>
      </c>
      <c r="Y37" s="19" t="s">
        <v>488</v>
      </c>
      <c r="Z37" s="19">
        <v>135</v>
      </c>
    </row>
    <row r="38" spans="1:26" x14ac:dyDescent="0.35">
      <c r="A38" s="19">
        <v>66</v>
      </c>
      <c r="B38" s="19" t="s">
        <v>85</v>
      </c>
      <c r="C38" s="19" t="s">
        <v>58</v>
      </c>
      <c r="D38" s="19" t="s">
        <v>58</v>
      </c>
      <c r="E38" s="19">
        <v>46200</v>
      </c>
      <c r="F38" s="19">
        <v>0.20833333333333334</v>
      </c>
      <c r="G38" s="19">
        <v>46200.208333333336</v>
      </c>
      <c r="H38" s="19" t="s">
        <v>60</v>
      </c>
      <c r="I38" s="19" t="s">
        <v>62</v>
      </c>
      <c r="J38" s="19">
        <v>85</v>
      </c>
      <c r="K38" s="19">
        <v>114</v>
      </c>
      <c r="L38" s="19">
        <v>123</v>
      </c>
      <c r="M38" s="19" t="s">
        <v>393</v>
      </c>
      <c r="N38" s="19">
        <v>1</v>
      </c>
      <c r="O38" s="19">
        <v>1</v>
      </c>
      <c r="T38" s="19">
        <v>1</v>
      </c>
      <c r="U38" s="19">
        <v>1</v>
      </c>
      <c r="V38" s="19" t="s">
        <v>261</v>
      </c>
      <c r="W38" s="19">
        <v>0</v>
      </c>
      <c r="X38" s="19" t="s">
        <v>430</v>
      </c>
      <c r="Y38" s="19" t="s">
        <v>488</v>
      </c>
      <c r="Z38" s="19">
        <v>134</v>
      </c>
    </row>
    <row r="39" spans="1:26" x14ac:dyDescent="0.35">
      <c r="A39" s="19">
        <v>76</v>
      </c>
      <c r="B39" s="19" t="s">
        <v>86</v>
      </c>
      <c r="C39" s="19" t="s">
        <v>48</v>
      </c>
      <c r="D39" s="19" t="s">
        <v>38</v>
      </c>
      <c r="E39" s="19">
        <v>46203</v>
      </c>
      <c r="F39" s="19">
        <v>0.125</v>
      </c>
      <c r="G39" s="19">
        <v>46203.125</v>
      </c>
      <c r="H39" s="19" t="s">
        <v>49</v>
      </c>
      <c r="I39" s="19" t="s">
        <v>40</v>
      </c>
      <c r="J39" s="19">
        <v>80</v>
      </c>
      <c r="K39" s="19">
        <v>114</v>
      </c>
      <c r="L39" s="19">
        <v>122</v>
      </c>
      <c r="M39" s="19" t="s">
        <v>393</v>
      </c>
      <c r="N39" s="19">
        <v>1</v>
      </c>
      <c r="O39" s="19">
        <v>1</v>
      </c>
      <c r="P39" s="19">
        <v>1</v>
      </c>
      <c r="Q39" s="19">
        <v>1</v>
      </c>
      <c r="R39" s="19">
        <v>2</v>
      </c>
      <c r="S39" s="19">
        <v>3</v>
      </c>
      <c r="T39" s="19">
        <v>1</v>
      </c>
      <c r="U39" s="19">
        <v>1</v>
      </c>
      <c r="V39" s="19" t="s">
        <v>261</v>
      </c>
      <c r="W39" s="19">
        <v>1</v>
      </c>
      <c r="X39" s="19" t="s">
        <v>494</v>
      </c>
      <c r="Y39" s="19" t="s">
        <v>488</v>
      </c>
      <c r="Z39" s="19">
        <v>134</v>
      </c>
    </row>
    <row r="40" spans="1:26" x14ac:dyDescent="0.35">
      <c r="A40" s="19">
        <v>96</v>
      </c>
      <c r="B40" s="19" t="s">
        <v>95</v>
      </c>
      <c r="C40" s="19">
        <v>85</v>
      </c>
      <c r="D40" s="19">
        <v>88</v>
      </c>
      <c r="E40" s="19">
        <v>46210</v>
      </c>
      <c r="F40" s="19">
        <v>0.91666666666666663</v>
      </c>
      <c r="G40" s="19">
        <v>46210.916666666664</v>
      </c>
      <c r="H40" s="19" t="s">
        <v>37</v>
      </c>
      <c r="I40" s="19" t="s">
        <v>83</v>
      </c>
      <c r="J40" s="19">
        <v>116</v>
      </c>
      <c r="K40" s="19">
        <v>113</v>
      </c>
      <c r="L40" s="19">
        <v>85</v>
      </c>
      <c r="M40" s="19" t="s">
        <v>393</v>
      </c>
      <c r="N40" s="19">
        <v>0</v>
      </c>
      <c r="O40" s="19">
        <v>0</v>
      </c>
      <c r="P40" s="19">
        <v>0</v>
      </c>
      <c r="Q40" s="19">
        <v>0</v>
      </c>
      <c r="R40" s="19">
        <v>4</v>
      </c>
      <c r="S40" s="19">
        <v>3</v>
      </c>
      <c r="T40" s="19">
        <v>0</v>
      </c>
      <c r="U40" s="19">
        <v>0</v>
      </c>
      <c r="V40" s="19" t="s">
        <v>261</v>
      </c>
      <c r="W40" s="19">
        <v>1</v>
      </c>
      <c r="X40" s="19" t="s">
        <v>496</v>
      </c>
      <c r="Y40" s="19" t="s">
        <v>488</v>
      </c>
      <c r="Z40" s="19">
        <v>133</v>
      </c>
    </row>
    <row r="41" spans="1:26" x14ac:dyDescent="0.35">
      <c r="A41" s="19">
        <v>25</v>
      </c>
      <c r="B41" s="19" t="s">
        <v>84</v>
      </c>
      <c r="C41" s="19" t="s">
        <v>25</v>
      </c>
      <c r="D41" s="19" t="s">
        <v>25</v>
      </c>
      <c r="E41" s="19">
        <v>46191</v>
      </c>
      <c r="F41" s="19">
        <v>0.75</v>
      </c>
      <c r="G41" s="19">
        <v>46191.75</v>
      </c>
      <c r="H41" s="19" t="s">
        <v>29</v>
      </c>
      <c r="I41" s="19" t="s">
        <v>27</v>
      </c>
      <c r="J41" s="19">
        <v>62</v>
      </c>
      <c r="K41" s="19">
        <v>112</v>
      </c>
      <c r="L41" s="19">
        <v>142</v>
      </c>
      <c r="M41" s="19" t="s">
        <v>393</v>
      </c>
      <c r="N41" s="19">
        <v>1</v>
      </c>
      <c r="O41" s="19">
        <v>1</v>
      </c>
      <c r="T41" s="19">
        <v>1</v>
      </c>
      <c r="U41" s="19">
        <v>1</v>
      </c>
      <c r="V41" s="19" t="s">
        <v>261</v>
      </c>
      <c r="W41" s="19">
        <v>0</v>
      </c>
      <c r="X41" s="19" t="s">
        <v>430</v>
      </c>
      <c r="Y41" s="19" t="s">
        <v>488</v>
      </c>
      <c r="Z41" s="19">
        <v>132</v>
      </c>
    </row>
    <row r="42" spans="1:26" x14ac:dyDescent="0.35">
      <c r="A42" s="19">
        <v>22</v>
      </c>
      <c r="B42" s="19" t="s">
        <v>24</v>
      </c>
      <c r="C42" s="19" t="s">
        <v>77</v>
      </c>
      <c r="D42" s="19" t="s">
        <v>77</v>
      </c>
      <c r="E42" s="19">
        <v>46190</v>
      </c>
      <c r="F42" s="19">
        <v>0.91666666666666663</v>
      </c>
      <c r="G42" s="19">
        <v>46190.916666666664</v>
      </c>
      <c r="H42" s="19" t="s">
        <v>78</v>
      </c>
      <c r="I42" s="19" t="s">
        <v>79</v>
      </c>
      <c r="J42" s="19">
        <v>59</v>
      </c>
      <c r="K42" s="19">
        <v>119</v>
      </c>
      <c r="L42" s="19">
        <v>133</v>
      </c>
      <c r="M42" s="19" t="s">
        <v>393</v>
      </c>
      <c r="N42" s="19">
        <v>4</v>
      </c>
      <c r="O42" s="19">
        <v>2</v>
      </c>
      <c r="T42" s="19">
        <v>4</v>
      </c>
      <c r="U42" s="19">
        <v>2</v>
      </c>
      <c r="V42" s="19" t="s">
        <v>264</v>
      </c>
      <c r="W42" s="19">
        <v>0</v>
      </c>
      <c r="X42" s="19" t="s">
        <v>490</v>
      </c>
      <c r="Y42" s="19" t="s">
        <v>78</v>
      </c>
      <c r="Z42" s="19">
        <v>129</v>
      </c>
    </row>
    <row r="43" spans="1:26" x14ac:dyDescent="0.35">
      <c r="A43" s="19">
        <v>59</v>
      </c>
      <c r="B43" s="19" t="s">
        <v>85</v>
      </c>
      <c r="C43" s="19" t="s">
        <v>33</v>
      </c>
      <c r="D43" s="19" t="s">
        <v>33</v>
      </c>
      <c r="E43" s="19">
        <v>46199</v>
      </c>
      <c r="F43" s="19">
        <v>0.16666666666666666</v>
      </c>
      <c r="G43" s="19">
        <v>46199.166666666664</v>
      </c>
      <c r="H43" s="19" t="s">
        <v>44</v>
      </c>
      <c r="I43" s="19" t="s">
        <v>34</v>
      </c>
      <c r="J43" s="19">
        <v>109</v>
      </c>
      <c r="K43" s="19">
        <v>102</v>
      </c>
      <c r="L43" s="19">
        <v>93</v>
      </c>
      <c r="M43" s="19" t="s">
        <v>393</v>
      </c>
      <c r="N43" s="19">
        <v>3</v>
      </c>
      <c r="O43" s="19">
        <v>2</v>
      </c>
      <c r="T43" s="19">
        <v>3</v>
      </c>
      <c r="U43" s="19">
        <v>2</v>
      </c>
      <c r="V43" s="19" t="s">
        <v>261</v>
      </c>
      <c r="W43" s="19">
        <v>0</v>
      </c>
      <c r="X43" s="19" t="s">
        <v>451</v>
      </c>
      <c r="Y43" s="19" t="s">
        <v>44</v>
      </c>
      <c r="Z43" s="19">
        <v>129</v>
      </c>
    </row>
    <row r="44" spans="1:26" x14ac:dyDescent="0.35">
      <c r="A44" s="19">
        <v>102</v>
      </c>
      <c r="B44" s="19" t="s">
        <v>97</v>
      </c>
      <c r="C44" s="19">
        <v>99</v>
      </c>
      <c r="D44" s="19">
        <v>100</v>
      </c>
      <c r="E44" s="19">
        <v>46218</v>
      </c>
      <c r="F44" s="19">
        <v>0.875</v>
      </c>
      <c r="G44" s="19">
        <v>46218.875</v>
      </c>
      <c r="H44" s="19" t="s">
        <v>78</v>
      </c>
      <c r="I44" s="19" t="s">
        <v>70</v>
      </c>
      <c r="J44" s="19">
        <v>93</v>
      </c>
      <c r="K44" s="19">
        <v>110</v>
      </c>
      <c r="L44" s="19">
        <v>109</v>
      </c>
      <c r="M44" s="19" t="s">
        <v>393</v>
      </c>
      <c r="N44" s="19">
        <v>1</v>
      </c>
      <c r="O44" s="19">
        <v>2</v>
      </c>
      <c r="T44" s="19">
        <v>1</v>
      </c>
      <c r="U44" s="19">
        <v>2</v>
      </c>
      <c r="V44" s="19" t="s">
        <v>261</v>
      </c>
      <c r="W44" s="19">
        <v>0</v>
      </c>
      <c r="X44" s="19" t="s">
        <v>437</v>
      </c>
      <c r="Y44" s="19" t="s">
        <v>70</v>
      </c>
      <c r="Z44" s="19">
        <v>129</v>
      </c>
    </row>
    <row r="45" spans="1:26" x14ac:dyDescent="0.35">
      <c r="A45" s="19">
        <v>58</v>
      </c>
      <c r="B45" s="19" t="s">
        <v>85</v>
      </c>
      <c r="C45" s="19" t="s">
        <v>48</v>
      </c>
      <c r="D45" s="19" t="s">
        <v>48</v>
      </c>
      <c r="E45" s="19">
        <v>46199</v>
      </c>
      <c r="F45" s="19">
        <v>4.1666666666666664E-2</v>
      </c>
      <c r="G45" s="19">
        <v>46199.041666666664</v>
      </c>
      <c r="H45" s="19" t="s">
        <v>50</v>
      </c>
      <c r="I45" s="19" t="s">
        <v>53</v>
      </c>
      <c r="J45" s="19">
        <v>96</v>
      </c>
      <c r="K45" s="19">
        <v>108</v>
      </c>
      <c r="L45" s="19">
        <v>111</v>
      </c>
      <c r="M45" s="19" t="s">
        <v>393</v>
      </c>
      <c r="N45" s="19">
        <v>1</v>
      </c>
      <c r="O45" s="19">
        <v>1</v>
      </c>
      <c r="T45" s="19">
        <v>1</v>
      </c>
      <c r="U45" s="19">
        <v>1</v>
      </c>
      <c r="V45" s="19" t="s">
        <v>261</v>
      </c>
      <c r="W45" s="19">
        <v>0</v>
      </c>
      <c r="X45" s="19" t="s">
        <v>430</v>
      </c>
      <c r="Y45" s="19" t="s">
        <v>488</v>
      </c>
      <c r="Z45" s="19">
        <v>128</v>
      </c>
    </row>
    <row r="46" spans="1:26" x14ac:dyDescent="0.35">
      <c r="A46" s="19">
        <v>48</v>
      </c>
      <c r="B46" s="19" t="s">
        <v>84</v>
      </c>
      <c r="C46" s="19" t="s">
        <v>74</v>
      </c>
      <c r="D46" s="19" t="s">
        <v>74</v>
      </c>
      <c r="E46" s="19">
        <v>46197</v>
      </c>
      <c r="F46" s="19">
        <v>0.16666666666666666</v>
      </c>
      <c r="G46" s="19">
        <v>46197.166666666664</v>
      </c>
      <c r="H46" s="19" t="s">
        <v>83</v>
      </c>
      <c r="I46" s="19" t="s">
        <v>76</v>
      </c>
      <c r="J46" s="19">
        <v>77</v>
      </c>
      <c r="K46" s="19">
        <v>111</v>
      </c>
      <c r="L46" s="19">
        <v>123</v>
      </c>
      <c r="M46" s="19" t="s">
        <v>393</v>
      </c>
      <c r="N46" s="19">
        <v>1</v>
      </c>
      <c r="O46" s="19">
        <v>0</v>
      </c>
      <c r="T46" s="19">
        <v>1</v>
      </c>
      <c r="U46" s="19">
        <v>0</v>
      </c>
      <c r="V46" s="19" t="s">
        <v>263</v>
      </c>
      <c r="W46" s="19">
        <v>0</v>
      </c>
      <c r="X46" s="19" t="s">
        <v>435</v>
      </c>
      <c r="Y46" s="19" t="s">
        <v>83</v>
      </c>
      <c r="Z46" s="19">
        <v>127</v>
      </c>
    </row>
    <row r="47" spans="1:26" x14ac:dyDescent="0.35">
      <c r="A47" s="19">
        <v>86</v>
      </c>
      <c r="B47" s="19" t="s">
        <v>86</v>
      </c>
      <c r="C47" s="19" t="s">
        <v>33</v>
      </c>
      <c r="D47" s="19" t="s">
        <v>58</v>
      </c>
      <c r="E47" s="19">
        <v>46206</v>
      </c>
      <c r="F47" s="19">
        <v>0.83333333333333337</v>
      </c>
      <c r="G47" s="19">
        <v>46206.833333333336</v>
      </c>
      <c r="H47" s="19" t="s">
        <v>43</v>
      </c>
      <c r="I47" s="19" t="s">
        <v>60</v>
      </c>
      <c r="J47" s="19">
        <v>113</v>
      </c>
      <c r="K47" s="19">
        <v>106</v>
      </c>
      <c r="L47" s="19">
        <v>92</v>
      </c>
      <c r="M47" s="19" t="s">
        <v>393</v>
      </c>
      <c r="N47" s="19">
        <v>1</v>
      </c>
      <c r="O47" s="19">
        <v>1</v>
      </c>
      <c r="P47" s="19">
        <v>1</v>
      </c>
      <c r="Q47" s="19">
        <v>1</v>
      </c>
      <c r="R47" s="19">
        <v>2</v>
      </c>
      <c r="S47" s="19">
        <v>4</v>
      </c>
      <c r="T47" s="19">
        <v>1</v>
      </c>
      <c r="U47" s="19">
        <v>1</v>
      </c>
      <c r="V47" s="19" t="s">
        <v>261</v>
      </c>
      <c r="W47" s="19">
        <v>1</v>
      </c>
      <c r="X47" s="19" t="s">
        <v>495</v>
      </c>
      <c r="Y47" s="19" t="s">
        <v>488</v>
      </c>
      <c r="Z47" s="19">
        <v>126</v>
      </c>
    </row>
    <row r="48" spans="1:26" x14ac:dyDescent="0.35">
      <c r="A48" s="19">
        <v>87</v>
      </c>
      <c r="B48" s="19" t="s">
        <v>86</v>
      </c>
      <c r="C48" s="19" t="s">
        <v>69</v>
      </c>
      <c r="D48" s="19" t="s">
        <v>55</v>
      </c>
      <c r="E48" s="19">
        <v>46207</v>
      </c>
      <c r="F48" s="19">
        <v>0</v>
      </c>
      <c r="G48" s="19">
        <v>46207</v>
      </c>
      <c r="H48" s="19" t="s">
        <v>70</v>
      </c>
      <c r="I48" s="19" t="s">
        <v>57</v>
      </c>
      <c r="J48" s="19">
        <v>25</v>
      </c>
      <c r="K48" s="19">
        <v>165</v>
      </c>
      <c r="L48" s="19">
        <v>213</v>
      </c>
      <c r="M48" s="19" t="s">
        <v>393</v>
      </c>
      <c r="N48" s="19">
        <v>1</v>
      </c>
      <c r="O48" s="19">
        <v>1</v>
      </c>
      <c r="P48" s="19">
        <v>3</v>
      </c>
      <c r="Q48" s="19">
        <v>2</v>
      </c>
      <c r="T48" s="19">
        <v>3</v>
      </c>
      <c r="U48" s="19">
        <v>2</v>
      </c>
      <c r="V48" s="19" t="s">
        <v>265</v>
      </c>
      <c r="W48" s="19">
        <v>0</v>
      </c>
      <c r="X48" s="19" t="s">
        <v>451</v>
      </c>
      <c r="Y48" s="19" t="s">
        <v>70</v>
      </c>
      <c r="Z48" s="19">
        <v>125</v>
      </c>
    </row>
    <row r="49" spans="1:26" x14ac:dyDescent="0.35">
      <c r="A49" s="19">
        <v>4</v>
      </c>
      <c r="B49" s="19" t="s">
        <v>24</v>
      </c>
      <c r="C49" s="19" t="s">
        <v>33</v>
      </c>
      <c r="D49" s="19" t="s">
        <v>33</v>
      </c>
      <c r="E49" s="19">
        <v>46186</v>
      </c>
      <c r="F49" s="19">
        <v>0.125</v>
      </c>
      <c r="G49" s="19">
        <v>46186.125</v>
      </c>
      <c r="H49" s="19" t="s">
        <v>34</v>
      </c>
      <c r="I49" s="19" t="s">
        <v>35</v>
      </c>
      <c r="J49" s="19">
        <v>74</v>
      </c>
      <c r="K49" s="19">
        <v>113</v>
      </c>
      <c r="L49" s="19">
        <v>115</v>
      </c>
      <c r="M49" s="19" t="s">
        <v>393</v>
      </c>
      <c r="N49" s="19">
        <v>4</v>
      </c>
      <c r="O49" s="19">
        <v>1</v>
      </c>
      <c r="T49" s="19">
        <v>4</v>
      </c>
      <c r="U49" s="19">
        <v>1</v>
      </c>
      <c r="V49" s="19" t="s">
        <v>263</v>
      </c>
      <c r="W49" s="19">
        <v>0</v>
      </c>
      <c r="X49" s="19" t="s">
        <v>450</v>
      </c>
      <c r="Y49" s="19" t="s">
        <v>34</v>
      </c>
      <c r="Z49" s="19">
        <v>124</v>
      </c>
    </row>
    <row r="50" spans="1:26" x14ac:dyDescent="0.35">
      <c r="A50" s="19">
        <v>12</v>
      </c>
      <c r="B50" s="19" t="s">
        <v>24</v>
      </c>
      <c r="C50" s="19" t="s">
        <v>48</v>
      </c>
      <c r="D50" s="19" t="s">
        <v>48</v>
      </c>
      <c r="E50" s="19">
        <v>46188</v>
      </c>
      <c r="F50" s="19">
        <v>0.16666666666666666</v>
      </c>
      <c r="G50" s="19">
        <v>46188.166666666664</v>
      </c>
      <c r="H50" s="19" t="s">
        <v>53</v>
      </c>
      <c r="I50" s="19" t="s">
        <v>54</v>
      </c>
      <c r="J50" s="19">
        <v>72</v>
      </c>
      <c r="K50" s="19">
        <v>110</v>
      </c>
      <c r="L50" s="19">
        <v>122</v>
      </c>
      <c r="M50" s="19" t="s">
        <v>393</v>
      </c>
      <c r="N50" s="19">
        <v>5</v>
      </c>
      <c r="O50" s="19">
        <v>1</v>
      </c>
      <c r="T50" s="19">
        <v>5</v>
      </c>
      <c r="U50" s="19">
        <v>1</v>
      </c>
      <c r="V50" s="19" t="s">
        <v>263</v>
      </c>
      <c r="W50" s="19">
        <v>0</v>
      </c>
      <c r="X50" s="19" t="s">
        <v>439</v>
      </c>
      <c r="Y50" s="19" t="s">
        <v>53</v>
      </c>
      <c r="Z50" s="19">
        <v>122</v>
      </c>
    </row>
    <row r="51" spans="1:26" x14ac:dyDescent="0.35">
      <c r="A51" s="19">
        <v>93</v>
      </c>
      <c r="B51" s="19" t="s">
        <v>95</v>
      </c>
      <c r="C51" s="19">
        <v>84</v>
      </c>
      <c r="D51" s="19">
        <v>83</v>
      </c>
      <c r="E51" s="19">
        <v>46209</v>
      </c>
      <c r="F51" s="19">
        <v>0.875</v>
      </c>
      <c r="G51" s="19">
        <v>46209.875</v>
      </c>
      <c r="H51" s="19" t="s">
        <v>75</v>
      </c>
      <c r="I51" s="19" t="s">
        <v>56</v>
      </c>
      <c r="J51" s="19">
        <v>127</v>
      </c>
      <c r="K51" s="19">
        <v>120</v>
      </c>
      <c r="L51" s="19">
        <v>72</v>
      </c>
      <c r="M51" s="19" t="s">
        <v>393</v>
      </c>
      <c r="N51" s="19">
        <v>0</v>
      </c>
      <c r="O51" s="19">
        <v>1</v>
      </c>
      <c r="T51" s="19">
        <v>0</v>
      </c>
      <c r="U51" s="19">
        <v>1</v>
      </c>
      <c r="V51" s="19" t="s">
        <v>263</v>
      </c>
      <c r="W51" s="19">
        <v>0</v>
      </c>
      <c r="X51" s="19" t="s">
        <v>433</v>
      </c>
      <c r="Y51" s="19" t="s">
        <v>56</v>
      </c>
      <c r="Z51" s="19">
        <v>122</v>
      </c>
    </row>
    <row r="52" spans="1:26" x14ac:dyDescent="0.35">
      <c r="A52" s="19">
        <v>94</v>
      </c>
      <c r="B52" s="19" t="s">
        <v>95</v>
      </c>
      <c r="C52" s="19">
        <v>82</v>
      </c>
      <c r="D52" s="19">
        <v>81</v>
      </c>
      <c r="E52" s="19">
        <v>46210</v>
      </c>
      <c r="F52" s="19">
        <v>8.3333333333333329E-2</v>
      </c>
      <c r="G52" s="19">
        <v>46210.083333333336</v>
      </c>
      <c r="H52" s="19" t="s">
        <v>34</v>
      </c>
      <c r="I52" s="19" t="s">
        <v>59</v>
      </c>
      <c r="J52" s="19">
        <v>95</v>
      </c>
      <c r="K52" s="19">
        <v>117</v>
      </c>
      <c r="L52" s="19">
        <v>100</v>
      </c>
      <c r="M52" s="19" t="s">
        <v>393</v>
      </c>
      <c r="N52" s="19">
        <v>1</v>
      </c>
      <c r="O52" s="19">
        <v>4</v>
      </c>
      <c r="T52" s="19">
        <v>1</v>
      </c>
      <c r="U52" s="19">
        <v>4</v>
      </c>
      <c r="V52" s="19" t="s">
        <v>261</v>
      </c>
      <c r="W52" s="19">
        <v>0</v>
      </c>
      <c r="X52" s="19" t="s">
        <v>446</v>
      </c>
      <c r="Y52" s="19" t="s">
        <v>59</v>
      </c>
      <c r="Z52" s="19">
        <v>120</v>
      </c>
    </row>
    <row r="53" spans="1:26" x14ac:dyDescent="0.35">
      <c r="A53" s="19">
        <v>28</v>
      </c>
      <c r="B53" s="19" t="s">
        <v>84</v>
      </c>
      <c r="C53" s="19" t="s">
        <v>25</v>
      </c>
      <c r="D53" s="19" t="s">
        <v>25</v>
      </c>
      <c r="E53" s="19">
        <v>46192</v>
      </c>
      <c r="F53" s="19">
        <v>0.125</v>
      </c>
      <c r="G53" s="19">
        <v>46192.125</v>
      </c>
      <c r="H53" s="19" t="s">
        <v>26</v>
      </c>
      <c r="I53" s="19" t="s">
        <v>28</v>
      </c>
      <c r="J53" s="19">
        <v>69</v>
      </c>
      <c r="K53" s="19">
        <v>117</v>
      </c>
      <c r="L53" s="19">
        <v>129</v>
      </c>
      <c r="M53" s="19" t="s">
        <v>393</v>
      </c>
      <c r="N53" s="19">
        <v>1</v>
      </c>
      <c r="O53" s="19">
        <v>0</v>
      </c>
      <c r="T53" s="19">
        <v>1</v>
      </c>
      <c r="U53" s="19">
        <v>0</v>
      </c>
      <c r="V53" s="19" t="s">
        <v>263</v>
      </c>
      <c r="W53" s="19">
        <v>0</v>
      </c>
      <c r="X53" s="19" t="s">
        <v>435</v>
      </c>
      <c r="Y53" s="19" t="s">
        <v>26</v>
      </c>
      <c r="Z53" s="19">
        <v>119</v>
      </c>
    </row>
    <row r="54" spans="1:26" x14ac:dyDescent="0.35">
      <c r="A54" s="19">
        <v>2</v>
      </c>
      <c r="B54" s="19" t="s">
        <v>24</v>
      </c>
      <c r="C54" s="19" t="s">
        <v>25</v>
      </c>
      <c r="D54" s="19" t="s">
        <v>25</v>
      </c>
      <c r="E54" s="19">
        <v>46185</v>
      </c>
      <c r="F54" s="19">
        <v>0.16666666666666666</v>
      </c>
      <c r="G54" s="19">
        <v>46185.166666666664</v>
      </c>
      <c r="H54" s="19" t="s">
        <v>28</v>
      </c>
      <c r="I54" s="19" t="s">
        <v>29</v>
      </c>
      <c r="J54" s="19">
        <v>96</v>
      </c>
      <c r="K54" s="19">
        <v>107</v>
      </c>
      <c r="L54" s="19">
        <v>91</v>
      </c>
      <c r="M54" s="19" t="s">
        <v>393</v>
      </c>
      <c r="N54" s="19">
        <v>2</v>
      </c>
      <c r="O54" s="19">
        <v>1</v>
      </c>
      <c r="T54" s="19">
        <v>2</v>
      </c>
      <c r="U54" s="19">
        <v>1</v>
      </c>
      <c r="V54" s="19" t="s">
        <v>261</v>
      </c>
      <c r="W54" s="19">
        <v>0</v>
      </c>
      <c r="X54" s="19" t="s">
        <v>431</v>
      </c>
      <c r="Y54" s="19" t="s">
        <v>28</v>
      </c>
      <c r="Z54" s="19">
        <v>116</v>
      </c>
    </row>
    <row r="55" spans="1:26" x14ac:dyDescent="0.35">
      <c r="A55" s="19">
        <v>88</v>
      </c>
      <c r="B55" s="19" t="s">
        <v>86</v>
      </c>
      <c r="C55" s="19" t="s">
        <v>74</v>
      </c>
      <c r="D55" s="19" t="s">
        <v>94</v>
      </c>
      <c r="E55" s="19">
        <v>46207</v>
      </c>
      <c r="F55" s="19">
        <v>0.14583333333333334</v>
      </c>
      <c r="G55" s="19">
        <v>46207.145833333336</v>
      </c>
      <c r="H55" s="19" t="s">
        <v>83</v>
      </c>
      <c r="I55" s="19" t="s">
        <v>80</v>
      </c>
      <c r="J55" s="19">
        <v>66</v>
      </c>
      <c r="K55" s="19">
        <v>114</v>
      </c>
      <c r="L55" s="19">
        <v>139</v>
      </c>
      <c r="M55" s="19" t="s">
        <v>393</v>
      </c>
      <c r="N55" s="19">
        <v>1</v>
      </c>
      <c r="O55" s="19">
        <v>0</v>
      </c>
      <c r="T55" s="19">
        <v>1</v>
      </c>
      <c r="U55" s="19">
        <v>0</v>
      </c>
      <c r="V55" s="19" t="s">
        <v>263</v>
      </c>
      <c r="W55" s="19">
        <v>0</v>
      </c>
      <c r="X55" s="19" t="s">
        <v>435</v>
      </c>
      <c r="Y55" s="19" t="s">
        <v>83</v>
      </c>
      <c r="Z55" s="19">
        <v>116</v>
      </c>
    </row>
    <row r="56" spans="1:26" x14ac:dyDescent="0.35">
      <c r="A56" s="19">
        <v>9</v>
      </c>
      <c r="B56" s="19" t="s">
        <v>24</v>
      </c>
      <c r="C56" s="19" t="s">
        <v>45</v>
      </c>
      <c r="D56" s="19" t="s">
        <v>45</v>
      </c>
      <c r="E56" s="19">
        <v>46187</v>
      </c>
      <c r="F56" s="19">
        <v>0.79166666666666663</v>
      </c>
      <c r="G56" s="19">
        <v>46187.791666666664</v>
      </c>
      <c r="H56" s="19" t="s">
        <v>46</v>
      </c>
      <c r="I56" s="19" t="s">
        <v>47</v>
      </c>
      <c r="J56" s="19">
        <v>15</v>
      </c>
      <c r="K56" s="19">
        <v>179</v>
      </c>
      <c r="L56" s="19">
        <v>222</v>
      </c>
      <c r="M56" s="19" t="s">
        <v>393</v>
      </c>
      <c r="N56" s="19">
        <v>7</v>
      </c>
      <c r="O56" s="19">
        <v>1</v>
      </c>
      <c r="T56" s="19">
        <v>7</v>
      </c>
      <c r="U56" s="19">
        <v>1</v>
      </c>
      <c r="V56" s="19" t="s">
        <v>265</v>
      </c>
      <c r="W56" s="19">
        <v>0</v>
      </c>
      <c r="X56" s="19" t="s">
        <v>489</v>
      </c>
      <c r="Y56" s="19" t="s">
        <v>46</v>
      </c>
      <c r="Z56" s="19">
        <v>115</v>
      </c>
    </row>
    <row r="57" spans="1:26" x14ac:dyDescent="0.35">
      <c r="A57" s="19">
        <v>43</v>
      </c>
      <c r="B57" s="19" t="s">
        <v>84</v>
      </c>
      <c r="C57" s="19" t="s">
        <v>64</v>
      </c>
      <c r="D57" s="19" t="s">
        <v>64</v>
      </c>
      <c r="E57" s="19">
        <v>46196</v>
      </c>
      <c r="F57" s="19">
        <v>8.3333333333333329E-2</v>
      </c>
      <c r="G57" s="19">
        <v>46196.083333333336</v>
      </c>
      <c r="H57" s="19" t="s">
        <v>68</v>
      </c>
      <c r="I57" s="19" t="s">
        <v>66</v>
      </c>
      <c r="J57" s="19">
        <v>64</v>
      </c>
      <c r="K57" s="19">
        <v>105</v>
      </c>
      <c r="L57" s="19">
        <v>137</v>
      </c>
      <c r="M57" s="19" t="s">
        <v>393</v>
      </c>
      <c r="N57" s="19">
        <v>3</v>
      </c>
      <c r="O57" s="19">
        <v>2</v>
      </c>
      <c r="T57" s="19">
        <v>3</v>
      </c>
      <c r="U57" s="19">
        <v>2</v>
      </c>
      <c r="V57" s="19" t="s">
        <v>263</v>
      </c>
      <c r="W57" s="19">
        <v>0</v>
      </c>
      <c r="X57" s="19" t="s">
        <v>451</v>
      </c>
      <c r="Y57" s="19" t="s">
        <v>68</v>
      </c>
      <c r="Z57" s="19">
        <v>114</v>
      </c>
    </row>
    <row r="58" spans="1:26" x14ac:dyDescent="0.35">
      <c r="A58" s="19">
        <v>73</v>
      </c>
      <c r="B58" s="19" t="s">
        <v>86</v>
      </c>
      <c r="C58" s="19" t="s">
        <v>25</v>
      </c>
      <c r="D58" s="19" t="s">
        <v>30</v>
      </c>
      <c r="E58" s="19">
        <v>46201</v>
      </c>
      <c r="F58" s="19">
        <v>0.875</v>
      </c>
      <c r="G58" s="19">
        <v>46201.875</v>
      </c>
      <c r="H58" s="19" t="s">
        <v>27</v>
      </c>
      <c r="I58" s="19" t="s">
        <v>31</v>
      </c>
      <c r="J58" s="19">
        <v>141</v>
      </c>
      <c r="K58" s="19">
        <v>121</v>
      </c>
      <c r="L58" s="19">
        <v>64</v>
      </c>
      <c r="M58" s="19" t="s">
        <v>393</v>
      </c>
      <c r="N58" s="19">
        <v>0</v>
      </c>
      <c r="O58" s="19">
        <v>1</v>
      </c>
      <c r="T58" s="19">
        <v>0</v>
      </c>
      <c r="U58" s="19">
        <v>1</v>
      </c>
      <c r="V58" s="19" t="s">
        <v>263</v>
      </c>
      <c r="W58" s="19">
        <v>0</v>
      </c>
      <c r="X58" s="19" t="s">
        <v>433</v>
      </c>
      <c r="Y58" s="19" t="s">
        <v>31</v>
      </c>
      <c r="Z58" s="19">
        <v>114</v>
      </c>
    </row>
    <row r="59" spans="1:26" x14ac:dyDescent="0.35">
      <c r="A59" s="19">
        <v>79</v>
      </c>
      <c r="B59" s="19" t="s">
        <v>86</v>
      </c>
      <c r="C59" s="19" t="s">
        <v>25</v>
      </c>
      <c r="D59" s="19" t="s">
        <v>89</v>
      </c>
      <c r="E59" s="19">
        <v>46204</v>
      </c>
      <c r="F59" s="19">
        <v>0.125</v>
      </c>
      <c r="G59" s="19">
        <v>46204.125</v>
      </c>
      <c r="H59" s="19" t="s">
        <v>26</v>
      </c>
      <c r="I59" s="19" t="s">
        <v>52</v>
      </c>
      <c r="J59" s="19">
        <v>84</v>
      </c>
      <c r="K59" s="19">
        <v>108</v>
      </c>
      <c r="L59" s="19">
        <v>122</v>
      </c>
      <c r="M59" s="19" t="s">
        <v>393</v>
      </c>
      <c r="N59" s="19">
        <v>2</v>
      </c>
      <c r="O59" s="19">
        <v>0</v>
      </c>
      <c r="T59" s="19">
        <v>2</v>
      </c>
      <c r="U59" s="19">
        <v>0</v>
      </c>
      <c r="V59" s="19" t="s">
        <v>262</v>
      </c>
      <c r="W59" s="19">
        <v>0</v>
      </c>
      <c r="X59" s="19" t="s">
        <v>438</v>
      </c>
      <c r="Y59" s="19" t="s">
        <v>26</v>
      </c>
      <c r="Z59" s="19">
        <v>114</v>
      </c>
    </row>
    <row r="60" spans="1:26" x14ac:dyDescent="0.35">
      <c r="A60" s="19">
        <v>100</v>
      </c>
      <c r="B60" s="19" t="s">
        <v>96</v>
      </c>
      <c r="C60" s="19">
        <v>95</v>
      </c>
      <c r="D60" s="19">
        <v>96</v>
      </c>
      <c r="E60" s="19">
        <v>46215</v>
      </c>
      <c r="F60" s="19">
        <v>0.125</v>
      </c>
      <c r="G60" s="19">
        <v>46215.125</v>
      </c>
      <c r="H60" s="19" t="s">
        <v>70</v>
      </c>
      <c r="I60" s="19" t="s">
        <v>37</v>
      </c>
      <c r="J60" s="19">
        <v>64</v>
      </c>
      <c r="K60" s="19">
        <v>119</v>
      </c>
      <c r="L60" s="19">
        <v>144</v>
      </c>
      <c r="M60" s="19" t="s">
        <v>393</v>
      </c>
      <c r="N60" s="19">
        <v>1</v>
      </c>
      <c r="O60" s="19">
        <v>1</v>
      </c>
      <c r="P60" s="19">
        <v>3</v>
      </c>
      <c r="Q60" s="19">
        <v>1</v>
      </c>
      <c r="T60" s="19">
        <v>3</v>
      </c>
      <c r="U60" s="19">
        <v>1</v>
      </c>
      <c r="V60" s="19" t="s">
        <v>263</v>
      </c>
      <c r="W60" s="19">
        <v>0</v>
      </c>
      <c r="X60" s="19" t="s">
        <v>429</v>
      </c>
      <c r="Y60" s="19" t="s">
        <v>70</v>
      </c>
      <c r="Z60" s="19">
        <v>114</v>
      </c>
    </row>
    <row r="61" spans="1:26" x14ac:dyDescent="0.35">
      <c r="A61" s="19">
        <v>70</v>
      </c>
      <c r="B61" s="19" t="s">
        <v>85</v>
      </c>
      <c r="C61" s="19" t="s">
        <v>74</v>
      </c>
      <c r="D61" s="19" t="s">
        <v>74</v>
      </c>
      <c r="E61" s="19">
        <v>46201</v>
      </c>
      <c r="F61" s="19">
        <v>6.25E-2</v>
      </c>
      <c r="G61" s="19">
        <v>46201.0625</v>
      </c>
      <c r="H61" s="19" t="s">
        <v>76</v>
      </c>
      <c r="I61" s="19" t="s">
        <v>82</v>
      </c>
      <c r="J61" s="19">
        <v>63</v>
      </c>
      <c r="K61" s="19">
        <v>107</v>
      </c>
      <c r="L61" s="19">
        <v>158</v>
      </c>
      <c r="M61" s="19" t="s">
        <v>393</v>
      </c>
      <c r="N61" s="19">
        <v>3</v>
      </c>
      <c r="O61" s="19">
        <v>1</v>
      </c>
      <c r="T61" s="19">
        <v>3</v>
      </c>
      <c r="U61" s="19">
        <v>1</v>
      </c>
      <c r="V61" s="19" t="s">
        <v>263</v>
      </c>
      <c r="W61" s="19">
        <v>0</v>
      </c>
      <c r="X61" s="19" t="s">
        <v>429</v>
      </c>
      <c r="Y61" s="19" t="s">
        <v>76</v>
      </c>
      <c r="Z61" s="19">
        <v>113</v>
      </c>
    </row>
    <row r="62" spans="1:26" x14ac:dyDescent="0.35">
      <c r="A62" s="19">
        <v>54</v>
      </c>
      <c r="B62" s="19" t="s">
        <v>85</v>
      </c>
      <c r="C62" s="19" t="s">
        <v>25</v>
      </c>
      <c r="D62" s="19" t="s">
        <v>25</v>
      </c>
      <c r="E62" s="19">
        <v>46198</v>
      </c>
      <c r="F62" s="19">
        <v>0.125</v>
      </c>
      <c r="G62" s="19">
        <v>46198.125</v>
      </c>
      <c r="H62" s="19" t="s">
        <v>29</v>
      </c>
      <c r="I62" s="19" t="s">
        <v>26</v>
      </c>
      <c r="J62" s="19">
        <v>109</v>
      </c>
      <c r="K62" s="19">
        <v>99</v>
      </c>
      <c r="L62" s="19">
        <v>91</v>
      </c>
      <c r="M62" s="19" t="s">
        <v>393</v>
      </c>
      <c r="N62" s="19">
        <v>0</v>
      </c>
      <c r="O62" s="19">
        <v>3</v>
      </c>
      <c r="T62" s="19">
        <v>0</v>
      </c>
      <c r="U62" s="19">
        <v>3</v>
      </c>
      <c r="V62" s="19" t="s">
        <v>261</v>
      </c>
      <c r="W62" s="19">
        <v>0</v>
      </c>
      <c r="X62" s="19" t="s">
        <v>440</v>
      </c>
      <c r="Y62" s="19" t="s">
        <v>26</v>
      </c>
      <c r="Z62" s="19">
        <v>111</v>
      </c>
    </row>
    <row r="63" spans="1:26" x14ac:dyDescent="0.35">
      <c r="A63" s="19">
        <v>40</v>
      </c>
      <c r="B63" s="19" t="s">
        <v>84</v>
      </c>
      <c r="C63" s="19" t="s">
        <v>58</v>
      </c>
      <c r="D63" s="19" t="s">
        <v>58</v>
      </c>
      <c r="E63" s="19">
        <v>46195</v>
      </c>
      <c r="F63" s="19">
        <v>0.125</v>
      </c>
      <c r="G63" s="19">
        <v>46195.125</v>
      </c>
      <c r="H63" s="19" t="s">
        <v>63</v>
      </c>
      <c r="I63" s="19" t="s">
        <v>60</v>
      </c>
      <c r="J63" s="19">
        <v>148</v>
      </c>
      <c r="K63" s="19">
        <v>116</v>
      </c>
      <c r="L63" s="19">
        <v>59</v>
      </c>
      <c r="M63" s="19" t="s">
        <v>393</v>
      </c>
      <c r="N63" s="19">
        <v>1</v>
      </c>
      <c r="O63" s="19">
        <v>3</v>
      </c>
      <c r="T63" s="19">
        <v>1</v>
      </c>
      <c r="U63" s="19">
        <v>3</v>
      </c>
      <c r="V63" s="19" t="s">
        <v>263</v>
      </c>
      <c r="W63" s="19">
        <v>0</v>
      </c>
      <c r="X63" s="19" t="s">
        <v>444</v>
      </c>
      <c r="Y63" s="19" t="s">
        <v>60</v>
      </c>
      <c r="Z63" s="19">
        <v>109</v>
      </c>
    </row>
    <row r="64" spans="1:26" x14ac:dyDescent="0.35">
      <c r="A64" s="19">
        <v>50</v>
      </c>
      <c r="B64" s="19" t="s">
        <v>85</v>
      </c>
      <c r="C64" s="19" t="s">
        <v>30</v>
      </c>
      <c r="D64" s="19" t="s">
        <v>30</v>
      </c>
      <c r="E64" s="19">
        <v>46197</v>
      </c>
      <c r="F64" s="19">
        <v>0.875</v>
      </c>
      <c r="G64" s="19">
        <v>46197.875</v>
      </c>
      <c r="H64" s="19" t="s">
        <v>32</v>
      </c>
      <c r="I64" s="19" t="s">
        <v>36</v>
      </c>
      <c r="J64" s="19">
        <v>87</v>
      </c>
      <c r="K64" s="19">
        <v>102</v>
      </c>
      <c r="L64" s="19">
        <v>120</v>
      </c>
      <c r="M64" s="19" t="s">
        <v>393</v>
      </c>
      <c r="N64" s="19">
        <v>3</v>
      </c>
      <c r="O64" s="19">
        <v>1</v>
      </c>
      <c r="T64" s="19">
        <v>3</v>
      </c>
      <c r="U64" s="19">
        <v>1</v>
      </c>
      <c r="V64" s="19" t="s">
        <v>261</v>
      </c>
      <c r="W64" s="19">
        <v>0</v>
      </c>
      <c r="X64" s="19" t="s">
        <v>429</v>
      </c>
      <c r="Y64" s="19" t="s">
        <v>32</v>
      </c>
      <c r="Z64" s="19">
        <v>107</v>
      </c>
    </row>
    <row r="65" spans="1:26" x14ac:dyDescent="0.35">
      <c r="A65" s="19">
        <v>57</v>
      </c>
      <c r="B65" s="19" t="s">
        <v>85</v>
      </c>
      <c r="C65" s="19" t="s">
        <v>48</v>
      </c>
      <c r="D65" s="19" t="s">
        <v>48</v>
      </c>
      <c r="E65" s="19">
        <v>46199</v>
      </c>
      <c r="F65" s="19">
        <v>4.1666666666666664E-2</v>
      </c>
      <c r="G65" s="19">
        <v>46199.041666666664</v>
      </c>
      <c r="H65" s="19" t="s">
        <v>54</v>
      </c>
      <c r="I65" s="19" t="s">
        <v>49</v>
      </c>
      <c r="J65" s="19">
        <v>131</v>
      </c>
      <c r="K65" s="19">
        <v>123</v>
      </c>
      <c r="L65" s="19">
        <v>56</v>
      </c>
      <c r="M65" s="19" t="s">
        <v>393</v>
      </c>
      <c r="N65" s="19">
        <v>1</v>
      </c>
      <c r="O65" s="19">
        <v>3</v>
      </c>
      <c r="T65" s="19">
        <v>1</v>
      </c>
      <c r="U65" s="19">
        <v>3</v>
      </c>
      <c r="V65" s="19" t="s">
        <v>263</v>
      </c>
      <c r="W65" s="19">
        <v>0</v>
      </c>
      <c r="X65" s="19" t="s">
        <v>444</v>
      </c>
      <c r="Y65" s="19" t="s">
        <v>49</v>
      </c>
      <c r="Z65" s="19">
        <v>106</v>
      </c>
    </row>
    <row r="66" spans="1:26" x14ac:dyDescent="0.35">
      <c r="A66" s="19">
        <v>97</v>
      </c>
      <c r="B66" s="19" t="s">
        <v>96</v>
      </c>
      <c r="C66" s="19">
        <v>90</v>
      </c>
      <c r="D66" s="19">
        <v>89</v>
      </c>
      <c r="E66" s="19">
        <v>46212</v>
      </c>
      <c r="F66" s="19">
        <v>0.91666666666666663</v>
      </c>
      <c r="G66" s="19">
        <v>46212.916666666664</v>
      </c>
      <c r="H66" s="19" t="s">
        <v>65</v>
      </c>
      <c r="I66" s="19" t="s">
        <v>40</v>
      </c>
      <c r="J66" s="19">
        <v>54</v>
      </c>
      <c r="K66" s="19">
        <v>127</v>
      </c>
      <c r="L66" s="19">
        <v>150</v>
      </c>
      <c r="M66" s="19" t="s">
        <v>393</v>
      </c>
      <c r="N66" s="19">
        <v>2</v>
      </c>
      <c r="O66" s="19">
        <v>0</v>
      </c>
      <c r="T66" s="19">
        <v>2</v>
      </c>
      <c r="U66" s="19">
        <v>0</v>
      </c>
      <c r="V66" s="19" t="s">
        <v>263</v>
      </c>
      <c r="W66" s="19">
        <v>0</v>
      </c>
      <c r="X66" s="19" t="s">
        <v>438</v>
      </c>
      <c r="Y66" s="19" t="s">
        <v>65</v>
      </c>
      <c r="Z66" s="19">
        <v>104</v>
      </c>
    </row>
    <row r="67" spans="1:26" x14ac:dyDescent="0.35">
      <c r="A67" s="19">
        <v>18</v>
      </c>
      <c r="B67" s="19" t="s">
        <v>24</v>
      </c>
      <c r="C67" s="19" t="s">
        <v>64</v>
      </c>
      <c r="D67" s="19" t="s">
        <v>64</v>
      </c>
      <c r="E67" s="19">
        <v>46190</v>
      </c>
      <c r="F67" s="19">
        <v>0</v>
      </c>
      <c r="G67" s="19">
        <v>46190</v>
      </c>
      <c r="H67" s="19" t="s">
        <v>67</v>
      </c>
      <c r="I67" s="19" t="s">
        <v>68</v>
      </c>
      <c r="J67" s="19">
        <v>178</v>
      </c>
      <c r="K67" s="19">
        <v>144</v>
      </c>
      <c r="L67" s="19">
        <v>30</v>
      </c>
      <c r="M67" s="19" t="s">
        <v>393</v>
      </c>
      <c r="N67" s="19">
        <v>1</v>
      </c>
      <c r="O67" s="19">
        <v>4</v>
      </c>
      <c r="T67" s="19">
        <v>1</v>
      </c>
      <c r="U67" s="19">
        <v>4</v>
      </c>
      <c r="V67" s="19" t="s">
        <v>264</v>
      </c>
      <c r="W67" s="19">
        <v>0</v>
      </c>
      <c r="X67" s="19" t="s">
        <v>446</v>
      </c>
      <c r="Y67" s="19" t="s">
        <v>68</v>
      </c>
      <c r="Z67" s="19">
        <v>100</v>
      </c>
    </row>
    <row r="68" spans="1:26" x14ac:dyDescent="0.35">
      <c r="A68" s="19">
        <v>52</v>
      </c>
      <c r="B68" s="19" t="s">
        <v>85</v>
      </c>
      <c r="C68" s="19" t="s">
        <v>38</v>
      </c>
      <c r="D68" s="19" t="s">
        <v>38</v>
      </c>
      <c r="E68" s="19">
        <v>46198</v>
      </c>
      <c r="F68" s="19">
        <v>0</v>
      </c>
      <c r="G68" s="19">
        <v>46198</v>
      </c>
      <c r="H68" s="19" t="s">
        <v>42</v>
      </c>
      <c r="I68" s="19" t="s">
        <v>39</v>
      </c>
      <c r="J68" s="19">
        <v>145</v>
      </c>
      <c r="K68" s="19">
        <v>124</v>
      </c>
      <c r="L68" s="19">
        <v>48</v>
      </c>
      <c r="M68" s="19" t="s">
        <v>393</v>
      </c>
      <c r="N68" s="19">
        <v>0</v>
      </c>
      <c r="O68" s="19">
        <v>3</v>
      </c>
      <c r="T68" s="19">
        <v>0</v>
      </c>
      <c r="U68" s="19">
        <v>3</v>
      </c>
      <c r="V68" s="19" t="s">
        <v>263</v>
      </c>
      <c r="W68" s="19">
        <v>0</v>
      </c>
      <c r="X68" s="19" t="s">
        <v>440</v>
      </c>
      <c r="Y68" s="19" t="s">
        <v>39</v>
      </c>
      <c r="Z68" s="19">
        <v>98</v>
      </c>
    </row>
    <row r="69" spans="1:26" x14ac:dyDescent="0.35">
      <c r="A69" s="19">
        <v>90</v>
      </c>
      <c r="B69" s="19" t="s">
        <v>95</v>
      </c>
      <c r="C69" s="19">
        <v>75</v>
      </c>
      <c r="D69" s="19">
        <v>78</v>
      </c>
      <c r="E69" s="19">
        <v>46207</v>
      </c>
      <c r="F69" s="19">
        <v>0.95833333333333337</v>
      </c>
      <c r="G69" s="19">
        <v>46207.958333333336</v>
      </c>
      <c r="H69" s="19" t="s">
        <v>35</v>
      </c>
      <c r="I69" s="19" t="s">
        <v>65</v>
      </c>
      <c r="J69" s="19">
        <v>202</v>
      </c>
      <c r="K69" s="19">
        <v>161</v>
      </c>
      <c r="L69" s="19">
        <v>28</v>
      </c>
      <c r="M69" s="19" t="s">
        <v>393</v>
      </c>
      <c r="N69" s="19">
        <v>0</v>
      </c>
      <c r="O69" s="19">
        <v>1</v>
      </c>
      <c r="T69" s="19">
        <v>0</v>
      </c>
      <c r="U69" s="19">
        <v>1</v>
      </c>
      <c r="V69" s="19" t="s">
        <v>264</v>
      </c>
      <c r="W69" s="19">
        <v>0</v>
      </c>
      <c r="X69" s="19" t="s">
        <v>433</v>
      </c>
      <c r="Y69" s="19" t="s">
        <v>65</v>
      </c>
      <c r="Z69" s="19">
        <v>98</v>
      </c>
    </row>
    <row r="70" spans="1:26" x14ac:dyDescent="0.35">
      <c r="A70" s="19">
        <v>44</v>
      </c>
      <c r="B70" s="19" t="s">
        <v>84</v>
      </c>
      <c r="C70" s="19" t="s">
        <v>69</v>
      </c>
      <c r="D70" s="19" t="s">
        <v>69</v>
      </c>
      <c r="E70" s="19">
        <v>46196</v>
      </c>
      <c r="F70" s="19">
        <v>0.20833333333333334</v>
      </c>
      <c r="G70" s="19">
        <v>46196.208333333336</v>
      </c>
      <c r="H70" s="19" t="s">
        <v>73</v>
      </c>
      <c r="I70" s="19" t="s">
        <v>71</v>
      </c>
      <c r="J70" s="19">
        <v>152</v>
      </c>
      <c r="K70" s="19">
        <v>139</v>
      </c>
      <c r="L70" s="19">
        <v>67</v>
      </c>
      <c r="M70" s="19" t="s">
        <v>393</v>
      </c>
      <c r="N70" s="19">
        <v>1</v>
      </c>
      <c r="O70" s="19">
        <v>2</v>
      </c>
      <c r="T70" s="19">
        <v>1</v>
      </c>
      <c r="U70" s="19">
        <v>2</v>
      </c>
      <c r="V70" s="19" t="s">
        <v>262</v>
      </c>
      <c r="W70" s="19">
        <v>0</v>
      </c>
      <c r="X70" s="19" t="s">
        <v>437</v>
      </c>
      <c r="Y70" s="19" t="s">
        <v>71</v>
      </c>
      <c r="Z70" s="19">
        <v>97</v>
      </c>
    </row>
    <row r="71" spans="1:26" x14ac:dyDescent="0.35">
      <c r="A71" s="19">
        <v>99</v>
      </c>
      <c r="B71" s="19" t="s">
        <v>96</v>
      </c>
      <c r="C71" s="19">
        <v>91</v>
      </c>
      <c r="D71" s="19">
        <v>92</v>
      </c>
      <c r="E71" s="19">
        <v>46214</v>
      </c>
      <c r="F71" s="19">
        <v>0.95833333333333337</v>
      </c>
      <c r="G71" s="19">
        <v>46214.958333333336</v>
      </c>
      <c r="H71" s="19" t="s">
        <v>68</v>
      </c>
      <c r="I71" s="19" t="s">
        <v>78</v>
      </c>
      <c r="J71" s="19">
        <v>122</v>
      </c>
      <c r="K71" s="19">
        <v>118</v>
      </c>
      <c r="L71" s="19">
        <v>77</v>
      </c>
      <c r="M71" s="19" t="s">
        <v>393</v>
      </c>
      <c r="N71" s="19">
        <v>1</v>
      </c>
      <c r="O71" s="19">
        <v>2</v>
      </c>
      <c r="T71" s="19">
        <v>1</v>
      </c>
      <c r="U71" s="19">
        <v>2</v>
      </c>
      <c r="V71" s="19" t="s">
        <v>261</v>
      </c>
      <c r="W71" s="19">
        <v>0</v>
      </c>
      <c r="X71" s="19" t="s">
        <v>437</v>
      </c>
      <c r="Y71" s="19" t="s">
        <v>78</v>
      </c>
      <c r="Z71" s="19">
        <v>97</v>
      </c>
    </row>
    <row r="72" spans="1:26" x14ac:dyDescent="0.35">
      <c r="A72" s="19">
        <v>77</v>
      </c>
      <c r="B72" s="19" t="s">
        <v>86</v>
      </c>
      <c r="C72" s="19" t="s">
        <v>45</v>
      </c>
      <c r="D72" s="19" t="s">
        <v>64</v>
      </c>
      <c r="E72" s="19">
        <v>46203</v>
      </c>
      <c r="F72" s="19">
        <v>0.79166666666666663</v>
      </c>
      <c r="G72" s="19">
        <v>46203.791666666664</v>
      </c>
      <c r="H72" s="19" t="s">
        <v>51</v>
      </c>
      <c r="I72" s="19" t="s">
        <v>68</v>
      </c>
      <c r="J72" s="19">
        <v>123</v>
      </c>
      <c r="K72" s="19">
        <v>119</v>
      </c>
      <c r="L72" s="19">
        <v>75</v>
      </c>
      <c r="M72" s="19" t="s">
        <v>393</v>
      </c>
      <c r="N72" s="19">
        <v>1</v>
      </c>
      <c r="O72" s="19">
        <v>2</v>
      </c>
      <c r="T72" s="19">
        <v>1</v>
      </c>
      <c r="U72" s="19">
        <v>2</v>
      </c>
      <c r="V72" s="19" t="s">
        <v>261</v>
      </c>
      <c r="W72" s="19">
        <v>0</v>
      </c>
      <c r="X72" s="19" t="s">
        <v>437</v>
      </c>
      <c r="Y72" s="19" t="s">
        <v>68</v>
      </c>
      <c r="Z72" s="19">
        <v>95</v>
      </c>
    </row>
    <row r="73" spans="1:26" x14ac:dyDescent="0.35">
      <c r="A73" s="19">
        <v>7</v>
      </c>
      <c r="B73" s="19" t="s">
        <v>24</v>
      </c>
      <c r="C73" s="19" t="s">
        <v>38</v>
      </c>
      <c r="D73" s="19" t="s">
        <v>38</v>
      </c>
      <c r="E73" s="19">
        <v>46187</v>
      </c>
      <c r="F73" s="19">
        <v>0.125</v>
      </c>
      <c r="G73" s="19">
        <v>46187.125</v>
      </c>
      <c r="H73" s="19" t="s">
        <v>41</v>
      </c>
      <c r="I73" s="19" t="s">
        <v>42</v>
      </c>
      <c r="J73" s="19">
        <v>154</v>
      </c>
      <c r="K73" s="19">
        <v>131</v>
      </c>
      <c r="L73" s="19">
        <v>44</v>
      </c>
      <c r="M73" s="19" t="s">
        <v>393</v>
      </c>
      <c r="N73" s="19">
        <v>0</v>
      </c>
      <c r="O73" s="19">
        <v>1</v>
      </c>
      <c r="T73" s="19">
        <v>0</v>
      </c>
      <c r="U73" s="19">
        <v>1</v>
      </c>
      <c r="V73" s="19" t="s">
        <v>263</v>
      </c>
      <c r="W73" s="19">
        <v>0</v>
      </c>
      <c r="X73" s="19" t="s">
        <v>433</v>
      </c>
      <c r="Y73" s="19" t="s">
        <v>42</v>
      </c>
      <c r="Z73" s="19">
        <v>94</v>
      </c>
    </row>
    <row r="74" spans="1:26" x14ac:dyDescent="0.35">
      <c r="A74" s="19">
        <v>24</v>
      </c>
      <c r="B74" s="19" t="s">
        <v>24</v>
      </c>
      <c r="C74" s="19" t="s">
        <v>74</v>
      </c>
      <c r="D74" s="19" t="s">
        <v>74</v>
      </c>
      <c r="E74" s="19">
        <v>46191</v>
      </c>
      <c r="F74" s="19">
        <v>0.16666666666666666</v>
      </c>
      <c r="G74" s="19">
        <v>46191.166666666664</v>
      </c>
      <c r="H74" s="19" t="s">
        <v>82</v>
      </c>
      <c r="I74" s="19" t="s">
        <v>83</v>
      </c>
      <c r="J74" s="19">
        <v>157</v>
      </c>
      <c r="K74" s="19">
        <v>130</v>
      </c>
      <c r="L74" s="19">
        <v>44</v>
      </c>
      <c r="M74" s="19" t="s">
        <v>393</v>
      </c>
      <c r="N74" s="19">
        <v>1</v>
      </c>
      <c r="O74" s="19">
        <v>3</v>
      </c>
      <c r="T74" s="19">
        <v>1</v>
      </c>
      <c r="U74" s="19">
        <v>3</v>
      </c>
      <c r="V74" s="19" t="s">
        <v>263</v>
      </c>
      <c r="W74" s="19">
        <v>0</v>
      </c>
      <c r="X74" s="19" t="s">
        <v>444</v>
      </c>
      <c r="Y74" s="19" t="s">
        <v>83</v>
      </c>
      <c r="Z74" s="19">
        <v>94</v>
      </c>
    </row>
    <row r="75" spans="1:26" x14ac:dyDescent="0.35">
      <c r="A75" s="19">
        <v>45</v>
      </c>
      <c r="B75" s="19" t="s">
        <v>84</v>
      </c>
      <c r="C75" s="19" t="s">
        <v>74</v>
      </c>
      <c r="D75" s="19" t="s">
        <v>74</v>
      </c>
      <c r="E75" s="19">
        <v>46196</v>
      </c>
      <c r="F75" s="19">
        <v>0.79166666666666663</v>
      </c>
      <c r="G75" s="19">
        <v>46196.791666666664</v>
      </c>
      <c r="H75" s="19" t="s">
        <v>75</v>
      </c>
      <c r="I75" s="19" t="s">
        <v>82</v>
      </c>
      <c r="J75" s="19">
        <v>24</v>
      </c>
      <c r="K75" s="19">
        <v>154</v>
      </c>
      <c r="L75" s="19">
        <v>173</v>
      </c>
      <c r="M75" s="19" t="s">
        <v>393</v>
      </c>
      <c r="N75" s="19">
        <v>5</v>
      </c>
      <c r="O75" s="19">
        <v>0</v>
      </c>
      <c r="T75" s="19">
        <v>5</v>
      </c>
      <c r="U75" s="19">
        <v>0</v>
      </c>
      <c r="V75" s="19" t="s">
        <v>264</v>
      </c>
      <c r="W75" s="19">
        <v>0</v>
      </c>
      <c r="X75" s="19" t="s">
        <v>491</v>
      </c>
      <c r="Y75" s="19" t="s">
        <v>75</v>
      </c>
      <c r="Z75" s="19">
        <v>94</v>
      </c>
    </row>
    <row r="76" spans="1:26" x14ac:dyDescent="0.35">
      <c r="A76" s="19">
        <v>19</v>
      </c>
      <c r="B76" s="19" t="s">
        <v>24</v>
      </c>
      <c r="C76" s="19" t="s">
        <v>69</v>
      </c>
      <c r="D76" s="19" t="s">
        <v>69</v>
      </c>
      <c r="E76" s="19">
        <v>46190</v>
      </c>
      <c r="F76" s="19">
        <v>0.125</v>
      </c>
      <c r="G76" s="19">
        <v>46190.125</v>
      </c>
      <c r="H76" s="19" t="s">
        <v>70</v>
      </c>
      <c r="I76" s="19" t="s">
        <v>71</v>
      </c>
      <c r="J76" s="19">
        <v>43</v>
      </c>
      <c r="K76" s="19">
        <v>129</v>
      </c>
      <c r="L76" s="19">
        <v>159</v>
      </c>
      <c r="M76" s="19" t="s">
        <v>393</v>
      </c>
      <c r="N76" s="19">
        <v>3</v>
      </c>
      <c r="O76" s="19">
        <v>0</v>
      </c>
      <c r="T76" s="19">
        <v>3</v>
      </c>
      <c r="U76" s="19">
        <v>0</v>
      </c>
      <c r="V76" s="19" t="s">
        <v>263</v>
      </c>
      <c r="W76" s="19">
        <v>0</v>
      </c>
      <c r="X76" s="19" t="s">
        <v>443</v>
      </c>
      <c r="Y76" s="19" t="s">
        <v>70</v>
      </c>
      <c r="Z76" s="19">
        <v>93</v>
      </c>
    </row>
    <row r="77" spans="1:26" x14ac:dyDescent="0.35">
      <c r="A77" s="19">
        <v>23</v>
      </c>
      <c r="B77" s="19" t="s">
        <v>24</v>
      </c>
      <c r="C77" s="19" t="s">
        <v>77</v>
      </c>
      <c r="D77" s="19" t="s">
        <v>77</v>
      </c>
      <c r="E77" s="19">
        <v>46191</v>
      </c>
      <c r="F77" s="19">
        <v>4.1666666666666664E-2</v>
      </c>
      <c r="G77" s="19">
        <v>46191.041666666664</v>
      </c>
      <c r="H77" s="19" t="s">
        <v>80</v>
      </c>
      <c r="I77" s="19" t="s">
        <v>81</v>
      </c>
      <c r="J77" s="19">
        <v>73</v>
      </c>
      <c r="K77" s="19">
        <v>113</v>
      </c>
      <c r="L77" s="19">
        <v>116</v>
      </c>
      <c r="M77" s="19" t="s">
        <v>393</v>
      </c>
      <c r="N77" s="19">
        <v>1</v>
      </c>
      <c r="O77" s="19">
        <v>0</v>
      </c>
      <c r="T77" s="19">
        <v>1</v>
      </c>
      <c r="U77" s="19">
        <v>0</v>
      </c>
      <c r="V77" s="19" t="s">
        <v>261</v>
      </c>
      <c r="W77" s="19">
        <v>0</v>
      </c>
      <c r="X77" s="19" t="s">
        <v>435</v>
      </c>
      <c r="Y77" s="19" t="s">
        <v>80</v>
      </c>
      <c r="Z77" s="19">
        <v>93</v>
      </c>
    </row>
    <row r="78" spans="1:26" x14ac:dyDescent="0.35">
      <c r="A78" s="19">
        <v>41</v>
      </c>
      <c r="B78" s="19" t="s">
        <v>84</v>
      </c>
      <c r="C78" s="19" t="s">
        <v>69</v>
      </c>
      <c r="D78" s="19" t="s">
        <v>69</v>
      </c>
      <c r="E78" s="19">
        <v>46195</v>
      </c>
      <c r="F78" s="19">
        <v>0.79166666666666663</v>
      </c>
      <c r="G78" s="19">
        <v>46195.791666666664</v>
      </c>
      <c r="H78" s="19" t="s">
        <v>70</v>
      </c>
      <c r="I78" s="19" t="s">
        <v>72</v>
      </c>
      <c r="J78" s="19">
        <v>63</v>
      </c>
      <c r="K78" s="19">
        <v>105</v>
      </c>
      <c r="L78" s="19">
        <v>132</v>
      </c>
      <c r="M78" s="19" t="s">
        <v>393</v>
      </c>
      <c r="N78" s="19">
        <v>2</v>
      </c>
      <c r="O78" s="19">
        <v>0</v>
      </c>
      <c r="T78" s="19">
        <v>2</v>
      </c>
      <c r="U78" s="19">
        <v>0</v>
      </c>
      <c r="V78" s="19" t="s">
        <v>262</v>
      </c>
      <c r="W78" s="19">
        <v>0</v>
      </c>
      <c r="X78" s="19" t="s">
        <v>438</v>
      </c>
      <c r="Y78" s="19" t="s">
        <v>70</v>
      </c>
      <c r="Z78" s="19">
        <v>93</v>
      </c>
    </row>
    <row r="79" spans="1:26" x14ac:dyDescent="0.35">
      <c r="A79" s="19">
        <v>84</v>
      </c>
      <c r="B79" s="19" t="s">
        <v>86</v>
      </c>
      <c r="C79" s="19" t="s">
        <v>74</v>
      </c>
      <c r="D79" s="19" t="s">
        <v>77</v>
      </c>
      <c r="E79" s="19">
        <v>46206</v>
      </c>
      <c r="F79" s="19">
        <v>4.1666666666666664E-2</v>
      </c>
      <c r="G79" s="19">
        <v>46206.041666666664</v>
      </c>
      <c r="H79" s="19" t="s">
        <v>75</v>
      </c>
      <c r="I79" s="19" t="s">
        <v>79</v>
      </c>
      <c r="J79" s="19">
        <v>73</v>
      </c>
      <c r="K79" s="19">
        <v>114</v>
      </c>
      <c r="L79" s="19">
        <v>133</v>
      </c>
      <c r="M79" s="19" t="s">
        <v>393</v>
      </c>
      <c r="N79" s="19">
        <v>2</v>
      </c>
      <c r="O79" s="19">
        <v>1</v>
      </c>
      <c r="T79" s="19">
        <v>2</v>
      </c>
      <c r="U79" s="19">
        <v>1</v>
      </c>
      <c r="V79" s="19" t="s">
        <v>261</v>
      </c>
      <c r="W79" s="19">
        <v>0</v>
      </c>
      <c r="X79" s="19" t="s">
        <v>431</v>
      </c>
      <c r="Y79" s="19" t="s">
        <v>75</v>
      </c>
      <c r="Z79" s="19">
        <v>93</v>
      </c>
    </row>
    <row r="80" spans="1:26" x14ac:dyDescent="0.35">
      <c r="A80" s="19">
        <v>83</v>
      </c>
      <c r="B80" s="19" t="s">
        <v>86</v>
      </c>
      <c r="C80" s="19" t="s">
        <v>55</v>
      </c>
      <c r="D80" s="19" t="s">
        <v>69</v>
      </c>
      <c r="E80" s="19">
        <v>46205</v>
      </c>
      <c r="F80" s="19">
        <v>0.875</v>
      </c>
      <c r="G80" s="19">
        <v>46205.875</v>
      </c>
      <c r="H80" s="19" t="s">
        <v>56</v>
      </c>
      <c r="I80" s="19" t="s">
        <v>72</v>
      </c>
      <c r="J80" s="19">
        <v>41</v>
      </c>
      <c r="K80" s="19">
        <v>140</v>
      </c>
      <c r="L80" s="19">
        <v>182</v>
      </c>
      <c r="M80" s="19" t="s">
        <v>393</v>
      </c>
      <c r="N80" s="19">
        <v>3</v>
      </c>
      <c r="O80" s="19">
        <v>0</v>
      </c>
      <c r="T80" s="19">
        <v>3</v>
      </c>
      <c r="U80" s="19">
        <v>0</v>
      </c>
      <c r="V80" s="19" t="s">
        <v>263</v>
      </c>
      <c r="W80" s="19">
        <v>0</v>
      </c>
      <c r="X80" s="19" t="s">
        <v>443</v>
      </c>
      <c r="Y80" s="19" t="s">
        <v>56</v>
      </c>
      <c r="Z80" s="19">
        <v>91</v>
      </c>
    </row>
    <row r="81" spans="1:26" x14ac:dyDescent="0.35">
      <c r="A81" s="19">
        <v>85</v>
      </c>
      <c r="B81" s="19" t="s">
        <v>86</v>
      </c>
      <c r="C81" s="19" t="s">
        <v>30</v>
      </c>
      <c r="D81" s="19" t="s">
        <v>93</v>
      </c>
      <c r="E81" s="19">
        <v>46206</v>
      </c>
      <c r="F81" s="19">
        <v>0.20833333333333334</v>
      </c>
      <c r="G81" s="19">
        <v>46206.208333333336</v>
      </c>
      <c r="H81" s="19" t="s">
        <v>37</v>
      </c>
      <c r="I81" s="19" t="s">
        <v>71</v>
      </c>
      <c r="J81" s="19">
        <v>61</v>
      </c>
      <c r="K81" s="19">
        <v>122</v>
      </c>
      <c r="L81" s="19">
        <v>148</v>
      </c>
      <c r="M81" s="19" t="s">
        <v>393</v>
      </c>
      <c r="N81" s="19">
        <v>2</v>
      </c>
      <c r="O81" s="19">
        <v>0</v>
      </c>
      <c r="T81" s="19">
        <v>2</v>
      </c>
      <c r="U81" s="19">
        <v>0</v>
      </c>
      <c r="V81" s="19" t="s">
        <v>262</v>
      </c>
      <c r="W81" s="19">
        <v>0</v>
      </c>
      <c r="X81" s="19" t="s">
        <v>438</v>
      </c>
      <c r="Y81" s="19" t="s">
        <v>37</v>
      </c>
      <c r="Z81" s="19">
        <v>91</v>
      </c>
    </row>
    <row r="82" spans="1:26" x14ac:dyDescent="0.35">
      <c r="A82" s="19">
        <v>80</v>
      </c>
      <c r="B82" s="19" t="s">
        <v>86</v>
      </c>
      <c r="C82" s="19" t="s">
        <v>77</v>
      </c>
      <c r="D82" s="19" t="s">
        <v>90</v>
      </c>
      <c r="E82" s="19">
        <v>46204</v>
      </c>
      <c r="F82" s="19">
        <v>0.75</v>
      </c>
      <c r="G82" s="19">
        <v>46204.75</v>
      </c>
      <c r="H82" s="19" t="s">
        <v>78</v>
      </c>
      <c r="I82" s="19" t="s">
        <v>76</v>
      </c>
      <c r="J82" s="19">
        <v>39</v>
      </c>
      <c r="K82" s="19">
        <v>144</v>
      </c>
      <c r="L82" s="19">
        <v>181</v>
      </c>
      <c r="M82" s="19" t="s">
        <v>393</v>
      </c>
      <c r="N82" s="19">
        <v>2</v>
      </c>
      <c r="O82" s="19">
        <v>1</v>
      </c>
      <c r="T82" s="19">
        <v>2</v>
      </c>
      <c r="U82" s="19">
        <v>1</v>
      </c>
      <c r="V82" s="19" t="s">
        <v>263</v>
      </c>
      <c r="W82" s="19">
        <v>0</v>
      </c>
      <c r="X82" s="19" t="s">
        <v>431</v>
      </c>
      <c r="Y82" s="19" t="s">
        <v>78</v>
      </c>
      <c r="Z82" s="19">
        <v>89</v>
      </c>
    </row>
    <row r="83" spans="1:26" x14ac:dyDescent="0.35">
      <c r="A83" s="19">
        <v>20</v>
      </c>
      <c r="B83" s="19" t="s">
        <v>24</v>
      </c>
      <c r="C83" s="19" t="s">
        <v>69</v>
      </c>
      <c r="D83" s="19" t="s">
        <v>69</v>
      </c>
      <c r="E83" s="19">
        <v>46190</v>
      </c>
      <c r="F83" s="19">
        <v>0.25</v>
      </c>
      <c r="G83" s="19">
        <v>46190.25</v>
      </c>
      <c r="H83" s="19" t="s">
        <v>72</v>
      </c>
      <c r="I83" s="19" t="s">
        <v>73</v>
      </c>
      <c r="J83" s="19">
        <v>38</v>
      </c>
      <c r="K83" s="19">
        <v>136</v>
      </c>
      <c r="L83" s="19">
        <v>163</v>
      </c>
      <c r="M83" s="19" t="s">
        <v>393</v>
      </c>
      <c r="N83" s="19">
        <v>3</v>
      </c>
      <c r="O83" s="19">
        <v>1</v>
      </c>
      <c r="T83" s="19">
        <v>3</v>
      </c>
      <c r="U83" s="19">
        <v>1</v>
      </c>
      <c r="V83" s="19" t="s">
        <v>263</v>
      </c>
      <c r="W83" s="19">
        <v>0</v>
      </c>
      <c r="X83" s="19" t="s">
        <v>429</v>
      </c>
      <c r="Y83" s="19" t="s">
        <v>72</v>
      </c>
      <c r="Z83" s="19">
        <v>88</v>
      </c>
    </row>
    <row r="84" spans="1:26" x14ac:dyDescent="0.35">
      <c r="A84" s="19">
        <v>29</v>
      </c>
      <c r="B84" s="19" t="s">
        <v>84</v>
      </c>
      <c r="C84" s="19" t="s">
        <v>33</v>
      </c>
      <c r="D84" s="19" t="s">
        <v>33</v>
      </c>
      <c r="E84" s="19">
        <v>46192</v>
      </c>
      <c r="F84" s="19">
        <v>0.875</v>
      </c>
      <c r="G84" s="19">
        <v>46192.875</v>
      </c>
      <c r="H84" s="19" t="s">
        <v>34</v>
      </c>
      <c r="I84" s="19" t="s">
        <v>43</v>
      </c>
      <c r="J84" s="19">
        <v>58</v>
      </c>
      <c r="K84" s="19">
        <v>119</v>
      </c>
      <c r="L84" s="19">
        <v>153</v>
      </c>
      <c r="M84" s="19" t="s">
        <v>393</v>
      </c>
      <c r="N84" s="19">
        <v>2</v>
      </c>
      <c r="O84" s="19">
        <v>0</v>
      </c>
      <c r="T84" s="19">
        <v>2</v>
      </c>
      <c r="U84" s="19">
        <v>0</v>
      </c>
      <c r="V84" s="19" t="s">
        <v>262</v>
      </c>
      <c r="W84" s="19">
        <v>0</v>
      </c>
      <c r="X84" s="19" t="s">
        <v>438</v>
      </c>
      <c r="Y84" s="19" t="s">
        <v>34</v>
      </c>
      <c r="Z84" s="19">
        <v>88</v>
      </c>
    </row>
    <row r="85" spans="1:26" x14ac:dyDescent="0.35">
      <c r="A85" s="19">
        <v>49</v>
      </c>
      <c r="B85" s="19" t="s">
        <v>85</v>
      </c>
      <c r="C85" s="19" t="s">
        <v>30</v>
      </c>
      <c r="D85" s="19" t="s">
        <v>30</v>
      </c>
      <c r="E85" s="19">
        <v>46197</v>
      </c>
      <c r="F85" s="19">
        <v>0.875</v>
      </c>
      <c r="G85" s="19">
        <v>46197.875</v>
      </c>
      <c r="H85" s="19" t="s">
        <v>37</v>
      </c>
      <c r="I85" s="19" t="s">
        <v>31</v>
      </c>
      <c r="J85" s="19">
        <v>68</v>
      </c>
      <c r="K85" s="19">
        <v>106</v>
      </c>
      <c r="L85" s="19">
        <v>129</v>
      </c>
      <c r="M85" s="19" t="s">
        <v>393</v>
      </c>
      <c r="N85" s="19">
        <v>2</v>
      </c>
      <c r="O85" s="19">
        <v>1</v>
      </c>
      <c r="T85" s="19">
        <v>2</v>
      </c>
      <c r="U85" s="19">
        <v>1</v>
      </c>
      <c r="V85" s="19" t="s">
        <v>261</v>
      </c>
      <c r="W85" s="19">
        <v>0</v>
      </c>
      <c r="X85" s="19" t="s">
        <v>431</v>
      </c>
      <c r="Y85" s="19" t="s">
        <v>37</v>
      </c>
      <c r="Z85" s="19">
        <v>88</v>
      </c>
    </row>
    <row r="86" spans="1:26" x14ac:dyDescent="0.35">
      <c r="A86" s="19">
        <v>47</v>
      </c>
      <c r="B86" s="19" t="s">
        <v>84</v>
      </c>
      <c r="C86" s="19" t="s">
        <v>77</v>
      </c>
      <c r="D86" s="19" t="s">
        <v>77</v>
      </c>
      <c r="E86" s="19">
        <v>46197</v>
      </c>
      <c r="F86" s="19">
        <v>4.1666666666666664E-2</v>
      </c>
      <c r="G86" s="19">
        <v>46197.041666666664</v>
      </c>
      <c r="H86" s="19" t="s">
        <v>81</v>
      </c>
      <c r="I86" s="19" t="s">
        <v>79</v>
      </c>
      <c r="J86" s="19">
        <v>165</v>
      </c>
      <c r="K86" s="19">
        <v>123</v>
      </c>
      <c r="L86" s="19">
        <v>36</v>
      </c>
      <c r="M86" s="19" t="s">
        <v>393</v>
      </c>
      <c r="N86" s="19">
        <v>0</v>
      </c>
      <c r="O86" s="19">
        <v>1</v>
      </c>
      <c r="T86" s="19">
        <v>0</v>
      </c>
      <c r="U86" s="19">
        <v>1</v>
      </c>
      <c r="V86" s="19" t="s">
        <v>263</v>
      </c>
      <c r="W86" s="19">
        <v>0</v>
      </c>
      <c r="X86" s="19" t="s">
        <v>433</v>
      </c>
      <c r="Y86" s="19" t="s">
        <v>79</v>
      </c>
      <c r="Z86" s="19">
        <v>86</v>
      </c>
    </row>
    <row r="87" spans="1:26" x14ac:dyDescent="0.35">
      <c r="A87" s="19">
        <v>74</v>
      </c>
      <c r="B87" s="19" t="s">
        <v>86</v>
      </c>
      <c r="C87" s="19" t="s">
        <v>38</v>
      </c>
      <c r="D87" s="19" t="s">
        <v>48</v>
      </c>
      <c r="E87" s="19">
        <v>46202</v>
      </c>
      <c r="F87" s="19">
        <v>0.79166666666666663</v>
      </c>
      <c r="G87" s="19">
        <v>46202.791666666664</v>
      </c>
      <c r="H87" s="19" t="s">
        <v>39</v>
      </c>
      <c r="I87" s="19" t="s">
        <v>50</v>
      </c>
      <c r="J87" s="19">
        <v>65</v>
      </c>
      <c r="K87" s="19">
        <v>121</v>
      </c>
      <c r="L87" s="19">
        <v>141</v>
      </c>
      <c r="M87" s="19" t="s">
        <v>393</v>
      </c>
      <c r="N87" s="19">
        <v>2</v>
      </c>
      <c r="O87" s="19">
        <v>1</v>
      </c>
      <c r="T87" s="19">
        <v>2</v>
      </c>
      <c r="U87" s="19">
        <v>1</v>
      </c>
      <c r="V87" s="19" t="s">
        <v>261</v>
      </c>
      <c r="W87" s="19">
        <v>0</v>
      </c>
      <c r="X87" s="19" t="s">
        <v>431</v>
      </c>
      <c r="Y87" s="19" t="s">
        <v>39</v>
      </c>
      <c r="Z87" s="19">
        <v>85</v>
      </c>
    </row>
    <row r="88" spans="1:26" x14ac:dyDescent="0.35">
      <c r="A88" s="19">
        <v>72</v>
      </c>
      <c r="B88" s="19" t="s">
        <v>85</v>
      </c>
      <c r="C88" s="19" t="s">
        <v>69</v>
      </c>
      <c r="D88" s="19" t="s">
        <v>69</v>
      </c>
      <c r="E88" s="19">
        <v>46201</v>
      </c>
      <c r="F88" s="19">
        <v>0.16666666666666666</v>
      </c>
      <c r="G88" s="19">
        <v>46201.166666666664</v>
      </c>
      <c r="H88" s="19" t="s">
        <v>73</v>
      </c>
      <c r="I88" s="19" t="s">
        <v>70</v>
      </c>
      <c r="J88" s="19">
        <v>165</v>
      </c>
      <c r="K88" s="19">
        <v>145</v>
      </c>
      <c r="L88" s="19">
        <v>32</v>
      </c>
      <c r="M88" s="19" t="s">
        <v>393</v>
      </c>
      <c r="N88" s="19">
        <v>1</v>
      </c>
      <c r="O88" s="19">
        <v>3</v>
      </c>
      <c r="T88" s="19">
        <v>1</v>
      </c>
      <c r="U88" s="19">
        <v>3</v>
      </c>
      <c r="V88" s="19" t="s">
        <v>263</v>
      </c>
      <c r="W88" s="19">
        <v>0</v>
      </c>
      <c r="X88" s="19" t="s">
        <v>444</v>
      </c>
      <c r="Y88" s="19" t="s">
        <v>70</v>
      </c>
      <c r="Z88" s="19">
        <v>82</v>
      </c>
    </row>
    <row r="89" spans="1:26" x14ac:dyDescent="0.35">
      <c r="A89" s="19">
        <v>37</v>
      </c>
      <c r="B89" s="19" t="s">
        <v>84</v>
      </c>
      <c r="C89" s="19" t="s">
        <v>55</v>
      </c>
      <c r="D89" s="19" t="s">
        <v>55</v>
      </c>
      <c r="E89" s="19">
        <v>46194</v>
      </c>
      <c r="F89" s="19">
        <v>0.75</v>
      </c>
      <c r="G89" s="19">
        <v>46194.75</v>
      </c>
      <c r="H89" s="19" t="s">
        <v>56</v>
      </c>
      <c r="I89" s="19" t="s">
        <v>283</v>
      </c>
      <c r="J89" s="19">
        <v>31</v>
      </c>
      <c r="K89" s="19">
        <v>139</v>
      </c>
      <c r="L89" s="19">
        <v>176</v>
      </c>
      <c r="M89" s="19" t="s">
        <v>393</v>
      </c>
      <c r="N89" s="19">
        <v>4</v>
      </c>
      <c r="O89" s="19">
        <v>0</v>
      </c>
      <c r="T89" s="19">
        <v>4</v>
      </c>
      <c r="U89" s="19">
        <v>0</v>
      </c>
      <c r="V89" s="19" t="s">
        <v>263</v>
      </c>
      <c r="W89" s="19">
        <v>0</v>
      </c>
      <c r="X89" s="19" t="s">
        <v>434</v>
      </c>
      <c r="Y89" s="19" t="s">
        <v>56</v>
      </c>
      <c r="Z89" s="19">
        <v>81</v>
      </c>
    </row>
    <row r="90" spans="1:26" x14ac:dyDescent="0.35">
      <c r="A90" s="19">
        <v>98</v>
      </c>
      <c r="B90" s="19" t="s">
        <v>96</v>
      </c>
      <c r="C90" s="19">
        <v>93</v>
      </c>
      <c r="D90" s="19">
        <v>94</v>
      </c>
      <c r="E90" s="19">
        <v>46213</v>
      </c>
      <c r="F90" s="19">
        <v>0.875</v>
      </c>
      <c r="G90" s="19">
        <v>46213.875</v>
      </c>
      <c r="H90" s="19" t="s">
        <v>56</v>
      </c>
      <c r="I90" s="19" t="s">
        <v>59</v>
      </c>
      <c r="J90" s="19">
        <v>60</v>
      </c>
      <c r="K90" s="19">
        <v>125</v>
      </c>
      <c r="L90" s="19">
        <v>145</v>
      </c>
      <c r="M90" s="19" t="s">
        <v>393</v>
      </c>
      <c r="N90" s="19">
        <v>2</v>
      </c>
      <c r="O90" s="19">
        <v>1</v>
      </c>
      <c r="T90" s="19">
        <v>2</v>
      </c>
      <c r="U90" s="19">
        <v>1</v>
      </c>
      <c r="V90" s="19" t="s">
        <v>261</v>
      </c>
      <c r="W90" s="19">
        <v>0</v>
      </c>
      <c r="X90" s="19" t="s">
        <v>431</v>
      </c>
      <c r="Y90" s="19" t="s">
        <v>56</v>
      </c>
      <c r="Z90" s="19">
        <v>80</v>
      </c>
    </row>
    <row r="91" spans="1:26" x14ac:dyDescent="0.35">
      <c r="A91" s="19">
        <v>64</v>
      </c>
      <c r="B91" s="19" t="s">
        <v>85</v>
      </c>
      <c r="C91" s="19" t="s">
        <v>55</v>
      </c>
      <c r="D91" s="19" t="s">
        <v>55</v>
      </c>
      <c r="E91" s="19">
        <v>46200</v>
      </c>
      <c r="F91" s="19">
        <v>8.3333333333333329E-2</v>
      </c>
      <c r="G91" s="19">
        <v>46200.083333333336</v>
      </c>
      <c r="H91" s="19" t="s">
        <v>61</v>
      </c>
      <c r="I91" s="19" t="s">
        <v>56</v>
      </c>
      <c r="J91" s="19">
        <v>143</v>
      </c>
      <c r="K91" s="19">
        <v>112</v>
      </c>
      <c r="L91" s="19">
        <v>57</v>
      </c>
      <c r="M91" s="19" t="s">
        <v>393</v>
      </c>
      <c r="N91" s="19">
        <v>0</v>
      </c>
      <c r="O91" s="19">
        <v>1</v>
      </c>
      <c r="T91" s="19">
        <v>0</v>
      </c>
      <c r="U91" s="19">
        <v>1</v>
      </c>
      <c r="V91" s="19" t="s">
        <v>261</v>
      </c>
      <c r="W91" s="19">
        <v>0</v>
      </c>
      <c r="X91" s="19" t="s">
        <v>433</v>
      </c>
      <c r="Y91" s="19" t="s">
        <v>56</v>
      </c>
      <c r="Z91" s="19">
        <v>77</v>
      </c>
    </row>
    <row r="92" spans="1:26" x14ac:dyDescent="0.35">
      <c r="A92" s="19">
        <v>68</v>
      </c>
      <c r="B92" s="19" t="s">
        <v>85</v>
      </c>
      <c r="C92" s="19" t="s">
        <v>77</v>
      </c>
      <c r="D92" s="19" t="s">
        <v>77</v>
      </c>
      <c r="E92" s="19">
        <v>46200</v>
      </c>
      <c r="F92" s="19">
        <v>0.95833333333333337</v>
      </c>
      <c r="G92" s="19">
        <v>46200.958333333336</v>
      </c>
      <c r="H92" s="19" t="s">
        <v>79</v>
      </c>
      <c r="I92" s="19" t="s">
        <v>80</v>
      </c>
      <c r="J92" s="19">
        <v>57</v>
      </c>
      <c r="K92" s="19">
        <v>120</v>
      </c>
      <c r="L92" s="19">
        <v>138</v>
      </c>
      <c r="M92" s="19" t="s">
        <v>393</v>
      </c>
      <c r="N92" s="19">
        <v>2</v>
      </c>
      <c r="O92" s="19">
        <v>1</v>
      </c>
      <c r="T92" s="19">
        <v>2</v>
      </c>
      <c r="U92" s="19">
        <v>1</v>
      </c>
      <c r="V92" s="19" t="s">
        <v>261</v>
      </c>
      <c r="W92" s="19">
        <v>0</v>
      </c>
      <c r="X92" s="19" t="s">
        <v>431</v>
      </c>
      <c r="Y92" s="19" t="s">
        <v>79</v>
      </c>
      <c r="Z92" s="19">
        <v>77</v>
      </c>
    </row>
    <row r="93" spans="1:26" x14ac:dyDescent="0.35">
      <c r="A93" s="19">
        <v>17</v>
      </c>
      <c r="B93" s="19" t="s">
        <v>24</v>
      </c>
      <c r="C93" s="19" t="s">
        <v>64</v>
      </c>
      <c r="D93" s="19" t="s">
        <v>64</v>
      </c>
      <c r="E93" s="19">
        <v>46189</v>
      </c>
      <c r="F93" s="19">
        <v>0.875</v>
      </c>
      <c r="G93" s="19">
        <v>46189.875</v>
      </c>
      <c r="H93" s="19" t="s">
        <v>65</v>
      </c>
      <c r="I93" s="19" t="s">
        <v>66</v>
      </c>
      <c r="J93" s="19">
        <v>46</v>
      </c>
      <c r="K93" s="19">
        <v>128</v>
      </c>
      <c r="L93" s="19">
        <v>153</v>
      </c>
      <c r="M93" s="19" t="s">
        <v>393</v>
      </c>
      <c r="N93" s="19">
        <v>3</v>
      </c>
      <c r="O93" s="19">
        <v>1</v>
      </c>
      <c r="T93" s="19">
        <v>3</v>
      </c>
      <c r="U93" s="19">
        <v>1</v>
      </c>
      <c r="V93" s="19" t="s">
        <v>262</v>
      </c>
      <c r="W93" s="19">
        <v>0</v>
      </c>
      <c r="X93" s="19" t="s">
        <v>429</v>
      </c>
      <c r="Y93" s="19" t="s">
        <v>65</v>
      </c>
      <c r="Z93" s="19">
        <v>76</v>
      </c>
    </row>
    <row r="94" spans="1:26" x14ac:dyDescent="0.35">
      <c r="A94" s="19">
        <v>62</v>
      </c>
      <c r="B94" s="19" t="s">
        <v>85</v>
      </c>
      <c r="C94" s="19" t="s">
        <v>64</v>
      </c>
      <c r="D94" s="19" t="s">
        <v>64</v>
      </c>
      <c r="E94" s="19">
        <v>46199</v>
      </c>
      <c r="F94" s="19">
        <v>0.875</v>
      </c>
      <c r="G94" s="19">
        <v>46199.875</v>
      </c>
      <c r="H94" s="19" t="s">
        <v>66</v>
      </c>
      <c r="I94" s="19" t="s">
        <v>67</v>
      </c>
      <c r="J94" s="19">
        <v>54</v>
      </c>
      <c r="K94" s="19">
        <v>115</v>
      </c>
      <c r="L94" s="19">
        <v>149</v>
      </c>
      <c r="M94" s="19" t="s">
        <v>393</v>
      </c>
      <c r="N94" s="19">
        <v>5</v>
      </c>
      <c r="O94" s="19">
        <v>0</v>
      </c>
      <c r="T94" s="19">
        <v>5</v>
      </c>
      <c r="U94" s="19">
        <v>0</v>
      </c>
      <c r="V94" s="19" t="s">
        <v>261</v>
      </c>
      <c r="W94" s="19">
        <v>0</v>
      </c>
      <c r="X94" s="19" t="s">
        <v>491</v>
      </c>
      <c r="Y94" s="19" t="s">
        <v>66</v>
      </c>
      <c r="Z94" s="19">
        <v>74</v>
      </c>
    </row>
    <row r="95" spans="1:26" x14ac:dyDescent="0.35">
      <c r="A95" s="19">
        <v>55</v>
      </c>
      <c r="B95" s="19" t="s">
        <v>85</v>
      </c>
      <c r="C95" s="19" t="s">
        <v>45</v>
      </c>
      <c r="D95" s="19" t="s">
        <v>45</v>
      </c>
      <c r="E95" s="19">
        <v>46198</v>
      </c>
      <c r="F95" s="19">
        <v>0.91666666666666663</v>
      </c>
      <c r="G95" s="19">
        <v>46198.916666666664</v>
      </c>
      <c r="H95" s="19" t="s">
        <v>47</v>
      </c>
      <c r="I95" s="19" t="s">
        <v>51</v>
      </c>
      <c r="J95" s="19">
        <v>163</v>
      </c>
      <c r="K95" s="19">
        <v>118</v>
      </c>
      <c r="L95" s="19">
        <v>53</v>
      </c>
      <c r="M95" s="19" t="s">
        <v>393</v>
      </c>
      <c r="N95" s="19">
        <v>0</v>
      </c>
      <c r="O95" s="19">
        <v>2</v>
      </c>
      <c r="T95" s="19">
        <v>0</v>
      </c>
      <c r="U95" s="19">
        <v>2</v>
      </c>
      <c r="V95" s="19" t="s">
        <v>261</v>
      </c>
      <c r="W95" s="19">
        <v>0</v>
      </c>
      <c r="X95" s="19" t="s">
        <v>432</v>
      </c>
      <c r="Y95" s="19" t="s">
        <v>51</v>
      </c>
      <c r="Z95" s="19">
        <v>73</v>
      </c>
    </row>
    <row r="96" spans="1:26" x14ac:dyDescent="0.35">
      <c r="A96" s="19">
        <v>82</v>
      </c>
      <c r="B96" s="19" t="s">
        <v>86</v>
      </c>
      <c r="C96" s="19" t="s">
        <v>33</v>
      </c>
      <c r="D96" s="19" t="s">
        <v>92</v>
      </c>
      <c r="E96" s="19">
        <v>46205</v>
      </c>
      <c r="F96" s="19">
        <v>8.3333333333333329E-2</v>
      </c>
      <c r="G96" s="19">
        <v>46205.083333333336</v>
      </c>
      <c r="H96" s="19" t="s">
        <v>34</v>
      </c>
      <c r="I96" s="19" t="s">
        <v>32</v>
      </c>
      <c r="J96" s="19">
        <v>52</v>
      </c>
      <c r="K96" s="19">
        <v>132</v>
      </c>
      <c r="L96" s="19">
        <v>157</v>
      </c>
      <c r="M96" s="19" t="s">
        <v>393</v>
      </c>
      <c r="N96" s="19">
        <v>2</v>
      </c>
      <c r="O96" s="19">
        <v>0</v>
      </c>
      <c r="T96" s="19">
        <v>2</v>
      </c>
      <c r="U96" s="19">
        <v>0</v>
      </c>
      <c r="V96" s="19" t="s">
        <v>261</v>
      </c>
      <c r="W96" s="19">
        <v>0</v>
      </c>
      <c r="X96" s="19" t="s">
        <v>438</v>
      </c>
      <c r="Y96" s="19" t="s">
        <v>34</v>
      </c>
      <c r="Z96" s="19">
        <v>72</v>
      </c>
    </row>
    <row r="97" spans="1:26" x14ac:dyDescent="0.35">
      <c r="A97" s="19">
        <v>1</v>
      </c>
      <c r="B97" s="19" t="s">
        <v>24</v>
      </c>
      <c r="C97" s="19" t="s">
        <v>25</v>
      </c>
      <c r="D97" s="19" t="s">
        <v>25</v>
      </c>
      <c r="E97" s="19">
        <v>46184</v>
      </c>
      <c r="F97" s="19">
        <v>0.875</v>
      </c>
      <c r="G97" s="19">
        <v>46184.875</v>
      </c>
      <c r="H97" s="19" t="s">
        <v>26</v>
      </c>
      <c r="I97" s="19" t="s">
        <v>27</v>
      </c>
      <c r="J97" s="19">
        <v>49</v>
      </c>
      <c r="K97" s="19">
        <v>125</v>
      </c>
      <c r="L97" s="19">
        <v>148</v>
      </c>
      <c r="M97" s="19" t="s">
        <v>393</v>
      </c>
      <c r="N97" s="19">
        <v>2</v>
      </c>
      <c r="O97" s="19">
        <v>0</v>
      </c>
      <c r="T97" s="19">
        <v>2</v>
      </c>
      <c r="U97" s="19">
        <v>0</v>
      </c>
      <c r="V97" s="19" t="s">
        <v>261</v>
      </c>
      <c r="W97" s="19">
        <v>0</v>
      </c>
      <c r="X97" s="19" t="s">
        <v>438</v>
      </c>
      <c r="Y97" s="19" t="s">
        <v>26</v>
      </c>
      <c r="Z97" s="19">
        <v>69</v>
      </c>
    </row>
    <row r="98" spans="1:26" x14ac:dyDescent="0.35">
      <c r="A98" s="19">
        <v>34</v>
      </c>
      <c r="B98" s="19" t="s">
        <v>84</v>
      </c>
      <c r="C98" s="19" t="s">
        <v>45</v>
      </c>
      <c r="D98" s="19" t="s">
        <v>45</v>
      </c>
      <c r="E98" s="19">
        <v>46193</v>
      </c>
      <c r="F98" s="19">
        <v>0.91666666666666663</v>
      </c>
      <c r="G98" s="19">
        <v>46193.916666666664</v>
      </c>
      <c r="H98" s="19" t="s">
        <v>46</v>
      </c>
      <c r="I98" s="19" t="s">
        <v>51</v>
      </c>
      <c r="J98" s="19">
        <v>38</v>
      </c>
      <c r="K98" s="19">
        <v>137</v>
      </c>
      <c r="L98" s="19">
        <v>164</v>
      </c>
      <c r="M98" s="19" t="s">
        <v>393</v>
      </c>
      <c r="N98" s="19">
        <v>2</v>
      </c>
      <c r="O98" s="19">
        <v>1</v>
      </c>
      <c r="T98" s="19">
        <v>2</v>
      </c>
      <c r="U98" s="19">
        <v>1</v>
      </c>
      <c r="V98" s="19" t="s">
        <v>262</v>
      </c>
      <c r="W98" s="19">
        <v>0</v>
      </c>
      <c r="X98" s="19" t="s">
        <v>431</v>
      </c>
      <c r="Y98" s="19" t="s">
        <v>46</v>
      </c>
      <c r="Z98" s="19">
        <v>68</v>
      </c>
    </row>
    <row r="99" spans="1:26" x14ac:dyDescent="0.35">
      <c r="A99" s="19">
        <v>78</v>
      </c>
      <c r="B99" s="19" t="s">
        <v>86</v>
      </c>
      <c r="C99" s="19" t="s">
        <v>64</v>
      </c>
      <c r="D99" s="19" t="s">
        <v>88</v>
      </c>
      <c r="E99" s="19">
        <v>46203</v>
      </c>
      <c r="F99" s="19">
        <v>0.95833333333333337</v>
      </c>
      <c r="G99" s="19">
        <v>46203.958333333336</v>
      </c>
      <c r="H99" s="19" t="s">
        <v>65</v>
      </c>
      <c r="I99" s="19" t="s">
        <v>53</v>
      </c>
      <c r="J99" s="19">
        <v>38</v>
      </c>
      <c r="K99" s="19">
        <v>148</v>
      </c>
      <c r="L99" s="19">
        <v>182</v>
      </c>
      <c r="M99" s="19" t="s">
        <v>393</v>
      </c>
      <c r="N99" s="19">
        <v>3</v>
      </c>
      <c r="O99" s="19">
        <v>0</v>
      </c>
      <c r="T99" s="19">
        <v>3</v>
      </c>
      <c r="U99" s="19">
        <v>0</v>
      </c>
      <c r="V99" s="19" t="s">
        <v>262</v>
      </c>
      <c r="W99" s="19">
        <v>0</v>
      </c>
      <c r="X99" s="19" t="s">
        <v>443</v>
      </c>
      <c r="Y99" s="19" t="s">
        <v>65</v>
      </c>
      <c r="Z99" s="19">
        <v>68</v>
      </c>
    </row>
    <row r="100" spans="1:26" x14ac:dyDescent="0.35">
      <c r="A100" s="19">
        <v>95</v>
      </c>
      <c r="B100" s="19" t="s">
        <v>95</v>
      </c>
      <c r="C100" s="19">
        <v>87</v>
      </c>
      <c r="D100" s="19">
        <v>86</v>
      </c>
      <c r="E100" s="19">
        <v>46210</v>
      </c>
      <c r="F100" s="19">
        <v>0.75</v>
      </c>
      <c r="G100" s="19">
        <v>46210.75</v>
      </c>
      <c r="H100" s="19" t="s">
        <v>70</v>
      </c>
      <c r="I100" s="19" t="s">
        <v>60</v>
      </c>
      <c r="J100" s="19">
        <v>43</v>
      </c>
      <c r="K100" s="19">
        <v>139</v>
      </c>
      <c r="L100" s="19">
        <v>176</v>
      </c>
      <c r="M100" s="19" t="s">
        <v>393</v>
      </c>
      <c r="N100" s="19">
        <v>3</v>
      </c>
      <c r="O100" s="19">
        <v>2</v>
      </c>
      <c r="T100" s="19">
        <v>3</v>
      </c>
      <c r="U100" s="19">
        <v>2</v>
      </c>
      <c r="V100" s="19" t="s">
        <v>261</v>
      </c>
      <c r="W100" s="19">
        <v>0</v>
      </c>
      <c r="X100" s="19" t="s">
        <v>451</v>
      </c>
      <c r="Y100" s="19" t="s">
        <v>70</v>
      </c>
      <c r="Z100" s="19">
        <v>63</v>
      </c>
    </row>
    <row r="101" spans="1:26" x14ac:dyDescent="0.35">
      <c r="A101" s="19">
        <v>67</v>
      </c>
      <c r="B101" s="19" t="s">
        <v>85</v>
      </c>
      <c r="C101" s="19" t="s">
        <v>77</v>
      </c>
      <c r="D101" s="19" t="s">
        <v>77</v>
      </c>
      <c r="E101" s="19">
        <v>46200</v>
      </c>
      <c r="F101" s="19">
        <v>0.95833333333333337</v>
      </c>
      <c r="G101" s="19">
        <v>46200.958333333336</v>
      </c>
      <c r="H101" s="19" t="s">
        <v>81</v>
      </c>
      <c r="I101" s="19" t="s">
        <v>78</v>
      </c>
      <c r="J101" s="19">
        <v>168</v>
      </c>
      <c r="K101" s="19">
        <v>137</v>
      </c>
      <c r="L101" s="19">
        <v>32</v>
      </c>
      <c r="M101" s="19" t="s">
        <v>393</v>
      </c>
      <c r="N101" s="19">
        <v>0</v>
      </c>
      <c r="O101" s="19">
        <v>2</v>
      </c>
      <c r="T101" s="19">
        <v>0</v>
      </c>
      <c r="U101" s="19">
        <v>2</v>
      </c>
      <c r="V101" s="19" t="s">
        <v>262</v>
      </c>
      <c r="W101" s="19">
        <v>0</v>
      </c>
      <c r="X101" s="19" t="s">
        <v>432</v>
      </c>
      <c r="Y101" s="19" t="s">
        <v>78</v>
      </c>
      <c r="Z101" s="19">
        <v>62</v>
      </c>
    </row>
    <row r="102" spans="1:26" x14ac:dyDescent="0.35">
      <c r="A102" s="19">
        <v>65</v>
      </c>
      <c r="B102" s="19" t="s">
        <v>85</v>
      </c>
      <c r="C102" s="19" t="s">
        <v>58</v>
      </c>
      <c r="D102" s="19" t="s">
        <v>58</v>
      </c>
      <c r="E102" s="19">
        <v>46200</v>
      </c>
      <c r="F102" s="19">
        <v>0.20833333333333334</v>
      </c>
      <c r="G102" s="19">
        <v>46200.208333333336</v>
      </c>
      <c r="H102" s="19" t="s">
        <v>63</v>
      </c>
      <c r="I102" s="19" t="s">
        <v>59</v>
      </c>
      <c r="J102" s="19">
        <v>172</v>
      </c>
      <c r="K102" s="19">
        <v>129</v>
      </c>
      <c r="L102" s="19">
        <v>32</v>
      </c>
      <c r="M102" s="19" t="s">
        <v>393</v>
      </c>
      <c r="N102" s="19">
        <v>1</v>
      </c>
      <c r="O102" s="19">
        <v>5</v>
      </c>
      <c r="T102" s="19">
        <v>1</v>
      </c>
      <c r="U102" s="19">
        <v>5</v>
      </c>
      <c r="V102" s="19" t="s">
        <v>261</v>
      </c>
      <c r="W102" s="19">
        <v>0</v>
      </c>
      <c r="X102" s="19" t="s">
        <v>445</v>
      </c>
      <c r="Y102" s="19" t="s">
        <v>59</v>
      </c>
      <c r="Z102" s="19">
        <v>52</v>
      </c>
    </row>
    <row r="103" spans="1:26" x14ac:dyDescent="0.35">
      <c r="A103" s="19">
        <v>51</v>
      </c>
      <c r="B103" s="19" t="s">
        <v>85</v>
      </c>
      <c r="C103" s="19" t="s">
        <v>38</v>
      </c>
      <c r="D103" s="19" t="s">
        <v>38</v>
      </c>
      <c r="E103" s="19">
        <v>46198</v>
      </c>
      <c r="F103" s="19">
        <v>0</v>
      </c>
      <c r="G103" s="19">
        <v>46198</v>
      </c>
      <c r="H103" s="19" t="s">
        <v>40</v>
      </c>
      <c r="I103" s="19" t="s">
        <v>41</v>
      </c>
      <c r="J103" s="19">
        <v>29</v>
      </c>
      <c r="K103" s="19">
        <v>159</v>
      </c>
      <c r="L103" s="19">
        <v>187</v>
      </c>
      <c r="M103" s="19" t="s">
        <v>393</v>
      </c>
      <c r="N103" s="19">
        <v>4</v>
      </c>
      <c r="O103" s="19">
        <v>2</v>
      </c>
      <c r="T103" s="19">
        <v>4</v>
      </c>
      <c r="U103" s="19">
        <v>2</v>
      </c>
      <c r="V103" s="19" t="s">
        <v>261</v>
      </c>
      <c r="W103" s="19">
        <v>0</v>
      </c>
      <c r="X103" s="19" t="s">
        <v>490</v>
      </c>
      <c r="Y103" s="19" t="s">
        <v>40</v>
      </c>
      <c r="Z103" s="19">
        <v>49</v>
      </c>
    </row>
    <row r="104" spans="1:26" x14ac:dyDescent="0.35">
      <c r="A104" s="19">
        <v>42</v>
      </c>
      <c r="B104" s="19" t="s">
        <v>84</v>
      </c>
      <c r="C104" s="19" t="s">
        <v>64</v>
      </c>
      <c r="D104" s="19" t="s">
        <v>64</v>
      </c>
      <c r="E104" s="19">
        <v>46195</v>
      </c>
      <c r="F104" s="19">
        <v>0.95833333333333337</v>
      </c>
      <c r="G104" s="19">
        <v>46195.958333333336</v>
      </c>
      <c r="H104" s="19" t="s">
        <v>65</v>
      </c>
      <c r="I104" s="19" t="s">
        <v>67</v>
      </c>
      <c r="J104" s="19">
        <v>22</v>
      </c>
      <c r="K104" s="19">
        <v>166</v>
      </c>
      <c r="L104" s="19">
        <v>189</v>
      </c>
      <c r="M104" s="19" t="s">
        <v>393</v>
      </c>
      <c r="N104" s="19">
        <v>3</v>
      </c>
      <c r="O104" s="19">
        <v>0</v>
      </c>
      <c r="T104" s="19">
        <v>3</v>
      </c>
      <c r="U104" s="19">
        <v>0</v>
      </c>
      <c r="V104" s="19" t="s">
        <v>261</v>
      </c>
      <c r="W104" s="19">
        <v>0</v>
      </c>
      <c r="X104" s="19" t="s">
        <v>443</v>
      </c>
      <c r="Y104" s="19" t="s">
        <v>65</v>
      </c>
      <c r="Z104" s="19">
        <v>42</v>
      </c>
    </row>
    <row r="105" spans="1:26" x14ac:dyDescent="0.35">
      <c r="A105" s="19">
        <v>31</v>
      </c>
      <c r="B105" s="19" t="s">
        <v>84</v>
      </c>
      <c r="C105" s="19" t="s">
        <v>38</v>
      </c>
      <c r="D105" s="19" t="s">
        <v>38</v>
      </c>
      <c r="E105" s="19">
        <v>46193</v>
      </c>
      <c r="F105" s="19">
        <v>0.10416666666666666</v>
      </c>
      <c r="G105" s="19">
        <v>46193.104166666664</v>
      </c>
      <c r="H105" s="19" t="s">
        <v>39</v>
      </c>
      <c r="I105" s="19" t="s">
        <v>41</v>
      </c>
      <c r="J105" s="19">
        <v>21</v>
      </c>
      <c r="K105" s="19">
        <v>167</v>
      </c>
      <c r="L105" s="19">
        <v>198</v>
      </c>
      <c r="M105" s="19" t="s">
        <v>393</v>
      </c>
      <c r="N105" s="19">
        <v>3</v>
      </c>
      <c r="O105" s="19">
        <v>0</v>
      </c>
      <c r="T105" s="19">
        <v>3</v>
      </c>
      <c r="U105" s="19">
        <v>0</v>
      </c>
      <c r="V105" s="19" t="s">
        <v>261</v>
      </c>
      <c r="W105" s="19">
        <v>0</v>
      </c>
      <c r="X105" s="19" t="s">
        <v>443</v>
      </c>
      <c r="Y105" s="19" t="s">
        <v>39</v>
      </c>
      <c r="Z105" s="19">
        <v>41</v>
      </c>
    </row>
  </sheetData>
  <autoFilter ref="A1:Z105" xr:uid="{B54B1121-473F-4000-80B3-22C981E79E88}">
    <sortState xmlns:xlrd2="http://schemas.microsoft.com/office/spreadsheetml/2017/richdata2" ref="A2:Z105">
      <sortCondition descending="1" ref="Z1:Z10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L2890"/>
  <sheetViews>
    <sheetView zoomScaleNormal="60" workbookViewId="0">
      <pane xSplit="4" ySplit="1" topLeftCell="M2845" activePane="bottomRight" state="frozen"/>
      <selection pane="topRight" activeCell="E1" sqref="E1"/>
      <selection pane="bottomLeft" activeCell="A2" sqref="A2"/>
      <selection pane="bottomRight" activeCell="AI2869" sqref="AI2869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8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459</v>
      </c>
      <c r="AK1" s="28" t="s">
        <v>460</v>
      </c>
      <c r="AL1" s="28" t="s">
        <v>481</v>
      </c>
    </row>
    <row r="2" spans="1:38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  <c r="AL2" s="22">
        <v>0</v>
      </c>
    </row>
    <row r="3" spans="1:38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  <c r="AL3" s="22">
        <v>0</v>
      </c>
    </row>
    <row r="4" spans="1:38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  <c r="AL4" s="22">
        <v>0</v>
      </c>
    </row>
    <row r="5" spans="1:38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  <c r="AL5" s="22">
        <v>0</v>
      </c>
    </row>
    <row r="6" spans="1:38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  <c r="AL6" s="22">
        <v>0</v>
      </c>
    </row>
    <row r="7" spans="1:38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  <c r="AL7" s="22">
        <v>0</v>
      </c>
    </row>
    <row r="8" spans="1:38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  <c r="AL8" s="22">
        <v>0</v>
      </c>
    </row>
    <row r="9" spans="1:38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  <c r="AL9" s="22">
        <v>0</v>
      </c>
    </row>
    <row r="10" spans="1:38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  <c r="AL10" s="22">
        <v>0</v>
      </c>
    </row>
    <row r="11" spans="1:38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  <c r="AL11" s="22">
        <v>0</v>
      </c>
    </row>
    <row r="12" spans="1:38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  <c r="AL12" s="22">
        <v>0</v>
      </c>
    </row>
    <row r="13" spans="1:38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  <c r="AL13" s="22">
        <v>0</v>
      </c>
    </row>
    <row r="14" spans="1:38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  <c r="AL14" s="22">
        <v>0</v>
      </c>
    </row>
    <row r="15" spans="1:38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  <c r="AL15" s="22">
        <v>0</v>
      </c>
    </row>
    <row r="16" spans="1:38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  <c r="AL16" s="22">
        <v>0</v>
      </c>
    </row>
    <row r="17" spans="1:38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  <c r="AL17" s="22">
        <v>0</v>
      </c>
    </row>
    <row r="18" spans="1:38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  <c r="AL18" s="22">
        <v>0</v>
      </c>
    </row>
    <row r="19" spans="1:38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  <c r="AL19" s="22">
        <v>0</v>
      </c>
    </row>
    <row r="20" spans="1:38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  <c r="AL20" s="22">
        <v>0</v>
      </c>
    </row>
    <row r="21" spans="1:38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  <c r="AL21" s="22">
        <v>0</v>
      </c>
    </row>
    <row r="22" spans="1:38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  <c r="AL22" s="22">
        <v>0</v>
      </c>
    </row>
    <row r="23" spans="1:38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  <c r="AL23" s="22">
        <v>0</v>
      </c>
    </row>
    <row r="24" spans="1:38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  <c r="AL24" s="22">
        <v>0</v>
      </c>
    </row>
    <row r="25" spans="1:38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  <c r="AL25" s="22">
        <v>0</v>
      </c>
    </row>
    <row r="26" spans="1:38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  <c r="AL26" s="22">
        <v>0</v>
      </c>
    </row>
    <row r="27" spans="1:38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  <c r="AL27" s="22">
        <v>0</v>
      </c>
    </row>
    <row r="28" spans="1:38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  <c r="AL28" s="22">
        <v>0</v>
      </c>
    </row>
    <row r="29" spans="1:38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  <c r="AL29" s="22">
        <v>0</v>
      </c>
    </row>
    <row r="30" spans="1:38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  <c r="AL30" s="22">
        <v>0</v>
      </c>
    </row>
    <row r="31" spans="1:38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  <c r="AL31" s="22">
        <v>0</v>
      </c>
    </row>
    <row r="32" spans="1:38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  <c r="AL32" s="22">
        <v>0</v>
      </c>
    </row>
    <row r="33" spans="1:38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  <c r="AL33" s="22">
        <v>0</v>
      </c>
    </row>
    <row r="34" spans="1:38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  <c r="AL34" s="22">
        <v>0</v>
      </c>
    </row>
    <row r="35" spans="1:38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  <c r="AL35" s="22">
        <v>0</v>
      </c>
    </row>
    <row r="36" spans="1:38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  <c r="AL36" s="22">
        <v>0</v>
      </c>
    </row>
    <row r="37" spans="1:38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  <c r="AL37" s="22">
        <v>0</v>
      </c>
    </row>
    <row r="38" spans="1:38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  <c r="AL38" s="22">
        <v>0</v>
      </c>
    </row>
    <row r="39" spans="1:38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  <c r="AL39" s="22">
        <v>0</v>
      </c>
    </row>
    <row r="40" spans="1:38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  <c r="AL40" s="22">
        <v>0</v>
      </c>
    </row>
    <row r="41" spans="1:38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  <c r="AL41" s="22">
        <v>0</v>
      </c>
    </row>
    <row r="42" spans="1:38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  <c r="AL42" s="22">
        <v>0</v>
      </c>
    </row>
    <row r="43" spans="1:38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  <c r="AL43" s="22">
        <v>0</v>
      </c>
    </row>
    <row r="44" spans="1:38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  <c r="AL44" s="22">
        <v>0</v>
      </c>
    </row>
    <row r="45" spans="1:38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  <c r="AL45" s="22">
        <v>0</v>
      </c>
    </row>
    <row r="46" spans="1:38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  <c r="AL46" s="22">
        <v>0</v>
      </c>
    </row>
    <row r="47" spans="1:38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  <c r="AL47" s="22">
        <v>0</v>
      </c>
    </row>
    <row r="48" spans="1:38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  <c r="AL48" s="22">
        <v>0</v>
      </c>
    </row>
    <row r="49" spans="1:38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  <c r="AL49" s="22">
        <v>0</v>
      </c>
    </row>
    <row r="50" spans="1:38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  <c r="AL50" s="22">
        <v>0</v>
      </c>
    </row>
    <row r="51" spans="1:38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  <c r="AL51" s="22">
        <v>0</v>
      </c>
    </row>
    <row r="52" spans="1:38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  <c r="AL52" s="22">
        <v>0</v>
      </c>
    </row>
    <row r="53" spans="1:38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  <c r="AL53" s="22">
        <v>0</v>
      </c>
    </row>
    <row r="54" spans="1:38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  <c r="AL54" s="22">
        <v>0</v>
      </c>
    </row>
    <row r="55" spans="1:38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>IF(AND(B55=27,A55&lt;=25),0,IF(A55=0,0,IF(W55="À venir",0,IF(AND(ISBLANK(P55),ISBLANK(Q55)),1,0))))</f>
        <v>0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0</v>
      </c>
      <c r="AL55" s="22">
        <v>0</v>
      </c>
    </row>
    <row r="56" spans="1:38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  <c r="AL56" s="22">
        <v>0</v>
      </c>
    </row>
    <row r="57" spans="1:38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  <c r="AL57" s="22">
        <v>0</v>
      </c>
    </row>
    <row r="58" spans="1:38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  <c r="AL58" s="22">
        <v>0</v>
      </c>
    </row>
    <row r="59" spans="1:38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  <c r="AL59" s="22">
        <v>0</v>
      </c>
    </row>
    <row r="60" spans="1:38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  <c r="AL60" s="22">
        <v>0</v>
      </c>
    </row>
    <row r="61" spans="1:38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  <c r="AL61" s="22">
        <v>0</v>
      </c>
    </row>
    <row r="62" spans="1:38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  <c r="AL62" s="22">
        <v>0</v>
      </c>
    </row>
    <row r="63" spans="1:38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  <c r="AL63" s="22">
        <v>0</v>
      </c>
    </row>
    <row r="64" spans="1:38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  <c r="AL64" s="22">
        <v>0</v>
      </c>
    </row>
    <row r="65" spans="1:38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  <c r="AL65" s="22">
        <v>0</v>
      </c>
    </row>
    <row r="66" spans="1:38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  <c r="AL66" s="22">
        <v>0</v>
      </c>
    </row>
    <row r="67" spans="1:38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  <c r="AL67" s="22">
        <v>0</v>
      </c>
    </row>
    <row r="68" spans="1:38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  <c r="AL68" s="22">
        <v>0</v>
      </c>
    </row>
    <row r="69" spans="1:38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  <c r="AL69" s="22">
        <v>0</v>
      </c>
    </row>
    <row r="70" spans="1:38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  <c r="AL70" s="22">
        <v>0</v>
      </c>
    </row>
    <row r="71" spans="1:38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  <c r="AL71" s="22">
        <v>0</v>
      </c>
    </row>
    <row r="72" spans="1:38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  <c r="AL72" s="22">
        <v>0</v>
      </c>
    </row>
    <row r="73" spans="1:38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  <c r="AL73" s="22">
        <v>0</v>
      </c>
    </row>
    <row r="74" spans="1:38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  <c r="AL74" s="22">
        <v>0</v>
      </c>
    </row>
    <row r="75" spans="1:38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  <c r="AL75" s="22">
        <v>0</v>
      </c>
    </row>
    <row r="76" spans="1:38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  <c r="AL76" s="22">
        <v>0</v>
      </c>
    </row>
    <row r="77" spans="1:38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  <c r="AL77" s="22">
        <v>0</v>
      </c>
    </row>
    <row r="78" spans="1:38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  <c r="AL78" s="22">
        <v>0</v>
      </c>
    </row>
    <row r="79" spans="1:38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  <c r="AL79" s="22">
        <v>0</v>
      </c>
    </row>
    <row r="80" spans="1:38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  <c r="AL80" s="22">
        <v>0</v>
      </c>
    </row>
    <row r="81" spans="1:38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  <c r="AL81" s="22">
        <v>0</v>
      </c>
    </row>
    <row r="82" spans="1:38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>IF(AND(B82=27,A82&lt;=25),0,IF(A82=0,0,IF(W82="À venir",0,IF(AND(ISBLANK(P82),ISBLANK(Q82)),1,0))))</f>
        <v>0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0</v>
      </c>
      <c r="AL82" s="22">
        <v>0</v>
      </c>
    </row>
    <row r="83" spans="1:38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  <c r="AL83" s="22">
        <v>0</v>
      </c>
    </row>
    <row r="84" spans="1:38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  <c r="AL84" s="22">
        <v>0</v>
      </c>
    </row>
    <row r="85" spans="1:38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  <c r="AL85" s="22">
        <v>0</v>
      </c>
    </row>
    <row r="86" spans="1:38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  <c r="AL86" s="22">
        <v>0</v>
      </c>
    </row>
    <row r="87" spans="1:38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  <c r="AL87" s="22">
        <v>0</v>
      </c>
    </row>
    <row r="88" spans="1:38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  <c r="AL88" s="22">
        <v>0</v>
      </c>
    </row>
    <row r="89" spans="1:38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  <c r="AL89" s="22">
        <v>0</v>
      </c>
    </row>
    <row r="90" spans="1:38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  <c r="AL90" s="22">
        <v>0</v>
      </c>
    </row>
    <row r="91" spans="1:38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  <c r="AL91" s="22">
        <v>0</v>
      </c>
    </row>
    <row r="92" spans="1:38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  <c r="AL92" s="22">
        <v>0</v>
      </c>
    </row>
    <row r="93" spans="1:38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  <c r="AL93" s="22">
        <v>0</v>
      </c>
    </row>
    <row r="94" spans="1:38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  <c r="AL94" s="22">
        <v>0</v>
      </c>
    </row>
    <row r="95" spans="1:38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  <c r="AL95" s="22">
        <v>0</v>
      </c>
    </row>
    <row r="96" spans="1:38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  <c r="AL96" s="22">
        <v>0</v>
      </c>
    </row>
    <row r="97" spans="1:38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  <c r="AL97" s="22">
        <v>0</v>
      </c>
    </row>
    <row r="98" spans="1:38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  <c r="AL98" s="22">
        <v>0</v>
      </c>
    </row>
    <row r="99" spans="1:38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  <c r="AL99" s="22">
        <v>0</v>
      </c>
    </row>
    <row r="100" spans="1:38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  <c r="AL100" s="22">
        <v>0</v>
      </c>
    </row>
    <row r="101" spans="1:38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  <c r="AL101" s="22">
        <v>0</v>
      </c>
    </row>
    <row r="102" spans="1:38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  <c r="AL102" s="22">
        <v>0</v>
      </c>
    </row>
    <row r="103" spans="1:38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  <c r="AL103" s="22">
        <v>0</v>
      </c>
    </row>
    <row r="104" spans="1:38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  <c r="AL104" s="22">
        <v>0</v>
      </c>
    </row>
    <row r="105" spans="1:38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  <c r="AL105" s="22">
        <v>0</v>
      </c>
    </row>
    <row r="106" spans="1:38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  <c r="AL106" s="22">
        <v>0</v>
      </c>
    </row>
    <row r="107" spans="1:38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  <c r="AL107" s="22">
        <v>0</v>
      </c>
    </row>
    <row r="108" spans="1:38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  <c r="AL108" s="22">
        <v>0</v>
      </c>
    </row>
    <row r="109" spans="1:38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>IF(AND(B109=27,A109&lt;=25),0,IF(A109=0,0,IF(W109="À venir",0,IF(AND(ISBLANK(P109),ISBLANK(Q109)),1,0))))</f>
        <v>0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0</v>
      </c>
      <c r="AL109" s="22">
        <v>0</v>
      </c>
    </row>
    <row r="110" spans="1:38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  <c r="AL110" s="22">
        <v>0</v>
      </c>
    </row>
    <row r="111" spans="1:38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  <c r="AL111" s="22">
        <v>0</v>
      </c>
    </row>
    <row r="112" spans="1:38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  <c r="AL112" s="22">
        <v>0</v>
      </c>
    </row>
    <row r="113" spans="1:38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  <c r="AL113" s="22">
        <v>0</v>
      </c>
    </row>
    <row r="114" spans="1:38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  <c r="AL114" s="22">
        <v>0</v>
      </c>
    </row>
    <row r="115" spans="1:38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  <c r="AL115" s="22">
        <v>0</v>
      </c>
    </row>
    <row r="116" spans="1:38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  <c r="AL116" s="22">
        <v>0</v>
      </c>
    </row>
    <row r="117" spans="1:38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  <c r="AL117" s="22">
        <v>0</v>
      </c>
    </row>
    <row r="118" spans="1:38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  <c r="AL118" s="22">
        <v>0</v>
      </c>
    </row>
    <row r="119" spans="1:38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  <c r="AL119" s="22">
        <v>0</v>
      </c>
    </row>
    <row r="120" spans="1:38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  <c r="AL120" s="22">
        <v>0</v>
      </c>
    </row>
    <row r="121" spans="1:38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  <c r="AL121" s="22">
        <v>0</v>
      </c>
    </row>
    <row r="122" spans="1:38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  <c r="AL122" s="22">
        <v>0</v>
      </c>
    </row>
    <row r="123" spans="1:38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  <c r="AL123" s="22">
        <v>0</v>
      </c>
    </row>
    <row r="124" spans="1:38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  <c r="AL124" s="22">
        <v>0</v>
      </c>
    </row>
    <row r="125" spans="1:38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  <c r="AL125" s="22">
        <v>0</v>
      </c>
    </row>
    <row r="126" spans="1:38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  <c r="AL126" s="22">
        <v>0</v>
      </c>
    </row>
    <row r="127" spans="1:38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  <c r="AL127" s="22">
        <v>0</v>
      </c>
    </row>
    <row r="128" spans="1:38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  <c r="AL128" s="22">
        <v>0</v>
      </c>
    </row>
    <row r="129" spans="1:38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  <c r="AL129" s="22">
        <v>0</v>
      </c>
    </row>
    <row r="130" spans="1:38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  <c r="AL130" s="22">
        <v>0</v>
      </c>
    </row>
    <row r="131" spans="1:38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  <c r="AL131" s="22">
        <v>0</v>
      </c>
    </row>
    <row r="132" spans="1:38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  <c r="AL132" s="22">
        <v>0</v>
      </c>
    </row>
    <row r="133" spans="1:38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  <c r="AL133" s="22">
        <v>0</v>
      </c>
    </row>
    <row r="134" spans="1:38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  <c r="AL134" s="22">
        <v>0</v>
      </c>
    </row>
    <row r="135" spans="1:38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  <c r="AL135" s="22">
        <v>0</v>
      </c>
    </row>
    <row r="136" spans="1:38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>IF(AND(B136=27,A136&lt;=25),0,IF(A136=0,0,IF(W136="À venir",0,IF(AND(ISBLANK(P136),ISBLANK(Q136)),1,0))))</f>
        <v>0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0</v>
      </c>
      <c r="AL136" s="22">
        <v>0</v>
      </c>
    </row>
    <row r="137" spans="1:38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  <c r="AL137" s="22">
        <v>0</v>
      </c>
    </row>
    <row r="138" spans="1:38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  <c r="AL138" s="22">
        <v>0</v>
      </c>
    </row>
    <row r="139" spans="1:38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  <c r="AL139" s="22">
        <v>0</v>
      </c>
    </row>
    <row r="140" spans="1:38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  <c r="AL140" s="22">
        <v>0</v>
      </c>
    </row>
    <row r="141" spans="1:38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  <c r="AL141" s="22">
        <v>0</v>
      </c>
    </row>
    <row r="142" spans="1:38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  <c r="AL142" s="22">
        <v>0</v>
      </c>
    </row>
    <row r="143" spans="1:38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  <c r="AL143" s="22">
        <v>0</v>
      </c>
    </row>
    <row r="144" spans="1:38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  <c r="AL144" s="22">
        <v>0</v>
      </c>
    </row>
    <row r="145" spans="1:38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  <c r="AL145" s="22">
        <v>0</v>
      </c>
    </row>
    <row r="146" spans="1:38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  <c r="AL146" s="22">
        <v>0</v>
      </c>
    </row>
    <row r="147" spans="1:38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  <c r="AL147" s="22">
        <v>0</v>
      </c>
    </row>
    <row r="148" spans="1:38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  <c r="AL148" s="22">
        <v>0</v>
      </c>
    </row>
    <row r="149" spans="1:38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  <c r="AL149" s="22">
        <v>0</v>
      </c>
    </row>
    <row r="150" spans="1:38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  <c r="AL150" s="22">
        <v>0</v>
      </c>
    </row>
    <row r="151" spans="1:38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  <c r="AL151" s="22">
        <v>0</v>
      </c>
    </row>
    <row r="152" spans="1:38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  <c r="AL152" s="22">
        <v>0</v>
      </c>
    </row>
    <row r="153" spans="1:38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  <c r="AL153" s="22">
        <v>0</v>
      </c>
    </row>
    <row r="154" spans="1:38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  <c r="AL154" s="22">
        <v>0</v>
      </c>
    </row>
    <row r="155" spans="1:38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  <c r="AL155" s="22">
        <v>0</v>
      </c>
    </row>
    <row r="156" spans="1:38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  <c r="AL156" s="22">
        <v>0</v>
      </c>
    </row>
    <row r="157" spans="1:38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  <c r="AL157" s="22">
        <v>0</v>
      </c>
    </row>
    <row r="158" spans="1:38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  <c r="AL158" s="22">
        <v>0</v>
      </c>
    </row>
    <row r="159" spans="1:38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  <c r="AL159" s="22">
        <v>0</v>
      </c>
    </row>
    <row r="160" spans="1:38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  <c r="AL160" s="22">
        <v>0</v>
      </c>
    </row>
    <row r="161" spans="1:38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  <c r="AL161" s="22">
        <v>0</v>
      </c>
    </row>
    <row r="162" spans="1:38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  <c r="AL162" s="22">
        <v>0</v>
      </c>
    </row>
    <row r="163" spans="1:38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>IF(AND(B163=27,A163&lt;=25),0,IF(A163=0,0,IF(W163="À venir",0,IF(AND(ISBLANK(P163),ISBLANK(Q163)),1,0))))</f>
        <v>0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0</v>
      </c>
      <c r="AL163" s="22">
        <v>0</v>
      </c>
    </row>
    <row r="164" spans="1:38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  <c r="AL164" s="22">
        <v>0</v>
      </c>
    </row>
    <row r="165" spans="1:38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  <c r="AL165" s="22">
        <v>0</v>
      </c>
    </row>
    <row r="166" spans="1:38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  <c r="AL166" s="22">
        <v>0</v>
      </c>
    </row>
    <row r="167" spans="1:38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  <c r="AL167" s="22">
        <v>0</v>
      </c>
    </row>
    <row r="168" spans="1:38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  <c r="AL168" s="22">
        <v>0</v>
      </c>
    </row>
    <row r="169" spans="1:38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  <c r="AL169" s="22">
        <v>0</v>
      </c>
    </row>
    <row r="170" spans="1:38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  <c r="AL170" s="22">
        <v>0</v>
      </c>
    </row>
    <row r="171" spans="1:38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  <c r="AL171" s="22">
        <v>0</v>
      </c>
    </row>
    <row r="172" spans="1:38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  <c r="AL172" s="22">
        <v>0</v>
      </c>
    </row>
    <row r="173" spans="1:38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  <c r="AL173" s="22">
        <v>0</v>
      </c>
    </row>
    <row r="174" spans="1:38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  <c r="AL174" s="22">
        <v>0</v>
      </c>
    </row>
    <row r="175" spans="1:38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  <c r="AL175" s="22">
        <v>0</v>
      </c>
    </row>
    <row r="176" spans="1:38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  <c r="AL176" s="22">
        <v>0</v>
      </c>
    </row>
    <row r="177" spans="1:38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  <c r="AL177" s="22">
        <v>0</v>
      </c>
    </row>
    <row r="178" spans="1:38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  <c r="AL178" s="22">
        <v>0</v>
      </c>
    </row>
    <row r="179" spans="1:38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  <c r="AL179" s="22">
        <v>0</v>
      </c>
    </row>
    <row r="180" spans="1:38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  <c r="AL180" s="22">
        <v>0</v>
      </c>
    </row>
    <row r="181" spans="1:38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  <c r="AL181" s="22">
        <v>0</v>
      </c>
    </row>
    <row r="182" spans="1:38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  <c r="AL182" s="22">
        <v>0</v>
      </c>
    </row>
    <row r="183" spans="1:38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  <c r="AL183" s="22">
        <v>0</v>
      </c>
    </row>
    <row r="184" spans="1:38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  <c r="AL184" s="22">
        <v>0</v>
      </c>
    </row>
    <row r="185" spans="1:38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  <c r="AL185" s="22">
        <v>0</v>
      </c>
    </row>
    <row r="186" spans="1:38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  <c r="AL186" s="22">
        <v>0</v>
      </c>
    </row>
    <row r="187" spans="1:38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  <c r="AL187" s="22">
        <v>0</v>
      </c>
    </row>
    <row r="188" spans="1:38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  <c r="AL188" s="22">
        <v>0</v>
      </c>
    </row>
    <row r="189" spans="1:38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  <c r="AL189" s="22">
        <v>0</v>
      </c>
    </row>
    <row r="190" spans="1:38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>IF(AND(B190=27,A190&lt;=25),0,IF(A190=0,0,IF(W190="À venir",0,IF(AND(ISBLANK(P190),ISBLANK(Q190)),1,0))))</f>
        <v>0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0</v>
      </c>
      <c r="AL190" s="22">
        <v>0</v>
      </c>
    </row>
    <row r="191" spans="1:38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  <c r="AL191" s="22">
        <v>0</v>
      </c>
    </row>
    <row r="192" spans="1:38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  <c r="AL192" s="22">
        <v>0</v>
      </c>
    </row>
    <row r="193" spans="1:38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  <c r="AL193" s="22">
        <v>0</v>
      </c>
    </row>
    <row r="194" spans="1:38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  <c r="AL194" s="22">
        <v>0</v>
      </c>
    </row>
    <row r="195" spans="1:38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  <c r="AL195" s="22">
        <v>0</v>
      </c>
    </row>
    <row r="196" spans="1:38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  <c r="AL196" s="22">
        <v>0</v>
      </c>
    </row>
    <row r="197" spans="1:38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  <c r="AL197" s="22">
        <v>0</v>
      </c>
    </row>
    <row r="198" spans="1:38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  <c r="AL198" s="22">
        <v>0</v>
      </c>
    </row>
    <row r="199" spans="1:38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  <c r="AL199" s="22">
        <v>0</v>
      </c>
    </row>
    <row r="200" spans="1:38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  <c r="AL200" s="22">
        <v>0</v>
      </c>
    </row>
    <row r="201" spans="1:38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  <c r="AL201" s="22">
        <v>0</v>
      </c>
    </row>
    <row r="202" spans="1:38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  <c r="AL202" s="22">
        <v>0</v>
      </c>
    </row>
    <row r="203" spans="1:38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  <c r="AL203" s="22">
        <v>0</v>
      </c>
    </row>
    <row r="204" spans="1:38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  <c r="AL204" s="22">
        <v>0</v>
      </c>
    </row>
    <row r="205" spans="1:38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  <c r="AL205" s="22">
        <v>0</v>
      </c>
    </row>
    <row r="206" spans="1:38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  <c r="AL206" s="22">
        <v>0</v>
      </c>
    </row>
    <row r="207" spans="1:38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  <c r="AL207" s="22">
        <v>0</v>
      </c>
    </row>
    <row r="208" spans="1:38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  <c r="AL208" s="22">
        <v>0</v>
      </c>
    </row>
    <row r="209" spans="1:38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  <c r="AL209" s="22">
        <v>0</v>
      </c>
    </row>
    <row r="210" spans="1:38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  <c r="AL210" s="22">
        <v>0</v>
      </c>
    </row>
    <row r="211" spans="1:38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  <c r="AL211" s="22">
        <v>0</v>
      </c>
    </row>
    <row r="212" spans="1:38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  <c r="AL212" s="22">
        <v>0</v>
      </c>
    </row>
    <row r="213" spans="1:38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  <c r="AL213" s="22">
        <v>0</v>
      </c>
    </row>
    <row r="214" spans="1:38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  <c r="AL214" s="22">
        <v>0</v>
      </c>
    </row>
    <row r="215" spans="1:38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  <c r="AL215" s="22">
        <v>0</v>
      </c>
    </row>
    <row r="216" spans="1:38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  <c r="AL216" s="22">
        <v>0</v>
      </c>
    </row>
    <row r="217" spans="1:38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>IF(AND(B217=27,A217&lt;=25),0,IF(A217=0,0,IF(W217="À venir",0,IF(AND(ISBLANK(P217),ISBLANK(Q217)),1,0))))</f>
        <v>0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0</v>
      </c>
      <c r="AL217" s="22">
        <v>0</v>
      </c>
    </row>
    <row r="218" spans="1:38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  <c r="AL218" s="22">
        <v>0</v>
      </c>
    </row>
    <row r="219" spans="1:38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  <c r="AL219" s="22">
        <v>0</v>
      </c>
    </row>
    <row r="220" spans="1:38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  <c r="AL220" s="22">
        <v>0</v>
      </c>
    </row>
    <row r="221" spans="1:38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  <c r="AL221" s="22">
        <v>0</v>
      </c>
    </row>
    <row r="222" spans="1:38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  <c r="AL222" s="22">
        <v>0</v>
      </c>
    </row>
    <row r="223" spans="1:38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  <c r="AL223" s="22">
        <v>0</v>
      </c>
    </row>
    <row r="224" spans="1:38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  <c r="AL224" s="22">
        <v>0</v>
      </c>
    </row>
    <row r="225" spans="1:38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  <c r="AL225" s="22">
        <v>0</v>
      </c>
    </row>
    <row r="226" spans="1:38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  <c r="AL226" s="22">
        <v>0</v>
      </c>
    </row>
    <row r="227" spans="1:38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  <c r="AL227" s="22">
        <v>0</v>
      </c>
    </row>
    <row r="228" spans="1:38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  <c r="AL228" s="22">
        <v>0</v>
      </c>
    </row>
    <row r="229" spans="1:38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  <c r="AL229" s="22">
        <v>0</v>
      </c>
    </row>
    <row r="230" spans="1:38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  <c r="AL230" s="22">
        <v>0</v>
      </c>
    </row>
    <row r="231" spans="1:38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  <c r="AL231" s="22">
        <v>0</v>
      </c>
    </row>
    <row r="232" spans="1:38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  <c r="AL232" s="22">
        <v>0</v>
      </c>
    </row>
    <row r="233" spans="1:38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  <c r="AL233" s="22">
        <v>0</v>
      </c>
    </row>
    <row r="234" spans="1:38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  <c r="AL234" s="22">
        <v>0</v>
      </c>
    </row>
    <row r="235" spans="1:38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  <c r="AL235" s="22">
        <v>0</v>
      </c>
    </row>
    <row r="236" spans="1:38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  <c r="AL236" s="22">
        <v>0</v>
      </c>
    </row>
    <row r="237" spans="1:38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  <c r="AL237" s="22">
        <v>0</v>
      </c>
    </row>
    <row r="238" spans="1:38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  <c r="AL238" s="22">
        <v>0</v>
      </c>
    </row>
    <row r="239" spans="1:38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  <c r="AL239" s="22">
        <v>0</v>
      </c>
    </row>
    <row r="240" spans="1:38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  <c r="AL240" s="22">
        <v>0</v>
      </c>
    </row>
    <row r="241" spans="1:38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  <c r="AL241" s="22">
        <v>0</v>
      </c>
    </row>
    <row r="242" spans="1:38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  <c r="AL242" s="22">
        <v>0</v>
      </c>
    </row>
    <row r="243" spans="1:38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  <c r="AL243" s="22">
        <v>0</v>
      </c>
    </row>
    <row r="244" spans="1:38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>IF(AND(B244=27,A244&lt;=25),0,IF(A244=0,0,IF(W244="À venir",0,IF(AND(ISBLANK(P244),ISBLANK(Q244)),1,0))))</f>
        <v>0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0</v>
      </c>
      <c r="AL244" s="22">
        <v>0</v>
      </c>
    </row>
    <row r="245" spans="1:38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  <c r="AL245" s="22">
        <v>0</v>
      </c>
    </row>
    <row r="246" spans="1:38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  <c r="AL246" s="22">
        <v>0</v>
      </c>
    </row>
    <row r="247" spans="1:38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  <c r="AL247" s="22">
        <v>0</v>
      </c>
    </row>
    <row r="248" spans="1:38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  <c r="AL248" s="22">
        <v>0</v>
      </c>
    </row>
    <row r="249" spans="1:38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  <c r="AL249" s="22">
        <v>0</v>
      </c>
    </row>
    <row r="250" spans="1:38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  <c r="AL250" s="22">
        <v>0</v>
      </c>
    </row>
    <row r="251" spans="1:38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  <c r="AL251" s="22">
        <v>0</v>
      </c>
    </row>
    <row r="252" spans="1:38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  <c r="AL252" s="22">
        <v>0</v>
      </c>
    </row>
    <row r="253" spans="1:38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  <c r="AL253" s="22">
        <v>0</v>
      </c>
    </row>
    <row r="254" spans="1:38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  <c r="AL254" s="22">
        <v>0</v>
      </c>
    </row>
    <row r="255" spans="1:38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  <c r="AL255" s="22">
        <v>0</v>
      </c>
    </row>
    <row r="256" spans="1:38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  <c r="AL256" s="22">
        <v>0</v>
      </c>
    </row>
    <row r="257" spans="1:38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  <c r="AL257" s="22">
        <v>0</v>
      </c>
    </row>
    <row r="258" spans="1:38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  <c r="AL258" s="22">
        <v>0</v>
      </c>
    </row>
    <row r="259" spans="1:38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  <c r="AL259" s="22">
        <v>0</v>
      </c>
    </row>
    <row r="260" spans="1:38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  <c r="AL260" s="22">
        <v>0</v>
      </c>
    </row>
    <row r="261" spans="1:38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  <c r="AL261" s="22">
        <v>0</v>
      </c>
    </row>
    <row r="262" spans="1:38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  <c r="AL262" s="22">
        <v>0</v>
      </c>
    </row>
    <row r="263" spans="1:38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  <c r="AL263" s="22">
        <v>0</v>
      </c>
    </row>
    <row r="264" spans="1:38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  <c r="AL264" s="22">
        <v>0</v>
      </c>
    </row>
    <row r="265" spans="1:38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  <c r="AL265" s="22">
        <v>0</v>
      </c>
    </row>
    <row r="266" spans="1:38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  <c r="AL266" s="22">
        <v>0</v>
      </c>
    </row>
    <row r="267" spans="1:38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  <c r="AL267" s="22">
        <v>0</v>
      </c>
    </row>
    <row r="268" spans="1:38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  <c r="AL268" s="22">
        <v>0</v>
      </c>
    </row>
    <row r="269" spans="1:38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  <c r="AL269" s="22">
        <v>0</v>
      </c>
    </row>
    <row r="270" spans="1:38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  <c r="AL270" s="22">
        <v>0</v>
      </c>
    </row>
    <row r="271" spans="1:38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>IF(AND(B271=27,A271&lt;=25),0,IF(A271=0,0,IF(W271="À venir",0,IF(AND(ISBLANK(P271),ISBLANK(Q271)),1,0))))</f>
        <v>0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0</v>
      </c>
      <c r="AL271" s="22">
        <v>0</v>
      </c>
    </row>
    <row r="272" spans="1:38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  <c r="AL272" s="22">
        <v>0</v>
      </c>
    </row>
    <row r="273" spans="1:38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  <c r="AL273" s="22">
        <v>0</v>
      </c>
    </row>
    <row r="274" spans="1:38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  <c r="AL274" s="22">
        <v>0</v>
      </c>
    </row>
    <row r="275" spans="1:38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  <c r="AL275" s="22">
        <v>0</v>
      </c>
    </row>
    <row r="276" spans="1:38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  <c r="AL276" s="22">
        <v>0</v>
      </c>
    </row>
    <row r="277" spans="1:38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  <c r="AL277" s="22">
        <v>0</v>
      </c>
    </row>
    <row r="278" spans="1:38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  <c r="AL278" s="22">
        <v>0</v>
      </c>
    </row>
    <row r="279" spans="1:38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  <c r="AL279" s="22">
        <v>0</v>
      </c>
    </row>
    <row r="280" spans="1:38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  <c r="AL280" s="22">
        <v>0</v>
      </c>
    </row>
    <row r="281" spans="1:38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  <c r="AL281" s="22">
        <v>0</v>
      </c>
    </row>
    <row r="282" spans="1:38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  <c r="AL282" s="22">
        <v>0</v>
      </c>
    </row>
    <row r="283" spans="1:38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  <c r="AL283" s="22">
        <v>0</v>
      </c>
    </row>
    <row r="284" spans="1:38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  <c r="AL284" s="22">
        <v>0</v>
      </c>
    </row>
    <row r="285" spans="1:38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  <c r="AL285" s="22">
        <v>0</v>
      </c>
    </row>
    <row r="286" spans="1:38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  <c r="AL286" s="22">
        <v>0</v>
      </c>
    </row>
    <row r="287" spans="1:38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  <c r="AL287" s="22">
        <v>0</v>
      </c>
    </row>
    <row r="288" spans="1:38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  <c r="AL288" s="22">
        <v>0</v>
      </c>
    </row>
    <row r="289" spans="1:38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  <c r="AL289" s="22">
        <v>0</v>
      </c>
    </row>
    <row r="290" spans="1:38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  <c r="AL290" s="22">
        <v>0</v>
      </c>
    </row>
    <row r="291" spans="1:38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  <c r="AL291" s="22">
        <v>0</v>
      </c>
    </row>
    <row r="292" spans="1:38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  <c r="AL292" s="22">
        <v>0</v>
      </c>
    </row>
    <row r="293" spans="1:38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  <c r="AL293" s="22">
        <v>0</v>
      </c>
    </row>
    <row r="294" spans="1:38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  <c r="AL294" s="22">
        <v>0</v>
      </c>
    </row>
    <row r="295" spans="1:38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  <c r="AL295" s="22">
        <v>0</v>
      </c>
    </row>
    <row r="296" spans="1:38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  <c r="AL296" s="22">
        <v>0</v>
      </c>
    </row>
    <row r="297" spans="1:38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  <c r="AL297" s="22">
        <v>0</v>
      </c>
    </row>
    <row r="298" spans="1:38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>IF(AND(B298=27,A298&lt;=25),0,IF(A298=0,0,IF(W298="À venir",0,IF(AND(ISBLANK(P298),ISBLANK(Q298)),1,0))))</f>
        <v>0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0</v>
      </c>
      <c r="AL298" s="22">
        <v>0</v>
      </c>
    </row>
    <row r="299" spans="1:38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  <c r="AL299" s="22">
        <v>0</v>
      </c>
    </row>
    <row r="300" spans="1:38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  <c r="AL300" s="22">
        <v>0</v>
      </c>
    </row>
    <row r="301" spans="1:38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  <c r="AL301" s="22">
        <v>0</v>
      </c>
    </row>
    <row r="302" spans="1:38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  <c r="AL302" s="22">
        <v>0</v>
      </c>
    </row>
    <row r="303" spans="1:38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  <c r="AL303" s="22">
        <v>0</v>
      </c>
    </row>
    <row r="304" spans="1:38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  <c r="AL304" s="22">
        <v>0</v>
      </c>
    </row>
    <row r="305" spans="1:38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  <c r="AL305" s="22">
        <v>0</v>
      </c>
    </row>
    <row r="306" spans="1:38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  <c r="AL306" s="22">
        <v>0</v>
      </c>
    </row>
    <row r="307" spans="1:38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  <c r="AL307" s="22">
        <v>0</v>
      </c>
    </row>
    <row r="308" spans="1:38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  <c r="AL308" s="22">
        <v>0</v>
      </c>
    </row>
    <row r="309" spans="1:38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  <c r="AL309" s="22">
        <v>0</v>
      </c>
    </row>
    <row r="310" spans="1:38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  <c r="AL310" s="22">
        <v>0</v>
      </c>
    </row>
    <row r="311" spans="1:38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  <c r="AL311" s="22">
        <v>0</v>
      </c>
    </row>
    <row r="312" spans="1:38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  <c r="AL312" s="22">
        <v>0</v>
      </c>
    </row>
    <row r="313" spans="1:38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  <c r="AL313" s="22">
        <v>0</v>
      </c>
    </row>
    <row r="314" spans="1:38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  <c r="AL314" s="22">
        <v>0</v>
      </c>
    </row>
    <row r="315" spans="1:38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  <c r="AL315" s="22">
        <v>0</v>
      </c>
    </row>
    <row r="316" spans="1:38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  <c r="AL316" s="22">
        <v>0</v>
      </c>
    </row>
    <row r="317" spans="1:38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  <c r="AL317" s="22">
        <v>0</v>
      </c>
    </row>
    <row r="318" spans="1:38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  <c r="AL318" s="22">
        <v>0</v>
      </c>
    </row>
    <row r="319" spans="1:38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  <c r="AL319" s="22">
        <v>0</v>
      </c>
    </row>
    <row r="320" spans="1:38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  <c r="AL320" s="22">
        <v>0</v>
      </c>
    </row>
    <row r="321" spans="1:38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  <c r="AL321" s="22">
        <v>0</v>
      </c>
    </row>
    <row r="322" spans="1:38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  <c r="AL322" s="22">
        <v>0</v>
      </c>
    </row>
    <row r="323" spans="1:38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  <c r="AL323" s="22">
        <v>0</v>
      </c>
    </row>
    <row r="324" spans="1:38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  <c r="AL324" s="22">
        <v>0</v>
      </c>
    </row>
    <row r="325" spans="1:38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>IF(AND(B325=27,A325&lt;=25),0,IF(A325=0,0,IF(W325="À venir",0,IF(AND(ISBLANK(P325),ISBLANK(Q325)),1,0))))</f>
        <v>0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0</v>
      </c>
      <c r="AL325" s="22">
        <v>0</v>
      </c>
    </row>
    <row r="326" spans="1:38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  <c r="AL326" s="22">
        <v>0</v>
      </c>
    </row>
    <row r="327" spans="1:38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  <c r="AL327" s="22">
        <v>0</v>
      </c>
    </row>
    <row r="328" spans="1:38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  <c r="AL328" s="22">
        <v>0</v>
      </c>
    </row>
    <row r="329" spans="1:38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  <c r="AL329" s="22">
        <v>0</v>
      </c>
    </row>
    <row r="330" spans="1:38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  <c r="AL330" s="22">
        <v>0</v>
      </c>
    </row>
    <row r="331" spans="1:38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  <c r="AL331" s="22">
        <v>0</v>
      </c>
    </row>
    <row r="332" spans="1:38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  <c r="AL332" s="22">
        <v>0</v>
      </c>
    </row>
    <row r="333" spans="1:38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  <c r="AL333" s="22">
        <v>0</v>
      </c>
    </row>
    <row r="334" spans="1:38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  <c r="AL334" s="22">
        <v>0</v>
      </c>
    </row>
    <row r="335" spans="1:38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  <c r="AL335" s="22">
        <v>0</v>
      </c>
    </row>
    <row r="336" spans="1:38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  <c r="AL336" s="22">
        <v>0</v>
      </c>
    </row>
    <row r="337" spans="1:38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  <c r="AL337" s="22">
        <v>0</v>
      </c>
    </row>
    <row r="338" spans="1:38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  <c r="AL338" s="22">
        <v>0</v>
      </c>
    </row>
    <row r="339" spans="1:38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  <c r="AL339" s="22">
        <v>0</v>
      </c>
    </row>
    <row r="340" spans="1:38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  <c r="AL340" s="22">
        <v>0</v>
      </c>
    </row>
    <row r="341" spans="1:38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  <c r="AL341" s="22">
        <v>0</v>
      </c>
    </row>
    <row r="342" spans="1:38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  <c r="AL342" s="22">
        <v>0</v>
      </c>
    </row>
    <row r="343" spans="1:38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  <c r="AL343" s="22">
        <v>0</v>
      </c>
    </row>
    <row r="344" spans="1:38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  <c r="AL344" s="22">
        <v>0</v>
      </c>
    </row>
    <row r="345" spans="1:38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  <c r="AL345" s="22">
        <v>0</v>
      </c>
    </row>
    <row r="346" spans="1:38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  <c r="AL346" s="22">
        <v>0</v>
      </c>
    </row>
    <row r="347" spans="1:38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  <c r="AL347" s="22">
        <v>0</v>
      </c>
    </row>
    <row r="348" spans="1:38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  <c r="AL348" s="22">
        <v>0</v>
      </c>
    </row>
    <row r="349" spans="1:38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  <c r="AL349" s="22">
        <v>0</v>
      </c>
    </row>
    <row r="350" spans="1:38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  <c r="AL350" s="22">
        <v>0</v>
      </c>
    </row>
    <row r="351" spans="1:38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  <c r="AL351" s="22">
        <v>0</v>
      </c>
    </row>
    <row r="352" spans="1:38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>IF(AND(B352=27,A352&lt;=25),0,IF(A352=0,0,IF(W352="À venir",0,IF(AND(ISBLANK(P352),ISBLANK(Q352)),1,0))))</f>
        <v>0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0</v>
      </c>
      <c r="AL352" s="22">
        <v>0</v>
      </c>
    </row>
    <row r="353" spans="1:38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  <c r="AL353" s="22">
        <v>0</v>
      </c>
    </row>
    <row r="354" spans="1:38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  <c r="AL354" s="22">
        <v>0</v>
      </c>
    </row>
    <row r="355" spans="1:38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  <c r="AL355" s="22">
        <v>0</v>
      </c>
    </row>
    <row r="356" spans="1:38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  <c r="AL356" s="22">
        <v>0</v>
      </c>
    </row>
    <row r="357" spans="1:38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  <c r="AL357" s="22">
        <v>0</v>
      </c>
    </row>
    <row r="358" spans="1:38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  <c r="AL358" s="22">
        <v>0</v>
      </c>
    </row>
    <row r="359" spans="1:38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  <c r="AL359" s="22">
        <v>0</v>
      </c>
    </row>
    <row r="360" spans="1:38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  <c r="AL360" s="22">
        <v>0</v>
      </c>
    </row>
    <row r="361" spans="1:38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  <c r="AL361" s="22">
        <v>0</v>
      </c>
    </row>
    <row r="362" spans="1:38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  <c r="AL362" s="22">
        <v>0</v>
      </c>
    </row>
    <row r="363" spans="1:38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  <c r="AL363" s="22">
        <v>0</v>
      </c>
    </row>
    <row r="364" spans="1:38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  <c r="AL364" s="22">
        <v>0</v>
      </c>
    </row>
    <row r="365" spans="1:38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  <c r="AL365" s="22">
        <v>0</v>
      </c>
    </row>
    <row r="366" spans="1:38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  <c r="AL366" s="22">
        <v>0</v>
      </c>
    </row>
    <row r="367" spans="1:38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  <c r="AL367" s="22">
        <v>0</v>
      </c>
    </row>
    <row r="368" spans="1:38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  <c r="AL368" s="22">
        <v>0</v>
      </c>
    </row>
    <row r="369" spans="1:38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  <c r="AL369" s="22">
        <v>0</v>
      </c>
    </row>
    <row r="370" spans="1:38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  <c r="AL370" s="22">
        <v>0</v>
      </c>
    </row>
    <row r="371" spans="1:38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  <c r="AL371" s="22">
        <v>0</v>
      </c>
    </row>
    <row r="372" spans="1:38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  <c r="AL372" s="22">
        <v>0</v>
      </c>
    </row>
    <row r="373" spans="1:38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  <c r="AL373" s="22">
        <v>0</v>
      </c>
    </row>
    <row r="374" spans="1:38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  <c r="AL374" s="22">
        <v>0</v>
      </c>
    </row>
    <row r="375" spans="1:38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  <c r="AL375" s="22">
        <v>0</v>
      </c>
    </row>
    <row r="376" spans="1:38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  <c r="AL376" s="22">
        <v>0</v>
      </c>
    </row>
    <row r="377" spans="1:38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  <c r="AL377" s="22">
        <v>0</v>
      </c>
    </row>
    <row r="378" spans="1:38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  <c r="AL378" s="22">
        <v>0</v>
      </c>
    </row>
    <row r="379" spans="1:38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>IF(AND(B379=27,A379&lt;=25),0,IF(A379=0,0,IF(W379="À venir",0,IF(AND(ISBLANK(P379),ISBLANK(Q379)),1,0))))</f>
        <v>0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0</v>
      </c>
      <c r="AL379" s="22">
        <v>0</v>
      </c>
    </row>
    <row r="380" spans="1:38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  <c r="AL380" s="22">
        <v>0</v>
      </c>
    </row>
    <row r="381" spans="1:38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  <c r="AL381" s="22">
        <v>0</v>
      </c>
    </row>
    <row r="382" spans="1:38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  <c r="AL382" s="22">
        <v>0</v>
      </c>
    </row>
    <row r="383" spans="1:38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  <c r="AL383" s="22">
        <v>0</v>
      </c>
    </row>
    <row r="384" spans="1:38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  <c r="AL384" s="22">
        <v>0</v>
      </c>
    </row>
    <row r="385" spans="1:38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  <c r="AL385" s="22">
        <v>0</v>
      </c>
    </row>
    <row r="386" spans="1:38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  <c r="AL386" s="22">
        <v>0</v>
      </c>
    </row>
    <row r="387" spans="1:38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  <c r="AL387" s="22">
        <v>0</v>
      </c>
    </row>
    <row r="388" spans="1:38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  <c r="AL388" s="22">
        <v>0</v>
      </c>
    </row>
    <row r="389" spans="1:38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  <c r="AL389" s="22">
        <v>0</v>
      </c>
    </row>
    <row r="390" spans="1:38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  <c r="AL390" s="22">
        <v>0</v>
      </c>
    </row>
    <row r="391" spans="1:38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  <c r="AL391" s="22">
        <v>0</v>
      </c>
    </row>
    <row r="392" spans="1:38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  <c r="AL392" s="22">
        <v>0</v>
      </c>
    </row>
    <row r="393" spans="1:38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  <c r="AL393" s="22">
        <v>0</v>
      </c>
    </row>
    <row r="394" spans="1:38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  <c r="AL394" s="22">
        <v>0</v>
      </c>
    </row>
    <row r="395" spans="1:38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  <c r="AL395" s="22">
        <v>0</v>
      </c>
    </row>
    <row r="396" spans="1:38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  <c r="AL396" s="22">
        <v>0</v>
      </c>
    </row>
    <row r="397" spans="1:38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  <c r="AL397" s="22">
        <v>0</v>
      </c>
    </row>
    <row r="398" spans="1:38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  <c r="AL398" s="22">
        <v>0</v>
      </c>
    </row>
    <row r="399" spans="1:38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  <c r="AL399" s="22">
        <v>0</v>
      </c>
    </row>
    <row r="400" spans="1:38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  <c r="AL400" s="22">
        <v>0</v>
      </c>
    </row>
    <row r="401" spans="1:38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  <c r="AL401" s="22">
        <v>0</v>
      </c>
    </row>
    <row r="402" spans="1:38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  <c r="AL402" s="22">
        <v>0</v>
      </c>
    </row>
    <row r="403" spans="1:38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  <c r="AL403" s="22">
        <v>0</v>
      </c>
    </row>
    <row r="404" spans="1:38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  <c r="AL404" s="22">
        <v>0</v>
      </c>
    </row>
    <row r="405" spans="1:38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  <c r="AL405" s="22">
        <v>0</v>
      </c>
    </row>
    <row r="406" spans="1:38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>IF(AND(B406=27,A406&lt;=25),0,IF(A406=0,0,IF(W406="À venir",0,IF(AND(ISBLANK(P406),ISBLANK(Q406)),1,0))))</f>
        <v>0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0</v>
      </c>
      <c r="AL406" s="22">
        <v>0</v>
      </c>
    </row>
    <row r="407" spans="1:38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  <c r="AL407" s="22">
        <v>0</v>
      </c>
    </row>
    <row r="408" spans="1:38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  <c r="AL408" s="22">
        <v>0</v>
      </c>
    </row>
    <row r="409" spans="1:38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  <c r="AL409" s="22">
        <v>0</v>
      </c>
    </row>
    <row r="410" spans="1:38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  <c r="AL410" s="22">
        <v>0</v>
      </c>
    </row>
    <row r="411" spans="1:38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  <c r="AL411" s="22">
        <v>0</v>
      </c>
    </row>
    <row r="412" spans="1:38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  <c r="AL412" s="22">
        <v>0</v>
      </c>
    </row>
    <row r="413" spans="1:38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  <c r="AL413" s="22">
        <v>0</v>
      </c>
    </row>
    <row r="414" spans="1:38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  <c r="AL414" s="22">
        <v>0</v>
      </c>
    </row>
    <row r="415" spans="1:38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  <c r="AL415" s="22">
        <v>0</v>
      </c>
    </row>
    <row r="416" spans="1:38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  <c r="AL416" s="22">
        <v>0</v>
      </c>
    </row>
    <row r="417" spans="1:38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  <c r="AL417" s="22">
        <v>0</v>
      </c>
    </row>
    <row r="418" spans="1:38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  <c r="AL418" s="22">
        <v>0</v>
      </c>
    </row>
    <row r="419" spans="1:38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  <c r="AL419" s="22">
        <v>0</v>
      </c>
    </row>
    <row r="420" spans="1:38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  <c r="AL420" s="22">
        <v>0</v>
      </c>
    </row>
    <row r="421" spans="1:38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  <c r="AL421" s="22">
        <v>0</v>
      </c>
    </row>
    <row r="422" spans="1:38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  <c r="AL422" s="22">
        <v>0</v>
      </c>
    </row>
    <row r="423" spans="1:38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  <c r="AL423" s="22">
        <v>0</v>
      </c>
    </row>
    <row r="424" spans="1:38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  <c r="AL424" s="22">
        <v>0</v>
      </c>
    </row>
    <row r="425" spans="1:38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  <c r="AL425" s="22">
        <v>0</v>
      </c>
    </row>
    <row r="426" spans="1:38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  <c r="AL426" s="22">
        <v>0</v>
      </c>
    </row>
    <row r="427" spans="1:38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  <c r="AL427" s="22">
        <v>0</v>
      </c>
    </row>
    <row r="428" spans="1:38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  <c r="AL428" s="22">
        <v>0</v>
      </c>
    </row>
    <row r="429" spans="1:38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  <c r="AL429" s="22">
        <v>0</v>
      </c>
    </row>
    <row r="430" spans="1:38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  <c r="AL430" s="22">
        <v>0</v>
      </c>
    </row>
    <row r="431" spans="1:38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  <c r="AL431" s="22">
        <v>0</v>
      </c>
    </row>
    <row r="432" spans="1:38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  <c r="AL432" s="22">
        <v>0</v>
      </c>
    </row>
    <row r="433" spans="1:38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>IF(AND(B433=27,A433&lt;=25),0,IF(A433=0,0,IF(W433="À venir",0,IF(AND(ISBLANK(P433),ISBLANK(Q433)),1,0))))</f>
        <v>0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0</v>
      </c>
      <c r="AL433" s="22">
        <v>0</v>
      </c>
    </row>
    <row r="434" spans="1:38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  <c r="AL434" s="22">
        <v>0</v>
      </c>
    </row>
    <row r="435" spans="1:38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  <c r="AL435" s="22">
        <v>0</v>
      </c>
    </row>
    <row r="436" spans="1:38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  <c r="AL436" s="22">
        <v>0</v>
      </c>
    </row>
    <row r="437" spans="1:38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  <c r="AL437" s="22">
        <v>0</v>
      </c>
    </row>
    <row r="438" spans="1:38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  <c r="AL438" s="22">
        <v>0</v>
      </c>
    </row>
    <row r="439" spans="1:38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  <c r="AL439" s="22">
        <v>0</v>
      </c>
    </row>
    <row r="440" spans="1:38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  <c r="AL440" s="22">
        <v>0</v>
      </c>
    </row>
    <row r="441" spans="1:38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  <c r="AL441" s="22">
        <v>0</v>
      </c>
    </row>
    <row r="442" spans="1:38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  <c r="AL442" s="22">
        <v>0</v>
      </c>
    </row>
    <row r="443" spans="1:38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  <c r="AL443" s="22">
        <v>0</v>
      </c>
    </row>
    <row r="444" spans="1:38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  <c r="AL444" s="22">
        <v>0</v>
      </c>
    </row>
    <row r="445" spans="1:38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  <c r="AL445" s="22">
        <v>0</v>
      </c>
    </row>
    <row r="446" spans="1:38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  <c r="AL446" s="22">
        <v>0</v>
      </c>
    </row>
    <row r="447" spans="1:38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  <c r="AL447" s="22">
        <v>0</v>
      </c>
    </row>
    <row r="448" spans="1:38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  <c r="AL448" s="22">
        <v>0</v>
      </c>
    </row>
    <row r="449" spans="1:38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  <c r="AL449" s="22">
        <v>0</v>
      </c>
    </row>
    <row r="450" spans="1:38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  <c r="AL450" s="22">
        <v>0</v>
      </c>
    </row>
    <row r="451" spans="1:38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  <c r="AL451" s="22">
        <v>0</v>
      </c>
    </row>
    <row r="452" spans="1:38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  <c r="AL452" s="22">
        <v>0</v>
      </c>
    </row>
    <row r="453" spans="1:38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  <c r="AL453" s="22">
        <v>0</v>
      </c>
    </row>
    <row r="454" spans="1:38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  <c r="AL454" s="22">
        <v>0</v>
      </c>
    </row>
    <row r="455" spans="1:38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  <c r="AL455" s="22">
        <v>0</v>
      </c>
    </row>
    <row r="456" spans="1:38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  <c r="AL456" s="22">
        <v>0</v>
      </c>
    </row>
    <row r="457" spans="1:38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  <c r="AL457" s="22">
        <v>0</v>
      </c>
    </row>
    <row r="458" spans="1:38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  <c r="AL458" s="22">
        <v>0</v>
      </c>
    </row>
    <row r="459" spans="1:38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  <c r="AL459" s="22">
        <v>0</v>
      </c>
    </row>
    <row r="460" spans="1:38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>IF(AND(B460=27,A460&lt;=25),0,IF(A460=0,0,IF(W460="À venir",0,IF(AND(ISBLANK(P460),ISBLANK(Q460)),1,0))))</f>
        <v>0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0</v>
      </c>
      <c r="AL460" s="22">
        <v>0</v>
      </c>
    </row>
    <row r="461" spans="1:38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  <c r="AL461" s="22">
        <v>0</v>
      </c>
    </row>
    <row r="462" spans="1:38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  <c r="AL462" s="22">
        <v>0</v>
      </c>
    </row>
    <row r="463" spans="1:38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  <c r="AL463" s="22">
        <v>0</v>
      </c>
    </row>
    <row r="464" spans="1:38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  <c r="AL464" s="22">
        <v>0</v>
      </c>
    </row>
    <row r="465" spans="1:38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  <c r="AL465" s="22">
        <v>0</v>
      </c>
    </row>
    <row r="466" spans="1:38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  <c r="AL466" s="22">
        <v>0</v>
      </c>
    </row>
    <row r="467" spans="1:38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  <c r="AL467" s="22">
        <v>0</v>
      </c>
    </row>
    <row r="468" spans="1:38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  <c r="AL468" s="22">
        <v>0</v>
      </c>
    </row>
    <row r="469" spans="1:38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  <c r="AL469" s="22">
        <v>0</v>
      </c>
    </row>
    <row r="470" spans="1:38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  <c r="AL470" s="22">
        <v>0</v>
      </c>
    </row>
    <row r="471" spans="1:38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  <c r="AL471" s="22">
        <v>0</v>
      </c>
    </row>
    <row r="472" spans="1:38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  <c r="AL472" s="22">
        <v>0</v>
      </c>
    </row>
    <row r="473" spans="1:38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  <c r="AL473" s="22">
        <v>0</v>
      </c>
    </row>
    <row r="474" spans="1:38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  <c r="AL474" s="22">
        <v>0</v>
      </c>
    </row>
    <row r="475" spans="1:38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  <c r="AL475" s="22">
        <v>0</v>
      </c>
    </row>
    <row r="476" spans="1:38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  <c r="AL476" s="22">
        <v>0</v>
      </c>
    </row>
    <row r="477" spans="1:38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  <c r="AL477" s="22">
        <v>0</v>
      </c>
    </row>
    <row r="478" spans="1:38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  <c r="AL478" s="22">
        <v>0</v>
      </c>
    </row>
    <row r="479" spans="1:38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  <c r="AL479" s="22">
        <v>0</v>
      </c>
    </row>
    <row r="480" spans="1:38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  <c r="AL480" s="22">
        <v>0</v>
      </c>
    </row>
    <row r="481" spans="1:38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  <c r="AL481" s="22">
        <v>0</v>
      </c>
    </row>
    <row r="482" spans="1:38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  <c r="AL482" s="22">
        <v>0</v>
      </c>
    </row>
    <row r="483" spans="1:38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  <c r="AL483" s="22">
        <v>0</v>
      </c>
    </row>
    <row r="484" spans="1:38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  <c r="AL484" s="22">
        <v>0</v>
      </c>
    </row>
    <row r="485" spans="1:38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  <c r="AL485" s="22">
        <v>0</v>
      </c>
    </row>
    <row r="486" spans="1:38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  <c r="AL486" s="22">
        <v>0</v>
      </c>
    </row>
    <row r="487" spans="1:38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>IF(AND(B487=27,A487&lt;=25),0,IF(A487=0,0,IF(W487="À venir",0,IF(AND(ISBLANK(P487),ISBLANK(Q487)),1,0))))</f>
        <v>0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0</v>
      </c>
      <c r="AL487" s="22">
        <v>0</v>
      </c>
    </row>
    <row r="488" spans="1:38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  <c r="AL488" s="22">
        <v>0</v>
      </c>
    </row>
    <row r="489" spans="1:38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  <c r="AL489" s="22">
        <v>0</v>
      </c>
    </row>
    <row r="490" spans="1:38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  <c r="AL490" s="22">
        <v>0</v>
      </c>
    </row>
    <row r="491" spans="1:38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  <c r="AL491" s="22">
        <v>0</v>
      </c>
    </row>
    <row r="492" spans="1:38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  <c r="AL492" s="22">
        <v>0</v>
      </c>
    </row>
    <row r="493" spans="1:38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  <c r="AL493" s="22">
        <v>0</v>
      </c>
    </row>
    <row r="494" spans="1:38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  <c r="AL494" s="22">
        <v>0</v>
      </c>
    </row>
    <row r="495" spans="1:38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  <c r="AL495" s="22">
        <v>0</v>
      </c>
    </row>
    <row r="496" spans="1:38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  <c r="AL496" s="22">
        <v>0</v>
      </c>
    </row>
    <row r="497" spans="1:38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  <c r="AL497" s="22">
        <v>0</v>
      </c>
    </row>
    <row r="498" spans="1:38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  <c r="AL498" s="22">
        <v>0</v>
      </c>
    </row>
    <row r="499" spans="1:38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  <c r="AL499" s="22">
        <v>0</v>
      </c>
    </row>
    <row r="500" spans="1:38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  <c r="AL500" s="22">
        <v>0</v>
      </c>
    </row>
    <row r="501" spans="1:38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  <c r="AL501" s="22">
        <v>0</v>
      </c>
    </row>
    <row r="502" spans="1:38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  <c r="AL502" s="22">
        <v>0</v>
      </c>
    </row>
    <row r="503" spans="1:38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  <c r="AL503" s="22">
        <v>0</v>
      </c>
    </row>
    <row r="504" spans="1:38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  <c r="AL504" s="22">
        <v>0</v>
      </c>
    </row>
    <row r="505" spans="1:38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  <c r="AL505" s="22">
        <v>0</v>
      </c>
    </row>
    <row r="506" spans="1:38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  <c r="AL506" s="22">
        <v>0</v>
      </c>
    </row>
    <row r="507" spans="1:38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  <c r="AL507" s="22">
        <v>0</v>
      </c>
    </row>
    <row r="508" spans="1:38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  <c r="AL508" s="22">
        <v>0</v>
      </c>
    </row>
    <row r="509" spans="1:38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  <c r="AL509" s="22">
        <v>0</v>
      </c>
    </row>
    <row r="510" spans="1:38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  <c r="AL510" s="22">
        <v>0</v>
      </c>
    </row>
    <row r="511" spans="1:38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  <c r="AL511" s="22">
        <v>0</v>
      </c>
    </row>
    <row r="512" spans="1:38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  <c r="AL512" s="22">
        <v>0</v>
      </c>
    </row>
    <row r="513" spans="1:38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  <c r="AL513" s="22">
        <v>0</v>
      </c>
    </row>
    <row r="514" spans="1:38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>IF(AND(B514=27,A514&lt;=25),0,IF(A514=0,0,IF(W514="À venir",0,IF(AND(ISBLANK(P514),ISBLANK(Q514)),1,0))))</f>
        <v>0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0</v>
      </c>
      <c r="AL514" s="22">
        <v>0</v>
      </c>
    </row>
    <row r="515" spans="1:38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6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ref="Z515:Z577" si="67">IF(A515=0,0,IF(W515="À venir",0,IF(AND(ISBLANK(P515),ISBLANK(Q515)),1,0)))</f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  <c r="AL515" s="22">
        <v>0</v>
      </c>
    </row>
    <row r="516" spans="1:38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6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7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  <c r="AL516" s="22">
        <v>0</v>
      </c>
    </row>
    <row r="517" spans="1:38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6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7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  <c r="AL517" s="22">
        <v>0</v>
      </c>
    </row>
    <row r="518" spans="1:38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6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7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  <c r="AL518" s="22">
        <v>0</v>
      </c>
    </row>
    <row r="519" spans="1:38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6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7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  <c r="AL519" s="22">
        <v>0</v>
      </c>
    </row>
    <row r="520" spans="1:38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6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7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  <c r="AL520" s="22">
        <v>0</v>
      </c>
    </row>
    <row r="521" spans="1:38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6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7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  <c r="AL521" s="22">
        <v>0</v>
      </c>
    </row>
    <row r="522" spans="1:38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6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7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  <c r="AL522" s="22">
        <v>0</v>
      </c>
    </row>
    <row r="523" spans="1:38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6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7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  <c r="AL523" s="22">
        <v>0</v>
      </c>
    </row>
    <row r="524" spans="1:38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6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7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  <c r="AL524" s="22">
        <v>0</v>
      </c>
    </row>
    <row r="525" spans="1:38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6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7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  <c r="AL525" s="22">
        <v>0</v>
      </c>
    </row>
    <row r="526" spans="1:38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6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7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  <c r="AL526" s="22">
        <v>0</v>
      </c>
    </row>
    <row r="527" spans="1:38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6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7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  <c r="AL527" s="22">
        <v>0</v>
      </c>
    </row>
    <row r="528" spans="1:38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6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7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  <c r="AL528" s="22">
        <v>0</v>
      </c>
    </row>
    <row r="529" spans="1:38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6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7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  <c r="AL529" s="22">
        <v>0</v>
      </c>
    </row>
    <row r="530" spans="1:38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6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7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  <c r="AL530" s="22">
        <v>0</v>
      </c>
    </row>
    <row r="531" spans="1:38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6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7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  <c r="AL531" s="22">
        <v>0</v>
      </c>
    </row>
    <row r="532" spans="1:38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6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7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  <c r="AL532" s="22">
        <v>0</v>
      </c>
    </row>
    <row r="533" spans="1:38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6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7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  <c r="AL533" s="22">
        <v>0</v>
      </c>
    </row>
    <row r="534" spans="1:38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6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7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  <c r="AL534" s="22">
        <v>0</v>
      </c>
    </row>
    <row r="535" spans="1:38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6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7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  <c r="AL535" s="22">
        <v>0</v>
      </c>
    </row>
    <row r="536" spans="1:38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6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7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  <c r="AL536" s="22">
        <v>0</v>
      </c>
    </row>
    <row r="537" spans="1:38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6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7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  <c r="AL537" s="22">
        <v>0</v>
      </c>
    </row>
    <row r="538" spans="1:38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6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7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  <c r="AL538" s="22">
        <v>0</v>
      </c>
    </row>
    <row r="539" spans="1:38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6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7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  <c r="AL539" s="22">
        <v>0</v>
      </c>
    </row>
    <row r="540" spans="1:38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6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7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  <c r="AL540" s="22">
        <v>0</v>
      </c>
    </row>
    <row r="541" spans="1:38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6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>IF(AND(B541=27,A541&lt;=25),0,IF(A541=0,0,IF(W541="À venir",0,IF(AND(ISBLANK(P541),ISBLANK(Q541)),1,0))))</f>
        <v>0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0</v>
      </c>
      <c r="AL541" s="22">
        <v>0</v>
      </c>
    </row>
    <row r="542" spans="1:38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6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7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  <c r="AL542" s="22">
        <v>0</v>
      </c>
    </row>
    <row r="543" spans="1:38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6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7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  <c r="AL543" s="22">
        <v>0</v>
      </c>
    </row>
    <row r="544" spans="1:38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6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7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  <c r="AL544" s="22">
        <v>0</v>
      </c>
    </row>
    <row r="545" spans="1:38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6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7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  <c r="AL545" s="22">
        <v>0</v>
      </c>
    </row>
    <row r="546" spans="1:38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6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7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  <c r="AL546" s="22">
        <v>0</v>
      </c>
    </row>
    <row r="547" spans="1:38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6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7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  <c r="AL547" s="22">
        <v>0</v>
      </c>
    </row>
    <row r="548" spans="1:38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6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7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  <c r="AL548" s="22">
        <v>0</v>
      </c>
    </row>
    <row r="549" spans="1:38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6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7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  <c r="AL549" s="22">
        <v>0</v>
      </c>
    </row>
    <row r="550" spans="1:38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6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7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  <c r="AL550" s="22">
        <v>0</v>
      </c>
    </row>
    <row r="551" spans="1:38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6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7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  <c r="AL551" s="22">
        <v>0</v>
      </c>
    </row>
    <row r="552" spans="1:38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6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7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  <c r="AL552" s="22">
        <v>0</v>
      </c>
    </row>
    <row r="553" spans="1:38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6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7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  <c r="AL553" s="22">
        <v>0</v>
      </c>
    </row>
    <row r="554" spans="1:38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6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7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  <c r="AL554" s="22">
        <v>0</v>
      </c>
    </row>
    <row r="555" spans="1:38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6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7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  <c r="AL555" s="22">
        <v>0</v>
      </c>
    </row>
    <row r="556" spans="1:38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6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7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  <c r="AL556" s="22">
        <v>0</v>
      </c>
    </row>
    <row r="557" spans="1:38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6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7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  <c r="AL557" s="22">
        <v>0</v>
      </c>
    </row>
    <row r="558" spans="1:38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6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7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  <c r="AL558" s="22">
        <v>0</v>
      </c>
    </row>
    <row r="559" spans="1:38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6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7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  <c r="AL559" s="22">
        <v>0</v>
      </c>
    </row>
    <row r="560" spans="1:38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6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7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  <c r="AL560" s="22">
        <v>0</v>
      </c>
    </row>
    <row r="561" spans="1:38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6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7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  <c r="AL561" s="22">
        <v>0</v>
      </c>
    </row>
    <row r="562" spans="1:38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6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7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  <c r="AL562" s="22">
        <v>0</v>
      </c>
    </row>
    <row r="563" spans="1:38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6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7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  <c r="AL563" s="22">
        <v>0</v>
      </c>
    </row>
    <row r="564" spans="1:38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6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7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  <c r="AL564" s="22">
        <v>0</v>
      </c>
    </row>
    <row r="565" spans="1:38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6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7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  <c r="AL565" s="22">
        <v>0</v>
      </c>
    </row>
    <row r="566" spans="1:38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6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7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  <c r="AL566" s="22">
        <v>0</v>
      </c>
    </row>
    <row r="567" spans="1:38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6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7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  <c r="AL567" s="22">
        <v>0</v>
      </c>
    </row>
    <row r="568" spans="1:38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6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>IF(AND(B568=27,A568&lt;=25),0,IF(A568=0,0,IF(W568="À venir",0,IF(AND(ISBLANK(P568),ISBLANK(Q568)),1,0))))</f>
        <v>0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0</v>
      </c>
      <c r="AL568" s="22">
        <v>0</v>
      </c>
    </row>
    <row r="569" spans="1:38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6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7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  <c r="AL569" s="22">
        <v>0</v>
      </c>
    </row>
    <row r="570" spans="1:38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6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7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  <c r="AL570" s="22">
        <v>0</v>
      </c>
    </row>
    <row r="571" spans="1:38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6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7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  <c r="AL571" s="22">
        <v>0</v>
      </c>
    </row>
    <row r="572" spans="1:38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6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7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  <c r="AL572" s="22">
        <v>0</v>
      </c>
    </row>
    <row r="573" spans="1:38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6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7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  <c r="AL573" s="22">
        <v>0</v>
      </c>
    </row>
    <row r="574" spans="1:38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6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7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  <c r="AL574" s="22">
        <v>0</v>
      </c>
    </row>
    <row r="575" spans="1:38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6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7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  <c r="AL575" s="22">
        <v>0</v>
      </c>
    </row>
    <row r="576" spans="1:38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6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7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  <c r="AL576" s="22">
        <v>0</v>
      </c>
    </row>
    <row r="577" spans="1:38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6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7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  <c r="AL577" s="22">
        <v>0</v>
      </c>
    </row>
    <row r="578" spans="1:38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6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  <c r="AL578" s="22">
        <v>0</v>
      </c>
    </row>
    <row r="579" spans="1:38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  <c r="AL579" s="22">
        <v>0</v>
      </c>
    </row>
    <row r="580" spans="1:38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  <c r="AL580" s="22">
        <v>0</v>
      </c>
    </row>
    <row r="581" spans="1:38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  <c r="AL581" s="22">
        <v>0</v>
      </c>
    </row>
    <row r="582" spans="1:38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  <c r="AL582" s="22">
        <v>0</v>
      </c>
    </row>
    <row r="583" spans="1:38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  <c r="AL583" s="22">
        <v>0</v>
      </c>
    </row>
    <row r="584" spans="1:38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  <c r="AL584" s="22">
        <v>0</v>
      </c>
    </row>
    <row r="585" spans="1:38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  <c r="AL585" s="22">
        <v>0</v>
      </c>
    </row>
    <row r="586" spans="1:38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  <c r="AL586" s="22">
        <v>0</v>
      </c>
    </row>
    <row r="587" spans="1:38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  <c r="AL587" s="22">
        <v>0</v>
      </c>
    </row>
    <row r="588" spans="1:38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  <c r="AL588" s="22">
        <v>0</v>
      </c>
    </row>
    <row r="589" spans="1:38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  <c r="AL589" s="22">
        <v>0</v>
      </c>
    </row>
    <row r="590" spans="1:38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  <c r="AL590" s="22">
        <v>0</v>
      </c>
    </row>
    <row r="591" spans="1:38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  <c r="AL591" s="22">
        <v>0</v>
      </c>
    </row>
    <row r="592" spans="1:38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  <c r="AL592" s="22">
        <v>0</v>
      </c>
    </row>
    <row r="593" spans="1:38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  <c r="AL593" s="22">
        <v>0</v>
      </c>
    </row>
    <row r="594" spans="1:38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  <c r="AL594" s="22">
        <v>0</v>
      </c>
    </row>
    <row r="595" spans="1:38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>IF(AND(B595=27,A595&lt;=25),0,IF(A595=0,0,IF(W595="À venir",0,IF(AND(ISBLANK(P595),ISBLANK(Q595)),1,0))))</f>
        <v>0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0</v>
      </c>
      <c r="AL595" s="22">
        <v>0</v>
      </c>
    </row>
    <row r="596" spans="1:38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  <c r="AL596" s="22">
        <v>0</v>
      </c>
    </row>
    <row r="597" spans="1:38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  <c r="AL597" s="22">
        <v>0</v>
      </c>
    </row>
    <row r="598" spans="1:38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  <c r="AL598" s="22">
        <v>0</v>
      </c>
    </row>
    <row r="599" spans="1:38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  <c r="AL599" s="22">
        <v>0</v>
      </c>
    </row>
    <row r="600" spans="1:38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  <c r="AL600" s="22">
        <v>0</v>
      </c>
    </row>
    <row r="601" spans="1:38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  <c r="AL601" s="22">
        <v>0</v>
      </c>
    </row>
    <row r="602" spans="1:38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  <c r="AL602" s="22">
        <v>0</v>
      </c>
    </row>
    <row r="603" spans="1:38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1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  <c r="AL603" s="22">
        <v>0</v>
      </c>
    </row>
    <row r="604" spans="1:38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  <c r="AL604" s="22">
        <v>0</v>
      </c>
    </row>
    <row r="605" spans="1:38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  <c r="AL605" s="22">
        <v>0</v>
      </c>
    </row>
    <row r="606" spans="1:38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  <c r="AL606" s="22">
        <v>0</v>
      </c>
    </row>
    <row r="607" spans="1:38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  <c r="AL607" s="22">
        <v>0</v>
      </c>
    </row>
    <row r="608" spans="1:38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  <c r="AL608" s="22">
        <v>0</v>
      </c>
    </row>
    <row r="609" spans="1:38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  <c r="AL609" s="22">
        <v>0</v>
      </c>
    </row>
    <row r="610" spans="1:38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  <c r="AL610" s="22">
        <v>0</v>
      </c>
    </row>
    <row r="611" spans="1:38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  <c r="AL611" s="22">
        <v>0</v>
      </c>
    </row>
    <row r="612" spans="1:38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  <c r="AL612" s="22">
        <v>0</v>
      </c>
    </row>
    <row r="613" spans="1:38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  <c r="AL613" s="22">
        <v>0</v>
      </c>
    </row>
    <row r="614" spans="1:38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  <c r="AL614" s="22">
        <v>0</v>
      </c>
    </row>
    <row r="615" spans="1:38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  <c r="AL615" s="22">
        <v>0</v>
      </c>
    </row>
    <row r="616" spans="1:38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  <c r="AL616" s="22">
        <v>0</v>
      </c>
    </row>
    <row r="617" spans="1:38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  <c r="AL617" s="22">
        <v>0</v>
      </c>
    </row>
    <row r="618" spans="1:38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  <c r="AL618" s="22">
        <v>0</v>
      </c>
    </row>
    <row r="619" spans="1:38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  <c r="AL619" s="22">
        <v>0</v>
      </c>
    </row>
    <row r="620" spans="1:38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  <c r="AL620" s="22">
        <v>0</v>
      </c>
    </row>
    <row r="621" spans="1:38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  <c r="AL621" s="22">
        <v>0</v>
      </c>
    </row>
    <row r="622" spans="1:38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>IF(AND(B622=27,A622&lt;=25),0,IF(A622=0,0,IF(W622="À venir",0,IF(AND(ISBLANK(P622),ISBLANK(Q622)),1,0))))</f>
        <v>0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0</v>
      </c>
      <c r="AL622" s="22">
        <v>0</v>
      </c>
    </row>
    <row r="623" spans="1:38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  <c r="AL623" s="22">
        <v>0</v>
      </c>
    </row>
    <row r="624" spans="1:38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  <c r="AL624" s="22">
        <v>0</v>
      </c>
    </row>
    <row r="625" spans="1:38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  <c r="AL625" s="22">
        <v>0</v>
      </c>
    </row>
    <row r="626" spans="1:38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  <c r="AL626" s="22">
        <v>0</v>
      </c>
    </row>
    <row r="627" spans="1:38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  <c r="AL627" s="22">
        <v>0</v>
      </c>
    </row>
    <row r="628" spans="1:38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  <c r="AL628" s="22">
        <v>0</v>
      </c>
    </row>
    <row r="629" spans="1:38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  <c r="AL629" s="22">
        <v>0</v>
      </c>
    </row>
    <row r="630" spans="1:38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  <c r="AL630" s="22">
        <v>0</v>
      </c>
    </row>
    <row r="631" spans="1:38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  <c r="AL631" s="22">
        <v>0</v>
      </c>
    </row>
    <row r="632" spans="1:38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  <c r="AL632" s="22">
        <v>0</v>
      </c>
    </row>
    <row r="633" spans="1:38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  <c r="AL633" s="22">
        <v>0</v>
      </c>
    </row>
    <row r="634" spans="1:38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  <c r="AL634" s="22">
        <v>0</v>
      </c>
    </row>
    <row r="635" spans="1:38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  <c r="AL635" s="22">
        <v>0</v>
      </c>
    </row>
    <row r="636" spans="1:38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  <c r="AL636" s="22">
        <v>0</v>
      </c>
    </row>
    <row r="637" spans="1:38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  <c r="AL637" s="22">
        <v>0</v>
      </c>
    </row>
    <row r="638" spans="1:38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  <c r="AL638" s="22">
        <v>0</v>
      </c>
    </row>
    <row r="639" spans="1:38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  <c r="AL639" s="22">
        <v>0</v>
      </c>
    </row>
    <row r="640" spans="1:38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  <c r="AL640" s="22">
        <v>0</v>
      </c>
    </row>
    <row r="641" spans="1:38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  <c r="AL641" s="22">
        <v>0</v>
      </c>
    </row>
    <row r="642" spans="1:38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  <c r="AL642" s="22">
        <v>0</v>
      </c>
    </row>
    <row r="643" spans="1:38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  <c r="AL643" s="22">
        <v>0</v>
      </c>
    </row>
    <row r="644" spans="1:38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  <c r="AL644" s="22">
        <v>0</v>
      </c>
    </row>
    <row r="645" spans="1:38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  <c r="AL645" s="22">
        <v>0</v>
      </c>
    </row>
    <row r="646" spans="1:38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  <c r="AL646" s="22">
        <v>0</v>
      </c>
    </row>
    <row r="647" spans="1:38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  <c r="AL647" s="22">
        <v>0</v>
      </c>
    </row>
    <row r="648" spans="1:38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  <c r="AL648" s="22">
        <v>0</v>
      </c>
    </row>
    <row r="649" spans="1:38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>IF(AND(B649=27,A649&lt;=25),0,IF(A649=0,0,IF(W649="À venir",0,IF(AND(ISBLANK(P649),ISBLANK(Q649)),1,0))))</f>
        <v>0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0</v>
      </c>
      <c r="AL649" s="22">
        <v>0</v>
      </c>
    </row>
    <row r="650" spans="1:38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  <c r="AL650" s="22">
        <v>0</v>
      </c>
    </row>
    <row r="651" spans="1:38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  <c r="AL651" s="22">
        <v>0</v>
      </c>
    </row>
    <row r="652" spans="1:38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  <c r="AL652" s="22">
        <v>0</v>
      </c>
    </row>
    <row r="653" spans="1:38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  <c r="AL653" s="22">
        <v>0</v>
      </c>
    </row>
    <row r="654" spans="1:38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  <c r="AL654" s="22">
        <v>0</v>
      </c>
    </row>
    <row r="655" spans="1:38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  <c r="AL655" s="22">
        <v>0</v>
      </c>
    </row>
    <row r="656" spans="1:38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  <c r="AL656" s="22">
        <v>0</v>
      </c>
    </row>
    <row r="657" spans="1:38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  <c r="AL657" s="22">
        <v>0</v>
      </c>
    </row>
    <row r="658" spans="1:38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  <c r="AL658" s="22">
        <v>0</v>
      </c>
    </row>
    <row r="659" spans="1:38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  <c r="AL659" s="22">
        <v>0</v>
      </c>
    </row>
    <row r="660" spans="1:38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  <c r="AL660" s="22">
        <v>0</v>
      </c>
    </row>
    <row r="661" spans="1:38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  <c r="AL661" s="22">
        <v>0</v>
      </c>
    </row>
    <row r="662" spans="1:38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  <c r="AL662" s="22">
        <v>0</v>
      </c>
    </row>
    <row r="663" spans="1:38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  <c r="AL663" s="22">
        <v>0</v>
      </c>
    </row>
    <row r="664" spans="1:38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  <c r="AL664" s="22">
        <v>0</v>
      </c>
    </row>
    <row r="665" spans="1:38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  <c r="AL665" s="22">
        <v>0</v>
      </c>
    </row>
    <row r="666" spans="1:38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  <c r="AL666" s="22">
        <v>0</v>
      </c>
    </row>
    <row r="667" spans="1:38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  <c r="AL667" s="22">
        <v>0</v>
      </c>
    </row>
    <row r="668" spans="1:38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  <c r="AL668" s="22">
        <v>0</v>
      </c>
    </row>
    <row r="669" spans="1:38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  <c r="AL669" s="22">
        <v>0</v>
      </c>
    </row>
    <row r="670" spans="1:38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  <c r="AL670" s="22">
        <v>0</v>
      </c>
    </row>
    <row r="671" spans="1:38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  <c r="AL671" s="22">
        <v>0</v>
      </c>
    </row>
    <row r="672" spans="1:38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  <c r="AL672" s="22">
        <v>0</v>
      </c>
    </row>
    <row r="673" spans="1:38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  <c r="AL673" s="22">
        <v>0</v>
      </c>
    </row>
    <row r="674" spans="1:38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  <c r="AL674" s="22">
        <v>0</v>
      </c>
    </row>
    <row r="675" spans="1:38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  <c r="AL675" s="22">
        <v>0</v>
      </c>
    </row>
    <row r="676" spans="1:38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>IF(AND(B676=27,A676&lt;=25),0,IF(A676=0,0,IF(W676="À venir",0,IF(AND(ISBLANK(P676),ISBLANK(Q676)),1,0))))</f>
        <v>0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0</v>
      </c>
      <c r="AL676" s="22">
        <v>0</v>
      </c>
    </row>
    <row r="677" spans="1:38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  <c r="AL677" s="22">
        <v>0</v>
      </c>
    </row>
    <row r="678" spans="1:38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  <c r="AL678" s="22">
        <v>0</v>
      </c>
    </row>
    <row r="679" spans="1:38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  <c r="AL679" s="22">
        <v>0</v>
      </c>
    </row>
    <row r="680" spans="1:38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  <c r="AL680" s="22">
        <v>0</v>
      </c>
    </row>
    <row r="681" spans="1:38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  <c r="AL681" s="22">
        <v>0</v>
      </c>
    </row>
    <row r="682" spans="1:38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  <c r="AL682" s="22">
        <v>0</v>
      </c>
    </row>
    <row r="683" spans="1:38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  <c r="AL683" s="22">
        <v>0</v>
      </c>
    </row>
    <row r="684" spans="1:38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  <c r="AL684" s="22">
        <v>0</v>
      </c>
    </row>
    <row r="685" spans="1:38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  <c r="AL685" s="22">
        <v>0</v>
      </c>
    </row>
    <row r="686" spans="1:38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  <c r="AL686" s="22">
        <v>0</v>
      </c>
    </row>
    <row r="687" spans="1:38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  <c r="AL687" s="22">
        <v>0</v>
      </c>
    </row>
    <row r="688" spans="1:38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  <c r="AL688" s="22">
        <v>0</v>
      </c>
    </row>
    <row r="689" spans="1:38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  <c r="AL689" s="22">
        <v>0</v>
      </c>
    </row>
    <row r="690" spans="1:38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  <c r="AL690" s="22">
        <v>0</v>
      </c>
    </row>
    <row r="691" spans="1:38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  <c r="AL691" s="22">
        <v>0</v>
      </c>
    </row>
    <row r="692" spans="1:38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  <c r="AL692" s="22">
        <v>0</v>
      </c>
    </row>
    <row r="693" spans="1:38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  <c r="AL693" s="22">
        <v>0</v>
      </c>
    </row>
    <row r="694" spans="1:38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  <c r="AL694" s="22">
        <v>0</v>
      </c>
    </row>
    <row r="695" spans="1:38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  <c r="AL695" s="22">
        <v>0</v>
      </c>
    </row>
    <row r="696" spans="1:38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  <c r="AL696" s="22">
        <v>0</v>
      </c>
    </row>
    <row r="697" spans="1:38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  <c r="AL697" s="22">
        <v>0</v>
      </c>
    </row>
    <row r="698" spans="1:38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  <c r="AL698" s="22">
        <v>0</v>
      </c>
    </row>
    <row r="699" spans="1:38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  <c r="AL699" s="22">
        <v>0</v>
      </c>
    </row>
    <row r="700" spans="1:38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  <c r="AL700" s="22">
        <v>0</v>
      </c>
    </row>
    <row r="701" spans="1:38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  <c r="AL701" s="22">
        <v>0</v>
      </c>
    </row>
    <row r="702" spans="1:38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  <c r="AL702" s="22">
        <v>0</v>
      </c>
    </row>
    <row r="703" spans="1:38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>IF(AND(B703=27,A703&lt;=25),0,IF(A703=0,0,IF(W703="À venir",0,IF(AND(ISBLANK(P703),ISBLANK(Q703)),1,0))))</f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1</v>
      </c>
      <c r="AL703" s="22">
        <v>0</v>
      </c>
    </row>
    <row r="704" spans="1:38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  <c r="AL704" s="22">
        <v>0</v>
      </c>
    </row>
    <row r="705" spans="1:38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  <c r="AL705" s="22">
        <v>0</v>
      </c>
    </row>
    <row r="706" spans="1:38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  <c r="AL706" s="22">
        <v>0</v>
      </c>
    </row>
    <row r="707" spans="1:38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  <c r="AL707" s="22">
        <v>0</v>
      </c>
    </row>
    <row r="708" spans="1:38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  <c r="AL708" s="22">
        <v>0</v>
      </c>
    </row>
    <row r="709" spans="1:38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  <c r="AL709" s="22">
        <v>0</v>
      </c>
    </row>
    <row r="710" spans="1:38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  <c r="AL710" s="22">
        <v>0</v>
      </c>
    </row>
    <row r="711" spans="1:38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  <c r="AL711" s="22">
        <v>0</v>
      </c>
    </row>
    <row r="712" spans="1:38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  <c r="AL712" s="22">
        <v>0</v>
      </c>
    </row>
    <row r="713" spans="1:38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  <c r="AL713" s="22">
        <v>0</v>
      </c>
    </row>
    <row r="714" spans="1:38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  <c r="AL714" s="22">
        <v>0</v>
      </c>
    </row>
    <row r="715" spans="1:38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  <c r="AL715" s="22">
        <v>0</v>
      </c>
    </row>
    <row r="716" spans="1:38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  <c r="AL716" s="22">
        <v>0</v>
      </c>
    </row>
    <row r="717" spans="1:38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  <c r="AL717" s="22">
        <v>0</v>
      </c>
    </row>
    <row r="718" spans="1:38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  <c r="AL718" s="22">
        <v>0</v>
      </c>
    </row>
    <row r="719" spans="1:38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  <c r="AL719" s="22">
        <v>0</v>
      </c>
    </row>
    <row r="720" spans="1:38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  <c r="AL720" s="22">
        <v>0</v>
      </c>
    </row>
    <row r="721" spans="1:38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  <c r="AL721" s="22">
        <v>0</v>
      </c>
    </row>
    <row r="722" spans="1:38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  <c r="AL722" s="22">
        <v>0</v>
      </c>
    </row>
    <row r="723" spans="1:38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  <c r="AL723" s="22">
        <v>0</v>
      </c>
    </row>
    <row r="724" spans="1:38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  <c r="AL724" s="22">
        <v>0</v>
      </c>
    </row>
    <row r="725" spans="1:38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  <c r="AL725" s="22">
        <v>0</v>
      </c>
    </row>
    <row r="726" spans="1:38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  <c r="AL726" s="22">
        <v>0</v>
      </c>
    </row>
    <row r="727" spans="1:38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  <c r="AL727" s="22">
        <v>0</v>
      </c>
    </row>
    <row r="728" spans="1:38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  <c r="AL728" s="22">
        <v>0</v>
      </c>
    </row>
    <row r="729" spans="1:38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  <c r="AL729" s="22">
        <v>0</v>
      </c>
    </row>
    <row r="730" spans="1:38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>IF(AND(B730=27,A730&lt;=25),0,IF(A730=0,0,IF(W730="À venir",0,IF(AND(ISBLANK(P730),ISBLANK(Q730)),1,0))))</f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  <c r="AL730" s="22">
        <v>0</v>
      </c>
    </row>
    <row r="731" spans="1:38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  <c r="AL731" s="22">
        <v>0</v>
      </c>
    </row>
    <row r="732" spans="1:38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  <c r="AL732" s="22">
        <v>0</v>
      </c>
    </row>
    <row r="733" spans="1:38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  <c r="AL733" s="22">
        <v>0</v>
      </c>
    </row>
    <row r="734" spans="1:38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  <c r="AL734" s="22">
        <v>0</v>
      </c>
    </row>
    <row r="735" spans="1:38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  <c r="AL735" s="22">
        <v>0</v>
      </c>
    </row>
    <row r="736" spans="1:38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  <c r="AL736" s="22">
        <v>0</v>
      </c>
    </row>
    <row r="737" spans="1:38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  <c r="AL737" s="22">
        <v>0</v>
      </c>
    </row>
    <row r="738" spans="1:38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  <c r="AL738" s="22">
        <v>0</v>
      </c>
    </row>
    <row r="739" spans="1:38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  <c r="AL739" s="22">
        <v>0</v>
      </c>
    </row>
    <row r="740" spans="1:38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  <c r="AL740" s="22">
        <v>0</v>
      </c>
    </row>
    <row r="741" spans="1:38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  <c r="AL741" s="22">
        <v>0</v>
      </c>
    </row>
    <row r="742" spans="1:38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  <c r="AL742" s="22">
        <v>0</v>
      </c>
    </row>
    <row r="743" spans="1:38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  <c r="AL743" s="22">
        <v>0</v>
      </c>
    </row>
    <row r="744" spans="1:38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  <c r="AL744" s="22">
        <v>0</v>
      </c>
    </row>
    <row r="745" spans="1:38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  <c r="AL745" s="22">
        <v>0</v>
      </c>
    </row>
    <row r="746" spans="1:38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  <c r="AL746" s="22">
        <v>0</v>
      </c>
    </row>
    <row r="747" spans="1:38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  <c r="AL747" s="22">
        <v>0</v>
      </c>
    </row>
    <row r="748" spans="1:38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  <c r="AL748" s="22">
        <v>0</v>
      </c>
    </row>
    <row r="749" spans="1:38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  <c r="AL749" s="22">
        <v>0</v>
      </c>
    </row>
    <row r="750" spans="1:38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  <c r="AL750" s="22">
        <v>0</v>
      </c>
    </row>
    <row r="751" spans="1:38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  <c r="AL751" s="22">
        <v>0</v>
      </c>
    </row>
    <row r="752" spans="1:38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  <c r="AL752" s="22">
        <v>0</v>
      </c>
    </row>
    <row r="753" spans="1:38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  <c r="AL753" s="22">
        <v>0</v>
      </c>
    </row>
    <row r="754" spans="1:38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  <c r="AL754" s="22">
        <v>0</v>
      </c>
    </row>
    <row r="755" spans="1:38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  <c r="AL755" s="22">
        <v>0</v>
      </c>
    </row>
    <row r="756" spans="1:38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  <c r="AL756" s="22">
        <v>0</v>
      </c>
    </row>
    <row r="757" spans="1:38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>IF(AND(B757=27,A757&lt;=25),0,IF(A757=0,0,IF(W757="À venir",0,IF(AND(ISBLANK(P757),ISBLANK(Q757)),1,0))))</f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  <c r="AL757" s="22">
        <v>0</v>
      </c>
    </row>
    <row r="758" spans="1:38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  <c r="AL758" s="22">
        <v>0</v>
      </c>
    </row>
    <row r="759" spans="1:38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  <c r="AL759" s="22">
        <v>0</v>
      </c>
    </row>
    <row r="760" spans="1:38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  <c r="AL760" s="22">
        <v>0</v>
      </c>
    </row>
    <row r="761" spans="1:38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  <c r="AL761" s="22">
        <v>0</v>
      </c>
    </row>
    <row r="762" spans="1:38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  <c r="AL762" s="22">
        <v>0</v>
      </c>
    </row>
    <row r="763" spans="1:38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  <c r="AL763" s="22">
        <v>0</v>
      </c>
    </row>
    <row r="764" spans="1:38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  <c r="AL764" s="22">
        <v>0</v>
      </c>
    </row>
    <row r="765" spans="1:38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  <c r="AL765" s="22">
        <v>0</v>
      </c>
    </row>
    <row r="766" spans="1:38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  <c r="AL766" s="22">
        <v>0</v>
      </c>
    </row>
    <row r="767" spans="1:38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  <c r="AL767" s="22">
        <v>0</v>
      </c>
    </row>
    <row r="768" spans="1:38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  <c r="AL768" s="22">
        <v>0</v>
      </c>
    </row>
    <row r="769" spans="1:38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  <c r="AL769" s="22">
        <v>0</v>
      </c>
    </row>
    <row r="770" spans="1:38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  <c r="AL770" s="22">
        <v>0</v>
      </c>
    </row>
    <row r="771" spans="1:38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  <c r="AL771" s="22">
        <v>0</v>
      </c>
    </row>
    <row r="772" spans="1:38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  <c r="AL772" s="22">
        <v>0</v>
      </c>
    </row>
    <row r="773" spans="1:38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  <c r="AL773" s="22">
        <v>0</v>
      </c>
    </row>
    <row r="774" spans="1:38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  <c r="AL774" s="22">
        <v>0</v>
      </c>
    </row>
    <row r="775" spans="1:38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  <c r="AL775" s="22">
        <v>0</v>
      </c>
    </row>
    <row r="776" spans="1:38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  <c r="AL776" s="22">
        <v>0</v>
      </c>
    </row>
    <row r="777" spans="1:38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  <c r="AL777" s="22">
        <v>0</v>
      </c>
    </row>
    <row r="778" spans="1:38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  <c r="AL778" s="22">
        <v>0</v>
      </c>
    </row>
    <row r="779" spans="1:38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  <c r="AL779" s="22">
        <v>0</v>
      </c>
    </row>
    <row r="780" spans="1:38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  <c r="AL780" s="22">
        <v>0</v>
      </c>
    </row>
    <row r="781" spans="1:38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  <c r="AL781" s="22">
        <v>0</v>
      </c>
    </row>
    <row r="782" spans="1:38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  <c r="AL782" s="22">
        <v>0</v>
      </c>
    </row>
    <row r="783" spans="1:38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  <c r="AL783" s="22">
        <v>0</v>
      </c>
    </row>
    <row r="784" spans="1:38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>IF(AND(B784=27,A784&lt;=25),0,IF(A784=0,0,IF(W784="À venir",0,IF(AND(ISBLANK(P784),ISBLANK(Q784)),1,0))))</f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  <c r="AL784" s="22">
        <v>0</v>
      </c>
    </row>
    <row r="785" spans="1:38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  <c r="AL785" s="22">
        <v>0</v>
      </c>
    </row>
    <row r="786" spans="1:38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  <c r="AL786" s="22">
        <v>0</v>
      </c>
    </row>
    <row r="787" spans="1:38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  <c r="AL787" s="22">
        <v>0</v>
      </c>
    </row>
    <row r="788" spans="1:38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  <c r="AL788" s="22">
        <v>0</v>
      </c>
    </row>
    <row r="789" spans="1:38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  <c r="AL789" s="22">
        <v>0</v>
      </c>
    </row>
    <row r="790" spans="1:38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  <c r="AL790" s="22">
        <v>0</v>
      </c>
    </row>
    <row r="791" spans="1:38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  <c r="AL791" s="22">
        <v>0</v>
      </c>
    </row>
    <row r="792" spans="1:38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  <c r="AL792" s="22">
        <v>0</v>
      </c>
    </row>
    <row r="793" spans="1:38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  <c r="AL793" s="22">
        <v>0</v>
      </c>
    </row>
    <row r="794" spans="1:38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  <c r="AL794" s="22">
        <v>0</v>
      </c>
    </row>
    <row r="795" spans="1:38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  <c r="AL795" s="22">
        <v>0</v>
      </c>
    </row>
    <row r="796" spans="1:38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  <c r="AL796" s="22">
        <v>0</v>
      </c>
    </row>
    <row r="797" spans="1:38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  <c r="AL797" s="22">
        <v>0</v>
      </c>
    </row>
    <row r="798" spans="1:38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  <c r="AL798" s="22">
        <v>0</v>
      </c>
    </row>
    <row r="799" spans="1:38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  <c r="AL799" s="22">
        <v>0</v>
      </c>
    </row>
    <row r="800" spans="1:38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  <c r="AL800" s="22">
        <v>0</v>
      </c>
    </row>
    <row r="801" spans="1:38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  <c r="AL801" s="22">
        <v>0</v>
      </c>
    </row>
    <row r="802" spans="1:38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  <c r="AL802" s="22">
        <v>0</v>
      </c>
    </row>
    <row r="803" spans="1:38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  <c r="AL803" s="22">
        <v>0</v>
      </c>
    </row>
    <row r="804" spans="1:38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  <c r="AL804" s="22">
        <v>0</v>
      </c>
    </row>
    <row r="805" spans="1:38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  <c r="AL805" s="22">
        <v>0</v>
      </c>
    </row>
    <row r="806" spans="1:38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  <c r="AL806" s="22">
        <v>0</v>
      </c>
    </row>
    <row r="807" spans="1:38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  <c r="AL807" s="22">
        <v>0</v>
      </c>
    </row>
    <row r="808" spans="1:38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  <c r="AL808" s="22">
        <v>0</v>
      </c>
    </row>
    <row r="809" spans="1:38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  <c r="AL809" s="22">
        <v>0</v>
      </c>
    </row>
    <row r="810" spans="1:38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  <c r="AL810" s="22">
        <v>0</v>
      </c>
    </row>
    <row r="811" spans="1:38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>IF(AND(B811=27,A811&lt;=25),0,IF(A811=0,0,IF(W811="À venir",0,IF(AND(ISBLANK(P811),ISBLANK(Q811)),1,0))))</f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  <c r="AL811" s="22">
        <v>0</v>
      </c>
    </row>
    <row r="812" spans="1:38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  <c r="AL812" s="22">
        <v>0</v>
      </c>
    </row>
    <row r="813" spans="1:38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  <c r="AL813" s="22">
        <v>0</v>
      </c>
    </row>
    <row r="814" spans="1:38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  <c r="AL814" s="22">
        <v>0</v>
      </c>
    </row>
    <row r="815" spans="1:38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  <c r="AL815" s="22">
        <v>0</v>
      </c>
    </row>
    <row r="816" spans="1:38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  <c r="AL816" s="22">
        <v>0</v>
      </c>
    </row>
    <row r="817" spans="1:38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  <c r="AL817" s="22">
        <v>0</v>
      </c>
    </row>
    <row r="818" spans="1:38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  <c r="AL818" s="22">
        <v>0</v>
      </c>
    </row>
    <row r="819" spans="1:38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  <c r="AL819" s="22">
        <v>0</v>
      </c>
    </row>
    <row r="820" spans="1:38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  <c r="AL820" s="22">
        <v>0</v>
      </c>
    </row>
    <row r="821" spans="1:38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  <c r="AL821" s="22">
        <v>0</v>
      </c>
    </row>
    <row r="822" spans="1:38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  <c r="AL822" s="22">
        <v>0</v>
      </c>
    </row>
    <row r="823" spans="1:38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  <c r="AL823" s="22">
        <v>0</v>
      </c>
    </row>
    <row r="824" spans="1:38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  <c r="AL824" s="22">
        <v>0</v>
      </c>
    </row>
    <row r="825" spans="1:38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  <c r="AL825" s="22">
        <v>0</v>
      </c>
    </row>
    <row r="826" spans="1:38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  <c r="AL826" s="22">
        <v>0</v>
      </c>
    </row>
    <row r="827" spans="1:38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  <c r="AL827" s="22">
        <v>0</v>
      </c>
    </row>
    <row r="828" spans="1:38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  <c r="AL828" s="22">
        <v>0</v>
      </c>
    </row>
    <row r="829" spans="1:38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  <c r="AL829" s="22">
        <v>0</v>
      </c>
    </row>
    <row r="830" spans="1:38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  <c r="AL830" s="22">
        <v>0</v>
      </c>
    </row>
    <row r="831" spans="1:38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  <c r="AL831" s="22">
        <v>0</v>
      </c>
    </row>
    <row r="832" spans="1:38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  <c r="AL832" s="22">
        <v>0</v>
      </c>
    </row>
    <row r="833" spans="1:38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  <c r="AL833" s="22">
        <v>0</v>
      </c>
    </row>
    <row r="834" spans="1:38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  <c r="AL834" s="22">
        <v>0</v>
      </c>
    </row>
    <row r="835" spans="1:38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  <c r="AL835" s="22">
        <v>0</v>
      </c>
    </row>
    <row r="836" spans="1:38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  <c r="AL836" s="22">
        <v>0</v>
      </c>
    </row>
    <row r="837" spans="1:38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  <c r="AL837" s="22">
        <v>0</v>
      </c>
    </row>
    <row r="838" spans="1:38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>IF(AND(B838=27,A838&lt;=25),0,IF(A838=0,0,IF(W838="À venir",0,IF(AND(ISBLANK(P838),ISBLANK(Q838)),1,0))))</f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  <c r="AL838" s="22">
        <v>0</v>
      </c>
    </row>
    <row r="839" spans="1:38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  <c r="AL839" s="22">
        <v>0</v>
      </c>
    </row>
    <row r="840" spans="1:38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  <c r="AL840" s="22">
        <v>0</v>
      </c>
    </row>
    <row r="841" spans="1:38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  <c r="AL841" s="22">
        <v>0</v>
      </c>
    </row>
    <row r="842" spans="1:38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  <c r="AL842" s="22">
        <v>0</v>
      </c>
    </row>
    <row r="843" spans="1:38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  <c r="AL843" s="22">
        <v>0</v>
      </c>
    </row>
    <row r="844" spans="1:38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  <c r="AL844" s="22">
        <v>0</v>
      </c>
    </row>
    <row r="845" spans="1:38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  <c r="AL845" s="22">
        <v>0</v>
      </c>
    </row>
    <row r="846" spans="1:38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  <c r="AL846" s="22">
        <v>0</v>
      </c>
    </row>
    <row r="847" spans="1:38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  <c r="AL847" s="22">
        <v>0</v>
      </c>
    </row>
    <row r="848" spans="1:38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  <c r="AL848" s="22">
        <v>0</v>
      </c>
    </row>
    <row r="849" spans="1:38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  <c r="AL849" s="22">
        <v>0</v>
      </c>
    </row>
    <row r="850" spans="1:38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  <c r="AL850" s="22">
        <v>0</v>
      </c>
    </row>
    <row r="851" spans="1:38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  <c r="AL851" s="22">
        <v>0</v>
      </c>
    </row>
    <row r="852" spans="1:38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  <c r="AL852" s="22">
        <v>0</v>
      </c>
    </row>
    <row r="853" spans="1:38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  <c r="AL853" s="22">
        <v>0</v>
      </c>
    </row>
    <row r="854" spans="1:38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  <c r="AL854" s="22">
        <v>0</v>
      </c>
    </row>
    <row r="855" spans="1:38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  <c r="AL855" s="22">
        <v>0</v>
      </c>
    </row>
    <row r="856" spans="1:38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  <c r="AL856" s="22">
        <v>0</v>
      </c>
    </row>
    <row r="857" spans="1:38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  <c r="AL857" s="22">
        <v>0</v>
      </c>
    </row>
    <row r="858" spans="1:38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  <c r="AL858" s="22">
        <v>0</v>
      </c>
    </row>
    <row r="859" spans="1:38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  <c r="AL859" s="22">
        <v>0</v>
      </c>
    </row>
    <row r="860" spans="1:38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  <c r="AL860" s="22">
        <v>0</v>
      </c>
    </row>
    <row r="861" spans="1:38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  <c r="AL861" s="22">
        <v>0</v>
      </c>
    </row>
    <row r="862" spans="1:38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  <c r="AL862" s="22">
        <v>0</v>
      </c>
    </row>
    <row r="863" spans="1:38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  <c r="AL863" s="22">
        <v>0</v>
      </c>
    </row>
    <row r="864" spans="1:38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  <c r="AL864" s="22">
        <v>0</v>
      </c>
    </row>
    <row r="865" spans="1:38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>IF(AND(B865=27,A865&lt;=25),0,IF(A865=0,0,IF(W865="À venir",0,IF(AND(ISBLANK(P865),ISBLANK(Q865)),1,0))))</f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  <c r="AL865" s="22">
        <v>0</v>
      </c>
    </row>
    <row r="866" spans="1:38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  <c r="AL866" s="22">
        <v>0</v>
      </c>
    </row>
    <row r="867" spans="1:38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  <c r="AL867" s="22">
        <v>0</v>
      </c>
    </row>
    <row r="868" spans="1:38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  <c r="AL868" s="22">
        <v>0</v>
      </c>
    </row>
    <row r="869" spans="1:38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  <c r="AL869" s="22">
        <v>0</v>
      </c>
    </row>
    <row r="870" spans="1:38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  <c r="AL870" s="22">
        <v>0</v>
      </c>
    </row>
    <row r="871" spans="1:38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  <c r="AL871" s="22">
        <v>0</v>
      </c>
    </row>
    <row r="872" spans="1:38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  <c r="AL872" s="22">
        <v>0</v>
      </c>
    </row>
    <row r="873" spans="1:38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  <c r="AL873" s="22">
        <v>0</v>
      </c>
    </row>
    <row r="874" spans="1:38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  <c r="AL874" s="22">
        <v>0</v>
      </c>
    </row>
    <row r="875" spans="1:38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  <c r="AL875" s="22">
        <v>0</v>
      </c>
    </row>
    <row r="876" spans="1:38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  <c r="AL876" s="22">
        <v>0</v>
      </c>
    </row>
    <row r="877" spans="1:38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  <c r="AL877" s="22">
        <v>0</v>
      </c>
    </row>
    <row r="878" spans="1:38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  <c r="AL878" s="22">
        <v>0</v>
      </c>
    </row>
    <row r="879" spans="1:38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  <c r="AL879" s="22">
        <v>0</v>
      </c>
    </row>
    <row r="880" spans="1:38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  <c r="AL880" s="22">
        <v>0</v>
      </c>
    </row>
    <row r="881" spans="1:38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  <c r="AL881" s="22">
        <v>0</v>
      </c>
    </row>
    <row r="882" spans="1:38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  <c r="AL882" s="22">
        <v>0</v>
      </c>
    </row>
    <row r="883" spans="1:38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  <c r="AL883" s="22">
        <v>0</v>
      </c>
    </row>
    <row r="884" spans="1:38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  <c r="AL884" s="22">
        <v>0</v>
      </c>
    </row>
    <row r="885" spans="1:38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  <c r="AL885" s="22">
        <v>0</v>
      </c>
    </row>
    <row r="886" spans="1:38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  <c r="AL886" s="22">
        <v>0</v>
      </c>
    </row>
    <row r="887" spans="1:38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  <c r="AL887" s="22">
        <v>0</v>
      </c>
    </row>
    <row r="888" spans="1:38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  <c r="AL888" s="22">
        <v>0</v>
      </c>
    </row>
    <row r="889" spans="1:38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  <c r="AL889" s="22">
        <v>0</v>
      </c>
    </row>
    <row r="890" spans="1:38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  <c r="AL890" s="22">
        <v>0</v>
      </c>
    </row>
    <row r="891" spans="1:38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  <c r="AL891" s="22">
        <v>0</v>
      </c>
    </row>
    <row r="892" spans="1:38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>IF(AND(B892=27,A892&lt;=25),0,IF(A892=0,0,IF(W892="À venir",0,IF(AND(ISBLANK(P892),ISBLANK(Q892)),1,0))))</f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  <c r="AL892" s="22">
        <v>0</v>
      </c>
    </row>
    <row r="893" spans="1:38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  <c r="AL893" s="22">
        <v>0</v>
      </c>
    </row>
    <row r="894" spans="1:38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  <c r="AL894" s="22">
        <v>0</v>
      </c>
    </row>
    <row r="895" spans="1:38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  <c r="AL895" s="22">
        <v>0</v>
      </c>
    </row>
    <row r="896" spans="1:38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  <c r="AL896" s="22">
        <v>0</v>
      </c>
    </row>
    <row r="897" spans="1:38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  <c r="AL897" s="22">
        <v>0</v>
      </c>
    </row>
    <row r="898" spans="1:38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  <c r="AL898" s="22">
        <v>0</v>
      </c>
    </row>
    <row r="899" spans="1:38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  <c r="AL899" s="22">
        <v>0</v>
      </c>
    </row>
    <row r="900" spans="1:38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  <c r="AL900" s="22">
        <v>0</v>
      </c>
    </row>
    <row r="901" spans="1:38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  <c r="AL901" s="22">
        <v>0</v>
      </c>
    </row>
    <row r="902" spans="1:38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  <c r="AL902" s="22">
        <v>0</v>
      </c>
    </row>
    <row r="903" spans="1:38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  <c r="AL903" s="22">
        <v>0</v>
      </c>
    </row>
    <row r="904" spans="1:38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  <c r="AL904" s="22">
        <v>0</v>
      </c>
    </row>
    <row r="905" spans="1:38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  <c r="AL905" s="22">
        <v>0</v>
      </c>
    </row>
    <row r="906" spans="1:38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  <c r="AL906" s="22">
        <v>0</v>
      </c>
    </row>
    <row r="907" spans="1:38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  <c r="AL907" s="22">
        <v>0</v>
      </c>
    </row>
    <row r="908" spans="1:38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  <c r="AL908" s="22">
        <v>0</v>
      </c>
    </row>
    <row r="909" spans="1:38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  <c r="AL909" s="22">
        <v>0</v>
      </c>
    </row>
    <row r="910" spans="1:38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  <c r="AL910" s="22">
        <v>0</v>
      </c>
    </row>
    <row r="911" spans="1:38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  <c r="AL911" s="22">
        <v>0</v>
      </c>
    </row>
    <row r="912" spans="1:38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  <c r="AL912" s="22">
        <v>0</v>
      </c>
    </row>
    <row r="913" spans="1:38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  <c r="AL913" s="22">
        <v>0</v>
      </c>
    </row>
    <row r="914" spans="1:38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  <c r="AL914" s="22">
        <v>0</v>
      </c>
    </row>
    <row r="915" spans="1:38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  <c r="AL915" s="22">
        <v>0</v>
      </c>
    </row>
    <row r="916" spans="1:38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  <c r="AL916" s="22">
        <v>0</v>
      </c>
    </row>
    <row r="917" spans="1:38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  <c r="AL917" s="22">
        <v>0</v>
      </c>
    </row>
    <row r="918" spans="1:38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  <c r="AL918" s="22">
        <v>0</v>
      </c>
    </row>
    <row r="919" spans="1:38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>IF(AND(B919=27,A919&lt;=25),0,IF(A919=0,0,IF(W919="À venir",0,IF(AND(ISBLANK(P919),ISBLANK(Q919)),1,0))))</f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  <c r="AL919" s="22">
        <v>0</v>
      </c>
    </row>
    <row r="920" spans="1:38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  <c r="AL920" s="22">
        <v>0</v>
      </c>
    </row>
    <row r="921" spans="1:38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  <c r="AL921" s="22">
        <v>0</v>
      </c>
    </row>
    <row r="922" spans="1:38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  <c r="AL922" s="22">
        <v>0</v>
      </c>
    </row>
    <row r="923" spans="1:38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  <c r="AL923" s="22">
        <v>0</v>
      </c>
    </row>
    <row r="924" spans="1:38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  <c r="AL924" s="22">
        <v>0</v>
      </c>
    </row>
    <row r="925" spans="1:38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  <c r="AL925" s="22">
        <v>0</v>
      </c>
    </row>
    <row r="926" spans="1:38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  <c r="AL926" s="22">
        <v>0</v>
      </c>
    </row>
    <row r="927" spans="1:38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  <c r="AL927" s="22">
        <v>0</v>
      </c>
    </row>
    <row r="928" spans="1:38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  <c r="AL928" s="22">
        <v>0</v>
      </c>
    </row>
    <row r="929" spans="1:38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  <c r="AL929" s="22">
        <v>0</v>
      </c>
    </row>
    <row r="930" spans="1:38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  <c r="AL930" s="22">
        <v>0</v>
      </c>
    </row>
    <row r="931" spans="1:38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  <c r="AL931" s="22">
        <v>0</v>
      </c>
    </row>
    <row r="932" spans="1:38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  <c r="AL932" s="22">
        <v>0</v>
      </c>
    </row>
    <row r="933" spans="1:38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  <c r="AL933" s="22">
        <v>0</v>
      </c>
    </row>
    <row r="934" spans="1:38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  <c r="AL934" s="22">
        <v>0</v>
      </c>
    </row>
    <row r="935" spans="1:38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  <c r="AL935" s="22">
        <v>0</v>
      </c>
    </row>
    <row r="936" spans="1:38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  <c r="AL936" s="22">
        <v>0</v>
      </c>
    </row>
    <row r="937" spans="1:38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  <c r="AL937" s="22">
        <v>0</v>
      </c>
    </row>
    <row r="938" spans="1:38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  <c r="AL938" s="22">
        <v>0</v>
      </c>
    </row>
    <row r="939" spans="1:38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  <c r="AL939" s="22">
        <v>0</v>
      </c>
    </row>
    <row r="940" spans="1:38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  <c r="AL940" s="22">
        <v>0</v>
      </c>
    </row>
    <row r="941" spans="1:38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  <c r="AL941" s="22">
        <v>0</v>
      </c>
    </row>
    <row r="942" spans="1:38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  <c r="AL942" s="22">
        <v>0</v>
      </c>
    </row>
    <row r="943" spans="1:38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  <c r="AL943" s="22">
        <v>0</v>
      </c>
    </row>
    <row r="944" spans="1:38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  <c r="AL944" s="22">
        <v>0</v>
      </c>
    </row>
    <row r="945" spans="1:38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  <c r="AL945" s="22">
        <v>0</v>
      </c>
    </row>
    <row r="946" spans="1:38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>IF(AND(B946=27,A946&lt;=25),0,IF(A946=0,0,IF(W946="À venir",0,IF(AND(ISBLANK(P946),ISBLANK(Q946)),1,0))))</f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  <c r="AL946" s="22">
        <v>0</v>
      </c>
    </row>
    <row r="947" spans="1:38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  <c r="AL947" s="22">
        <v>0</v>
      </c>
    </row>
    <row r="948" spans="1:38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  <c r="AL948" s="22">
        <v>0</v>
      </c>
    </row>
    <row r="949" spans="1:38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  <c r="AL949" s="22">
        <v>0</v>
      </c>
    </row>
    <row r="950" spans="1:38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  <c r="AL950" s="22">
        <v>0</v>
      </c>
    </row>
    <row r="951" spans="1:38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  <c r="AL951" s="22">
        <v>0</v>
      </c>
    </row>
    <row r="952" spans="1:38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  <c r="AL952" s="22">
        <v>0</v>
      </c>
    </row>
    <row r="953" spans="1:38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  <c r="AL953" s="22">
        <v>0</v>
      </c>
    </row>
    <row r="954" spans="1:38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  <c r="AL954" s="22">
        <v>0</v>
      </c>
    </row>
    <row r="955" spans="1:38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  <c r="AL955" s="22">
        <v>0</v>
      </c>
    </row>
    <row r="956" spans="1:38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  <c r="AL956" s="22">
        <v>0</v>
      </c>
    </row>
    <row r="957" spans="1:38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  <c r="AL957" s="22">
        <v>0</v>
      </c>
    </row>
    <row r="958" spans="1:38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  <c r="AL958" s="22">
        <v>0</v>
      </c>
    </row>
    <row r="959" spans="1:38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  <c r="AL959" s="22">
        <v>0</v>
      </c>
    </row>
    <row r="960" spans="1:38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  <c r="AL960" s="22">
        <v>0</v>
      </c>
    </row>
    <row r="961" spans="1:38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  <c r="AL961" s="22">
        <v>0</v>
      </c>
    </row>
    <row r="962" spans="1:38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  <c r="AL962" s="22">
        <v>0</v>
      </c>
    </row>
    <row r="963" spans="1:38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  <c r="AL963" s="22">
        <v>0</v>
      </c>
    </row>
    <row r="964" spans="1:38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  <c r="AL964" s="22">
        <v>0</v>
      </c>
    </row>
    <row r="965" spans="1:38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  <c r="AL965" s="22">
        <v>0</v>
      </c>
    </row>
    <row r="966" spans="1:38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  <c r="AL966" s="22">
        <v>0</v>
      </c>
    </row>
    <row r="967" spans="1:38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  <c r="AL967" s="22">
        <v>0</v>
      </c>
    </row>
    <row r="968" spans="1:38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  <c r="AL968" s="22">
        <v>0</v>
      </c>
    </row>
    <row r="969" spans="1:38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  <c r="AL969" s="22">
        <v>0</v>
      </c>
    </row>
    <row r="970" spans="1:38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  <c r="AL970" s="22">
        <v>0</v>
      </c>
    </row>
    <row r="971" spans="1:38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  <c r="AL971" s="22">
        <v>0</v>
      </c>
    </row>
    <row r="972" spans="1:38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  <c r="AL972" s="22">
        <v>0</v>
      </c>
    </row>
    <row r="973" spans="1:38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>IF(AND(B973=27,A973&lt;=25),0,IF(A973=0,0,IF(W973="À venir",0,IF(AND(ISBLANK(P973),ISBLANK(Q973)),1,0))))</f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  <c r="AL973" s="22">
        <v>0</v>
      </c>
    </row>
    <row r="974" spans="1:38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  <c r="AL974" s="22">
        <v>0</v>
      </c>
    </row>
    <row r="975" spans="1:38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  <c r="AL975" s="22">
        <v>0</v>
      </c>
    </row>
    <row r="976" spans="1:38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  <c r="AL976" s="22">
        <v>0</v>
      </c>
    </row>
    <row r="977" spans="1:38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  <c r="AL977" s="22">
        <v>0</v>
      </c>
    </row>
    <row r="978" spans="1:38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  <c r="AL978" s="22">
        <v>0</v>
      </c>
    </row>
    <row r="979" spans="1:38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  <c r="AL979" s="22">
        <v>0</v>
      </c>
    </row>
    <row r="980" spans="1:38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  <c r="AL980" s="22">
        <v>0</v>
      </c>
    </row>
    <row r="981" spans="1:38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  <c r="AL981" s="22">
        <v>0</v>
      </c>
    </row>
    <row r="982" spans="1:38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  <c r="AL982" s="22">
        <v>0</v>
      </c>
    </row>
    <row r="983" spans="1:38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  <c r="AL983" s="22">
        <v>0</v>
      </c>
    </row>
    <row r="984" spans="1:38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  <c r="AL984" s="22">
        <v>0</v>
      </c>
    </row>
    <row r="985" spans="1:38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  <c r="AL985" s="22">
        <v>0</v>
      </c>
    </row>
    <row r="986" spans="1:38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  <c r="AL986" s="22">
        <v>0</v>
      </c>
    </row>
    <row r="987" spans="1:38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  <c r="AL987" s="22">
        <v>0</v>
      </c>
    </row>
    <row r="988" spans="1:38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  <c r="AL988" s="22">
        <v>0</v>
      </c>
    </row>
    <row r="989" spans="1:38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  <c r="AL989" s="22">
        <v>0</v>
      </c>
    </row>
    <row r="990" spans="1:38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  <c r="AL990" s="22">
        <v>0</v>
      </c>
    </row>
    <row r="991" spans="1:38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  <c r="AL991" s="22">
        <v>0</v>
      </c>
    </row>
    <row r="992" spans="1:38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  <c r="AL992" s="22">
        <v>0</v>
      </c>
    </row>
    <row r="993" spans="1:38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  <c r="AL993" s="22">
        <v>0</v>
      </c>
    </row>
    <row r="994" spans="1:38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  <c r="AL994" s="22">
        <v>0</v>
      </c>
    </row>
    <row r="995" spans="1:38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  <c r="AL995" s="22">
        <v>0</v>
      </c>
    </row>
    <row r="996" spans="1:38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  <c r="AL996" s="22">
        <v>0</v>
      </c>
    </row>
    <row r="997" spans="1:38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  <c r="AL997" s="22">
        <v>0</v>
      </c>
    </row>
    <row r="998" spans="1:38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  <c r="AL998" s="22">
        <v>0</v>
      </c>
    </row>
    <row r="999" spans="1:38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  <c r="AL999" s="22">
        <v>0</v>
      </c>
    </row>
    <row r="1000" spans="1:38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>IF(AND(B1000=27,A1000&lt;=25),0,IF(A1000=0,0,IF(W1000="À venir",0,IF(AND(ISBLANK(P1000),ISBLANK(Q1000)),1,0))))</f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  <c r="AL1000" s="22">
        <v>0</v>
      </c>
    </row>
    <row r="1001" spans="1:38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  <c r="AL1001" s="22">
        <v>0</v>
      </c>
    </row>
    <row r="1002" spans="1:38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  <c r="AL1002" s="22">
        <v>0</v>
      </c>
    </row>
    <row r="1003" spans="1:38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  <c r="AL1003" s="22">
        <v>0</v>
      </c>
    </row>
    <row r="1004" spans="1:38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  <c r="AL1004" s="22">
        <v>0</v>
      </c>
    </row>
    <row r="1005" spans="1:38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  <c r="AL1005" s="22">
        <v>0</v>
      </c>
    </row>
    <row r="1006" spans="1:38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  <c r="AL1006" s="22">
        <v>0</v>
      </c>
    </row>
    <row r="1007" spans="1:38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  <c r="AL1007" s="22">
        <v>0</v>
      </c>
    </row>
    <row r="1008" spans="1:38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  <c r="AL1008" s="22">
        <v>0</v>
      </c>
    </row>
    <row r="1009" spans="1:38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  <c r="AL1009" s="22">
        <v>0</v>
      </c>
    </row>
    <row r="1010" spans="1:38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  <c r="AL1010" s="22">
        <v>0</v>
      </c>
    </row>
    <row r="1011" spans="1:38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  <c r="AL1011" s="22">
        <v>0</v>
      </c>
    </row>
    <row r="1012" spans="1:38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  <c r="AL1012" s="22">
        <v>0</v>
      </c>
    </row>
    <row r="1013" spans="1:38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  <c r="AL1013" s="22">
        <v>0</v>
      </c>
    </row>
    <row r="1014" spans="1:38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  <c r="AL1014" s="22">
        <v>0</v>
      </c>
    </row>
    <row r="1015" spans="1:38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  <c r="AL1015" s="22">
        <v>0</v>
      </c>
    </row>
    <row r="1016" spans="1:38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  <c r="AL1016" s="22">
        <v>0</v>
      </c>
    </row>
    <row r="1017" spans="1:38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  <c r="AL1017" s="22">
        <v>0</v>
      </c>
    </row>
    <row r="1018" spans="1:38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  <c r="AL1018" s="22">
        <v>0</v>
      </c>
    </row>
    <row r="1019" spans="1:38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  <c r="AL1019" s="22">
        <v>0</v>
      </c>
    </row>
    <row r="1020" spans="1:38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  <c r="AL1020" s="22">
        <v>0</v>
      </c>
    </row>
    <row r="1021" spans="1:38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  <c r="AL1021" s="22">
        <v>0</v>
      </c>
    </row>
    <row r="1022" spans="1:38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  <c r="AL1022" s="22">
        <v>0</v>
      </c>
    </row>
    <row r="1023" spans="1:38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  <c r="AL1023" s="22">
        <v>0</v>
      </c>
    </row>
    <row r="1024" spans="1:38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  <c r="AL1024" s="22">
        <v>0</v>
      </c>
    </row>
    <row r="1025" spans="1:38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  <c r="AL1025" s="22">
        <v>0</v>
      </c>
    </row>
    <row r="1026" spans="1:38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  <c r="AL1026" s="22">
        <v>0</v>
      </c>
    </row>
    <row r="1027" spans="1:38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>IF(AND(B1027=27,A1027&lt;=25),0,IF(A1027=0,0,IF(W1027="À venir",0,IF(AND(ISBLANK(P1027),ISBLANK(Q1027)),1,0))))</f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  <c r="AL1027" s="22">
        <v>0</v>
      </c>
    </row>
    <row r="1028" spans="1:38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  <c r="AL1028" s="22">
        <v>0</v>
      </c>
    </row>
    <row r="1029" spans="1:38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  <c r="AL1029" s="22">
        <v>0</v>
      </c>
    </row>
    <row r="1030" spans="1:38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  <c r="AL1030" s="22">
        <v>0</v>
      </c>
    </row>
    <row r="1031" spans="1:38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  <c r="AL1031" s="22">
        <v>0</v>
      </c>
    </row>
    <row r="1032" spans="1:38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  <c r="AL1032" s="22">
        <v>0</v>
      </c>
    </row>
    <row r="1033" spans="1:38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  <c r="AL1033" s="22">
        <v>0</v>
      </c>
    </row>
    <row r="1034" spans="1:38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  <c r="AL1034" s="22">
        <v>0</v>
      </c>
    </row>
    <row r="1035" spans="1:38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  <c r="AL1035" s="22">
        <v>0</v>
      </c>
    </row>
    <row r="1036" spans="1:38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  <c r="AL1036" s="22">
        <v>0</v>
      </c>
    </row>
    <row r="1037" spans="1:38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  <c r="AL1037" s="22">
        <v>0</v>
      </c>
    </row>
    <row r="1038" spans="1:38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  <c r="AL1038" s="22">
        <v>0</v>
      </c>
    </row>
    <row r="1039" spans="1:38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  <c r="AL1039" s="22">
        <v>0</v>
      </c>
    </row>
    <row r="1040" spans="1:38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  <c r="AL1040" s="22">
        <v>0</v>
      </c>
    </row>
    <row r="1041" spans="1:38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  <c r="AL1041" s="22">
        <v>0</v>
      </c>
    </row>
    <row r="1042" spans="1:38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  <c r="AL1042" s="22">
        <v>0</v>
      </c>
    </row>
    <row r="1043" spans="1:38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  <c r="AL1043" s="22">
        <v>0</v>
      </c>
    </row>
    <row r="1044" spans="1:38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  <c r="AL1044" s="22">
        <v>0</v>
      </c>
    </row>
    <row r="1045" spans="1:38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  <c r="AL1045" s="22">
        <v>0</v>
      </c>
    </row>
    <row r="1046" spans="1:38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  <c r="AL1046" s="22">
        <v>0</v>
      </c>
    </row>
    <row r="1047" spans="1:38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  <c r="AL1047" s="22">
        <v>0</v>
      </c>
    </row>
    <row r="1048" spans="1:38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  <c r="AL1048" s="22">
        <v>0</v>
      </c>
    </row>
    <row r="1049" spans="1:38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  <c r="AL1049" s="22">
        <v>0</v>
      </c>
    </row>
    <row r="1050" spans="1:38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  <c r="AL1050" s="22">
        <v>0</v>
      </c>
    </row>
    <row r="1051" spans="1:38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  <c r="AL1051" s="22">
        <v>0</v>
      </c>
    </row>
    <row r="1052" spans="1:38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  <c r="AL1052" s="22">
        <v>0</v>
      </c>
    </row>
    <row r="1053" spans="1:38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  <c r="AL1053" s="22">
        <v>0</v>
      </c>
    </row>
    <row r="1054" spans="1:38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>IF(AND(B1054=27,A1054&lt;=25),0,IF(A1054=0,0,IF(W1054="À venir",0,IF(AND(ISBLANK(P1054),ISBLANK(Q1054)),1,0))))</f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  <c r="AL1054" s="22">
        <v>0</v>
      </c>
    </row>
    <row r="1055" spans="1:38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  <c r="AL1055" s="22">
        <v>0</v>
      </c>
    </row>
    <row r="1056" spans="1:38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  <c r="AL1056" s="22">
        <v>0</v>
      </c>
    </row>
    <row r="1057" spans="1:38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  <c r="AL1057" s="22">
        <v>0</v>
      </c>
    </row>
    <row r="1058" spans="1:38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  <c r="AL1058" s="22">
        <v>0</v>
      </c>
    </row>
    <row r="1059" spans="1:38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  <c r="AL1059" s="22">
        <v>0</v>
      </c>
    </row>
    <row r="1060" spans="1:38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  <c r="AL1060" s="22">
        <v>0</v>
      </c>
    </row>
    <row r="1061" spans="1:38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  <c r="AL1061" s="22">
        <v>0</v>
      </c>
    </row>
    <row r="1062" spans="1:38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  <c r="AL1062" s="22">
        <v>0</v>
      </c>
    </row>
    <row r="1063" spans="1:38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  <c r="AL1063" s="22">
        <v>0</v>
      </c>
    </row>
    <row r="1064" spans="1:38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  <c r="AL1064" s="22">
        <v>0</v>
      </c>
    </row>
    <row r="1065" spans="1:38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  <c r="AL1065" s="22">
        <v>0</v>
      </c>
    </row>
    <row r="1066" spans="1:38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  <c r="AL1066" s="22">
        <v>0</v>
      </c>
    </row>
    <row r="1067" spans="1:38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  <c r="AL1067" s="22">
        <v>0</v>
      </c>
    </row>
    <row r="1068" spans="1:38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  <c r="AL1068" s="22">
        <v>0</v>
      </c>
    </row>
    <row r="1069" spans="1:38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  <c r="AL1069" s="22">
        <v>0</v>
      </c>
    </row>
    <row r="1070" spans="1:38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  <c r="AL1070" s="22">
        <v>0</v>
      </c>
    </row>
    <row r="1071" spans="1:38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  <c r="AL1071" s="22">
        <v>0</v>
      </c>
    </row>
    <row r="1072" spans="1:38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  <c r="AL1072" s="22">
        <v>0</v>
      </c>
    </row>
    <row r="1073" spans="1:38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  <c r="AL1073" s="22">
        <v>0</v>
      </c>
    </row>
    <row r="1074" spans="1:38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  <c r="AL1074" s="22">
        <v>0</v>
      </c>
    </row>
    <row r="1075" spans="1:38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  <c r="AL1075" s="22">
        <v>0</v>
      </c>
    </row>
    <row r="1076" spans="1:38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  <c r="AL1076" s="22">
        <v>0</v>
      </c>
    </row>
    <row r="1077" spans="1:38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  <c r="AL1077" s="22">
        <v>0</v>
      </c>
    </row>
    <row r="1078" spans="1:38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  <c r="AL1078" s="22">
        <v>0</v>
      </c>
    </row>
    <row r="1079" spans="1:38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  <c r="AL1079" s="22">
        <v>0</v>
      </c>
    </row>
    <row r="1080" spans="1:38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  <c r="AL1080" s="22">
        <v>0</v>
      </c>
    </row>
    <row r="1081" spans="1:38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>IF(AND(B1081=27,A1081&lt;=25),0,IF(A1081=0,0,IF(W1081="À venir",0,IF(AND(ISBLANK(P1081),ISBLANK(Q1081)),1,0))))</f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  <c r="AL1081" s="22">
        <v>0</v>
      </c>
    </row>
    <row r="1082" spans="1:38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  <c r="AL1082" s="22">
        <v>0</v>
      </c>
    </row>
    <row r="1083" spans="1:38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  <c r="AL1083" s="22">
        <v>0</v>
      </c>
    </row>
    <row r="1084" spans="1:38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  <c r="AL1084" s="22">
        <v>0</v>
      </c>
    </row>
    <row r="1085" spans="1:38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  <c r="AL1085" s="22">
        <v>0</v>
      </c>
    </row>
    <row r="1086" spans="1:38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  <c r="AL1086" s="22">
        <v>0</v>
      </c>
    </row>
    <row r="1087" spans="1:38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  <c r="AL1087" s="22">
        <v>0</v>
      </c>
    </row>
    <row r="1088" spans="1:38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  <c r="AL1088" s="22">
        <v>0</v>
      </c>
    </row>
    <row r="1089" spans="1:38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  <c r="AL1089" s="22">
        <v>0</v>
      </c>
    </row>
    <row r="1090" spans="1:38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  <c r="AL1090" s="22">
        <v>0</v>
      </c>
    </row>
    <row r="1091" spans="1:38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  <c r="AL1091" s="22">
        <v>0</v>
      </c>
    </row>
    <row r="1092" spans="1:38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  <c r="AL1092" s="22">
        <v>0</v>
      </c>
    </row>
    <row r="1093" spans="1:38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  <c r="AL1093" s="22">
        <v>0</v>
      </c>
    </row>
    <row r="1094" spans="1:38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  <c r="AL1094" s="22">
        <v>0</v>
      </c>
    </row>
    <row r="1095" spans="1:38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  <c r="AL1095" s="22">
        <v>0</v>
      </c>
    </row>
    <row r="1096" spans="1:38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  <c r="AL1096" s="22">
        <v>0</v>
      </c>
    </row>
    <row r="1097" spans="1:38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  <c r="AL1097" s="22">
        <v>0</v>
      </c>
    </row>
    <row r="1098" spans="1:38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  <c r="AL1098" s="22">
        <v>0</v>
      </c>
    </row>
    <row r="1099" spans="1:38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  <c r="AL1099" s="22">
        <v>0</v>
      </c>
    </row>
    <row r="1100" spans="1:38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  <c r="AL1100" s="22">
        <v>0</v>
      </c>
    </row>
    <row r="1101" spans="1:38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  <c r="AL1101" s="22">
        <v>0</v>
      </c>
    </row>
    <row r="1102" spans="1:38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  <c r="AL1102" s="22">
        <v>0</v>
      </c>
    </row>
    <row r="1103" spans="1:38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  <c r="AL1103" s="22">
        <v>0</v>
      </c>
    </row>
    <row r="1104" spans="1:38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  <c r="AL1104" s="22">
        <v>0</v>
      </c>
    </row>
    <row r="1105" spans="1:38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  <c r="AL1105" s="22">
        <v>0</v>
      </c>
    </row>
    <row r="1106" spans="1:38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  <c r="AL1106" s="22">
        <v>0</v>
      </c>
    </row>
    <row r="1107" spans="1:38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  <c r="AL1107" s="22">
        <v>0</v>
      </c>
    </row>
    <row r="1108" spans="1:38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>IF(AND(B1108=27,A1108&lt;=25),0,IF(A1108=0,0,IF(W1108="À venir",0,IF(AND(ISBLANK(P1108),ISBLANK(Q1108)),1,0))))</f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  <c r="AL1108" s="22">
        <v>0</v>
      </c>
    </row>
    <row r="1109" spans="1:38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  <c r="AL1109" s="22">
        <v>0</v>
      </c>
    </row>
    <row r="1110" spans="1:38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  <c r="AL1110" s="22">
        <v>0</v>
      </c>
    </row>
    <row r="1111" spans="1:38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  <c r="AL1111" s="22">
        <v>0</v>
      </c>
    </row>
    <row r="1112" spans="1:38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  <c r="AL1112" s="22">
        <v>0</v>
      </c>
    </row>
    <row r="1113" spans="1:38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  <c r="AL1113" s="22">
        <v>0</v>
      </c>
    </row>
    <row r="1114" spans="1:38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  <c r="AL1114" s="22">
        <v>0</v>
      </c>
    </row>
    <row r="1115" spans="1:38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  <c r="AL1115" s="22">
        <v>0</v>
      </c>
    </row>
    <row r="1116" spans="1:38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  <c r="AL1116" s="22">
        <v>0</v>
      </c>
    </row>
    <row r="1117" spans="1:38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  <c r="AL1117" s="22">
        <v>0</v>
      </c>
    </row>
    <row r="1118" spans="1:38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  <c r="AL1118" s="22">
        <v>0</v>
      </c>
    </row>
    <row r="1119" spans="1:38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  <c r="AL1119" s="22">
        <v>0</v>
      </c>
    </row>
    <row r="1120" spans="1:38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  <c r="AL1120" s="22">
        <v>0</v>
      </c>
    </row>
    <row r="1121" spans="1:38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  <c r="AL1121" s="22">
        <v>0</v>
      </c>
    </row>
    <row r="1122" spans="1:38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  <c r="AL1122" s="22">
        <v>0</v>
      </c>
    </row>
    <row r="1123" spans="1:38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  <c r="AL1123" s="22">
        <v>0</v>
      </c>
    </row>
    <row r="1124" spans="1:38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  <c r="AL1124" s="22">
        <v>0</v>
      </c>
    </row>
    <row r="1125" spans="1:38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  <c r="AL1125" s="22">
        <v>0</v>
      </c>
    </row>
    <row r="1126" spans="1:38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  <c r="AL1126" s="22">
        <v>0</v>
      </c>
    </row>
    <row r="1127" spans="1:38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  <c r="AL1127" s="22">
        <v>0</v>
      </c>
    </row>
    <row r="1128" spans="1:38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  <c r="AL1128" s="22">
        <v>0</v>
      </c>
    </row>
    <row r="1129" spans="1:38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  <c r="AL1129" s="22">
        <v>0</v>
      </c>
    </row>
    <row r="1130" spans="1:38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  <c r="AL1130" s="22">
        <v>0</v>
      </c>
    </row>
    <row r="1131" spans="1:38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  <c r="AL1131" s="22">
        <v>0</v>
      </c>
    </row>
    <row r="1132" spans="1:38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  <c r="AL1132" s="22">
        <v>0</v>
      </c>
    </row>
    <row r="1133" spans="1:38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  <c r="AL1133" s="22">
        <v>0</v>
      </c>
    </row>
    <row r="1134" spans="1:38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  <c r="AL1134" s="22">
        <v>0</v>
      </c>
    </row>
    <row r="1135" spans="1:38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>IF(AND(B1135=27,A1135&lt;=25),0,IF(A1135=0,0,IF(W1135="À venir",0,IF(AND(ISBLANK(P1135),ISBLANK(Q1135)),1,0))))</f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  <c r="AL1135" s="22">
        <v>0</v>
      </c>
    </row>
    <row r="1136" spans="1:38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  <c r="AL1136" s="22">
        <v>0</v>
      </c>
    </row>
    <row r="1137" spans="1:38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  <c r="AL1137" s="22">
        <v>0</v>
      </c>
    </row>
    <row r="1138" spans="1:38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  <c r="AL1138" s="22">
        <v>0</v>
      </c>
    </row>
    <row r="1139" spans="1:38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  <c r="AL1139" s="22">
        <v>0</v>
      </c>
    </row>
    <row r="1140" spans="1:38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  <c r="AL1140" s="22">
        <v>0</v>
      </c>
    </row>
    <row r="1141" spans="1:38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  <c r="AL1141" s="22">
        <v>0</v>
      </c>
    </row>
    <row r="1142" spans="1:38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  <c r="AL1142" s="22">
        <v>0</v>
      </c>
    </row>
    <row r="1143" spans="1:38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  <c r="AL1143" s="22">
        <v>0</v>
      </c>
    </row>
    <row r="1144" spans="1:38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  <c r="AL1144" s="22">
        <v>0</v>
      </c>
    </row>
    <row r="1145" spans="1:38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  <c r="AL1145" s="22">
        <v>0</v>
      </c>
    </row>
    <row r="1146" spans="1:38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  <c r="AL1146" s="22">
        <v>0</v>
      </c>
    </row>
    <row r="1147" spans="1:38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  <c r="AL1147" s="22">
        <v>0</v>
      </c>
    </row>
    <row r="1148" spans="1:38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  <c r="AL1148" s="22">
        <v>0</v>
      </c>
    </row>
    <row r="1149" spans="1:38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  <c r="AL1149" s="22">
        <v>0</v>
      </c>
    </row>
    <row r="1150" spans="1:38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  <c r="AL1150" s="22">
        <v>0</v>
      </c>
    </row>
    <row r="1151" spans="1:38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  <c r="AL1151" s="22">
        <v>0</v>
      </c>
    </row>
    <row r="1152" spans="1:38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  <c r="AL1152" s="22">
        <v>0</v>
      </c>
    </row>
    <row r="1153" spans="1:38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  <c r="AL1153" s="22">
        <v>0</v>
      </c>
    </row>
    <row r="1154" spans="1:38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  <c r="AL1154" s="22">
        <v>0</v>
      </c>
    </row>
    <row r="1155" spans="1:38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  <c r="AL1155" s="22">
        <v>0</v>
      </c>
    </row>
    <row r="1156" spans="1:38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  <c r="AL1156" s="22">
        <v>0</v>
      </c>
    </row>
    <row r="1157" spans="1:38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  <c r="AL1157" s="22">
        <v>0</v>
      </c>
    </row>
    <row r="1158" spans="1:38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  <c r="AL1158" s="22">
        <v>0</v>
      </c>
    </row>
    <row r="1159" spans="1:38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  <c r="AL1159" s="22">
        <v>0</v>
      </c>
    </row>
    <row r="1160" spans="1:38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  <c r="AL1160" s="22">
        <v>0</v>
      </c>
    </row>
    <row r="1161" spans="1:38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  <c r="AL1161" s="22">
        <v>0</v>
      </c>
    </row>
    <row r="1162" spans="1:38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>IF(AND(B1162=27,A1162&lt;=25),0,IF(A1162=0,0,IF(W1162="À venir",0,IF(AND(ISBLANK(P1162),ISBLANK(Q1162)),1,0))))</f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  <c r="AL1162" s="22">
        <v>0</v>
      </c>
    </row>
    <row r="1163" spans="1:38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  <c r="AL1163" s="22">
        <v>0</v>
      </c>
    </row>
    <row r="1164" spans="1:38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  <c r="AL1164" s="22">
        <v>0</v>
      </c>
    </row>
    <row r="1165" spans="1:38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  <c r="AL1165" s="22">
        <v>0</v>
      </c>
    </row>
    <row r="1166" spans="1:38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  <c r="AL1166" s="22">
        <v>0</v>
      </c>
    </row>
    <row r="1167" spans="1:38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  <c r="AL1167" s="22">
        <v>0</v>
      </c>
    </row>
    <row r="1168" spans="1:38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  <c r="AL1168" s="22">
        <v>0</v>
      </c>
    </row>
    <row r="1169" spans="1:38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  <c r="AL1169" s="22">
        <v>0</v>
      </c>
    </row>
    <row r="1170" spans="1:38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  <c r="AL1170" s="22">
        <v>0</v>
      </c>
    </row>
    <row r="1171" spans="1:38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  <c r="AL1171" s="22">
        <v>0</v>
      </c>
    </row>
    <row r="1172" spans="1:38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  <c r="AL1172" s="22">
        <v>0</v>
      </c>
    </row>
    <row r="1173" spans="1:38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  <c r="AL1173" s="22">
        <v>0</v>
      </c>
    </row>
    <row r="1174" spans="1:38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  <c r="AL1174" s="22">
        <v>0</v>
      </c>
    </row>
    <row r="1175" spans="1:38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  <c r="AL1175" s="22">
        <v>0</v>
      </c>
    </row>
    <row r="1176" spans="1:38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  <c r="AL1176" s="22">
        <v>0</v>
      </c>
    </row>
    <row r="1177" spans="1:38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  <c r="AL1177" s="22">
        <v>0</v>
      </c>
    </row>
    <row r="1178" spans="1:38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  <c r="AL1178" s="22">
        <v>0</v>
      </c>
    </row>
    <row r="1179" spans="1:38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  <c r="AL1179" s="22">
        <v>0</v>
      </c>
    </row>
    <row r="1180" spans="1:38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  <c r="AL1180" s="22">
        <v>0</v>
      </c>
    </row>
    <row r="1181" spans="1:38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  <c r="AL1181" s="22">
        <v>0</v>
      </c>
    </row>
    <row r="1182" spans="1:38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  <c r="AL1182" s="22">
        <v>0</v>
      </c>
    </row>
    <row r="1183" spans="1:38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  <c r="AL1183" s="22">
        <v>0</v>
      </c>
    </row>
    <row r="1184" spans="1:38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  <c r="AL1184" s="22">
        <v>0</v>
      </c>
    </row>
    <row r="1185" spans="1:38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  <c r="AL1185" s="22">
        <v>0</v>
      </c>
    </row>
    <row r="1186" spans="1:38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  <c r="AL1186" s="22">
        <v>0</v>
      </c>
    </row>
    <row r="1187" spans="1:38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  <c r="AL1187" s="22">
        <v>0</v>
      </c>
    </row>
    <row r="1188" spans="1:38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  <c r="AL1188" s="22">
        <v>0</v>
      </c>
    </row>
    <row r="1189" spans="1:38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>IF(AND(B1189=27,A1189&lt;=25),0,IF(A1189=0,0,IF(W1189="À venir",0,IF(AND(ISBLANK(P1189),ISBLANK(Q1189)),1,0))))</f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  <c r="AL1189" s="22">
        <v>0</v>
      </c>
    </row>
    <row r="1190" spans="1:38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  <c r="AL1190" s="22">
        <v>0</v>
      </c>
    </row>
    <row r="1191" spans="1:38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  <c r="AL1191" s="22">
        <v>0</v>
      </c>
    </row>
    <row r="1192" spans="1:38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  <c r="AL1192" s="22">
        <v>0</v>
      </c>
    </row>
    <row r="1193" spans="1:38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  <c r="AL1193" s="22">
        <v>0</v>
      </c>
    </row>
    <row r="1194" spans="1:38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  <c r="AL1194" s="22">
        <v>0</v>
      </c>
    </row>
    <row r="1195" spans="1:38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  <c r="AL1195" s="22">
        <v>0</v>
      </c>
    </row>
    <row r="1196" spans="1:38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  <c r="AL1196" s="22">
        <v>0</v>
      </c>
    </row>
    <row r="1197" spans="1:38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  <c r="AL1197" s="22">
        <v>0</v>
      </c>
    </row>
    <row r="1198" spans="1:38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  <c r="AL1198" s="22">
        <v>0</v>
      </c>
    </row>
    <row r="1199" spans="1:38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  <c r="AL1199" s="22">
        <v>0</v>
      </c>
    </row>
    <row r="1200" spans="1:38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  <c r="AL1200" s="22">
        <v>0</v>
      </c>
    </row>
    <row r="1201" spans="1:38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  <c r="AL1201" s="22">
        <v>0</v>
      </c>
    </row>
    <row r="1202" spans="1:38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  <c r="AL1202" s="22">
        <v>0</v>
      </c>
    </row>
    <row r="1203" spans="1:38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  <c r="AL1203" s="22">
        <v>0</v>
      </c>
    </row>
    <row r="1204" spans="1:38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  <c r="AL1204" s="22">
        <v>0</v>
      </c>
    </row>
    <row r="1205" spans="1:38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  <c r="AL1205" s="22">
        <v>0</v>
      </c>
    </row>
    <row r="1206" spans="1:38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  <c r="AL1206" s="22">
        <v>0</v>
      </c>
    </row>
    <row r="1207" spans="1:38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  <c r="AL1207" s="22">
        <v>0</v>
      </c>
    </row>
    <row r="1208" spans="1:38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  <c r="AL1208" s="22">
        <v>0</v>
      </c>
    </row>
    <row r="1209" spans="1:38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  <c r="AL1209" s="22">
        <v>0</v>
      </c>
    </row>
    <row r="1210" spans="1:38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  <c r="AL1210" s="22">
        <v>0</v>
      </c>
    </row>
    <row r="1211" spans="1:38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  <c r="AL1211" s="22">
        <v>0</v>
      </c>
    </row>
    <row r="1212" spans="1:38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  <c r="AL1212" s="22">
        <v>0</v>
      </c>
    </row>
    <row r="1213" spans="1:38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  <c r="AL1213" s="22">
        <v>0</v>
      </c>
    </row>
    <row r="1214" spans="1:38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  <c r="AL1214" s="22">
        <v>0</v>
      </c>
    </row>
    <row r="1215" spans="1:38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  <c r="AL1215" s="22">
        <v>0</v>
      </c>
    </row>
    <row r="1216" spans="1:38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>IF(AND(B1216=27,A1216&lt;=25),0,IF(A1216=0,0,IF(W1216="À venir",0,IF(AND(ISBLANK(P1216),ISBLANK(Q1216)),1,0))))</f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  <c r="AL1216" s="22">
        <v>0</v>
      </c>
    </row>
    <row r="1217" spans="1:38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  <c r="AL1217" s="22">
        <v>0</v>
      </c>
    </row>
    <row r="1218" spans="1:38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  <c r="AL1218" s="22">
        <v>0</v>
      </c>
    </row>
    <row r="1219" spans="1:38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  <c r="AL1219" s="22">
        <v>0</v>
      </c>
    </row>
    <row r="1220" spans="1:38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  <c r="AL1220" s="22">
        <v>0</v>
      </c>
    </row>
    <row r="1221" spans="1:38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  <c r="AL1221" s="22">
        <v>0</v>
      </c>
    </row>
    <row r="1222" spans="1:38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  <c r="AL1222" s="22">
        <v>0</v>
      </c>
    </row>
    <row r="1223" spans="1:38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  <c r="AL1223" s="22">
        <v>0</v>
      </c>
    </row>
    <row r="1224" spans="1:38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  <c r="AL1224" s="22">
        <v>0</v>
      </c>
    </row>
    <row r="1225" spans="1:38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  <c r="AL1225" s="22">
        <v>0</v>
      </c>
    </row>
    <row r="1226" spans="1:38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  <c r="AL1226" s="22">
        <v>0</v>
      </c>
    </row>
    <row r="1227" spans="1:38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  <c r="AL1227" s="22">
        <v>0</v>
      </c>
    </row>
    <row r="1228" spans="1:38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  <c r="AL1228" s="22">
        <v>0</v>
      </c>
    </row>
    <row r="1229" spans="1:38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  <c r="AL1229" s="22">
        <v>0</v>
      </c>
    </row>
    <row r="1230" spans="1:38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  <c r="AL1230" s="22">
        <v>0</v>
      </c>
    </row>
    <row r="1231" spans="1:38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  <c r="AL1231" s="22">
        <v>0</v>
      </c>
    </row>
    <row r="1232" spans="1:38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  <c r="AL1232" s="22">
        <v>0</v>
      </c>
    </row>
    <row r="1233" spans="1:38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  <c r="AL1233" s="22">
        <v>0</v>
      </c>
    </row>
    <row r="1234" spans="1:38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  <c r="AL1234" s="22">
        <v>0</v>
      </c>
    </row>
    <row r="1235" spans="1:38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  <c r="AL1235" s="22">
        <v>0</v>
      </c>
    </row>
    <row r="1236" spans="1:38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  <c r="AL1236" s="22">
        <v>0</v>
      </c>
    </row>
    <row r="1237" spans="1:38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  <c r="AL1237" s="22">
        <v>0</v>
      </c>
    </row>
    <row r="1238" spans="1:38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  <c r="AL1238" s="22">
        <v>0</v>
      </c>
    </row>
    <row r="1239" spans="1:38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  <c r="AL1239" s="22">
        <v>0</v>
      </c>
    </row>
    <row r="1240" spans="1:38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  <c r="AL1240" s="22">
        <v>0</v>
      </c>
    </row>
    <row r="1241" spans="1:38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  <c r="AL1241" s="22">
        <v>0</v>
      </c>
    </row>
    <row r="1242" spans="1:38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  <c r="AL1242" s="22">
        <v>0</v>
      </c>
    </row>
    <row r="1243" spans="1:38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>IF(AND(B1243=27,A1243&lt;=25),0,IF(A1243=0,0,IF(W1243="À venir",0,IF(AND(ISBLANK(P1243),ISBLANK(Q1243)),1,0))))</f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  <c r="AL1243" s="22">
        <v>0</v>
      </c>
    </row>
    <row r="1244" spans="1:38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  <c r="AL1244" s="22">
        <v>0</v>
      </c>
    </row>
    <row r="1245" spans="1:38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  <c r="AL1245" s="22">
        <v>0</v>
      </c>
    </row>
    <row r="1246" spans="1:38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  <c r="AL1246" s="22">
        <v>0</v>
      </c>
    </row>
    <row r="1247" spans="1:38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  <c r="AL1247" s="22">
        <v>0</v>
      </c>
    </row>
    <row r="1248" spans="1:38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  <c r="AL1248" s="22">
        <v>0</v>
      </c>
    </row>
    <row r="1249" spans="1:38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  <c r="AL1249" s="22">
        <v>0</v>
      </c>
    </row>
    <row r="1250" spans="1:38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  <c r="AL1250" s="22">
        <v>0</v>
      </c>
    </row>
    <row r="1251" spans="1:38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  <c r="AL1251" s="22">
        <v>0</v>
      </c>
    </row>
    <row r="1252" spans="1:38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  <c r="AL1252" s="22">
        <v>0</v>
      </c>
    </row>
    <row r="1253" spans="1:38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  <c r="AL1253" s="22">
        <v>0</v>
      </c>
    </row>
    <row r="1254" spans="1:38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  <c r="AL1254" s="22">
        <v>0</v>
      </c>
    </row>
    <row r="1255" spans="1:38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  <c r="AL1255" s="22">
        <v>0</v>
      </c>
    </row>
    <row r="1256" spans="1:38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  <c r="AL1256" s="22">
        <v>0</v>
      </c>
    </row>
    <row r="1257" spans="1:38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  <c r="AL1257" s="22">
        <v>0</v>
      </c>
    </row>
    <row r="1258" spans="1:38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  <c r="AL1258" s="22">
        <v>0</v>
      </c>
    </row>
    <row r="1259" spans="1:38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  <c r="AL1259" s="22">
        <v>0</v>
      </c>
    </row>
    <row r="1260" spans="1:38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  <c r="AL1260" s="22">
        <v>0</v>
      </c>
    </row>
    <row r="1261" spans="1:38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  <c r="AL1261" s="22">
        <v>0</v>
      </c>
    </row>
    <row r="1262" spans="1:38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  <c r="AL1262" s="22">
        <v>0</v>
      </c>
    </row>
    <row r="1263" spans="1:38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  <c r="AL1263" s="22">
        <v>0</v>
      </c>
    </row>
    <row r="1264" spans="1:38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  <c r="AL1264" s="22">
        <v>0</v>
      </c>
    </row>
    <row r="1265" spans="1:38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  <c r="AL1265" s="22">
        <v>0</v>
      </c>
    </row>
    <row r="1266" spans="1:38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  <c r="AL1266" s="22">
        <v>0</v>
      </c>
    </row>
    <row r="1267" spans="1:38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  <c r="AL1267" s="22">
        <v>0</v>
      </c>
    </row>
    <row r="1268" spans="1:38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  <c r="AL1268" s="22">
        <v>0</v>
      </c>
    </row>
    <row r="1269" spans="1:38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  <c r="AL1269" s="22">
        <v>0</v>
      </c>
    </row>
    <row r="1270" spans="1:38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>IF(AND(B1270=27,A1270&lt;=25),0,IF(A1270=0,0,IF(W1270="À venir",0,IF(AND(ISBLANK(P1270),ISBLANK(Q1270)),1,0))))</f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  <c r="AL1270" s="22">
        <v>0</v>
      </c>
    </row>
    <row r="1271" spans="1:38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  <c r="AL1271" s="22">
        <v>0</v>
      </c>
    </row>
    <row r="1272" spans="1:38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  <c r="AL1272" s="22">
        <v>0</v>
      </c>
    </row>
    <row r="1273" spans="1:38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  <c r="AL1273" s="22">
        <v>0</v>
      </c>
    </row>
    <row r="1274" spans="1:38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  <c r="AL1274" s="22">
        <v>0</v>
      </c>
    </row>
    <row r="1275" spans="1:38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  <c r="AL1275" s="22">
        <v>0</v>
      </c>
    </row>
    <row r="1276" spans="1:38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  <c r="AL1276" s="22">
        <v>0</v>
      </c>
    </row>
    <row r="1277" spans="1:38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  <c r="AL1277" s="22">
        <v>0</v>
      </c>
    </row>
    <row r="1278" spans="1:38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  <c r="AL1278" s="22">
        <v>0</v>
      </c>
    </row>
    <row r="1279" spans="1:38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  <c r="AL1279" s="22">
        <v>0</v>
      </c>
    </row>
    <row r="1280" spans="1:38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  <c r="AL1280" s="22">
        <v>0</v>
      </c>
    </row>
    <row r="1281" spans="1:38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  <c r="AL1281" s="22">
        <v>0</v>
      </c>
    </row>
    <row r="1282" spans="1:38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  <c r="AL1282" s="22">
        <v>0</v>
      </c>
    </row>
    <row r="1283" spans="1:38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  <c r="AL1283" s="22">
        <v>0</v>
      </c>
    </row>
    <row r="1284" spans="1:38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  <c r="AL1284" s="22">
        <v>0</v>
      </c>
    </row>
    <row r="1285" spans="1:38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  <c r="AL1285" s="22">
        <v>0</v>
      </c>
    </row>
    <row r="1286" spans="1:38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  <c r="AL1286" s="22">
        <v>0</v>
      </c>
    </row>
    <row r="1287" spans="1:38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  <c r="AL1287" s="22">
        <v>0</v>
      </c>
    </row>
    <row r="1288" spans="1:38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  <c r="AL1288" s="22">
        <v>0</v>
      </c>
    </row>
    <row r="1289" spans="1:38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  <c r="AL1289" s="22">
        <v>0</v>
      </c>
    </row>
    <row r="1290" spans="1:38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  <c r="AL1290" s="22">
        <v>0</v>
      </c>
    </row>
    <row r="1291" spans="1:38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  <c r="AL1291" s="22">
        <v>0</v>
      </c>
    </row>
    <row r="1292" spans="1:38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  <c r="AL1292" s="22">
        <v>0</v>
      </c>
    </row>
    <row r="1293" spans="1:38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  <c r="AL1293" s="22">
        <v>0</v>
      </c>
    </row>
    <row r="1294" spans="1:38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  <c r="AL1294" s="22">
        <v>0</v>
      </c>
    </row>
    <row r="1295" spans="1:38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  <c r="AL1295" s="22">
        <v>0</v>
      </c>
    </row>
    <row r="1296" spans="1:38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  <c r="AL1296" s="22">
        <v>0</v>
      </c>
    </row>
    <row r="1297" spans="1:38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>IF(AND(B1297=27,A1297&lt;=25),0,IF(A1297=0,0,IF(W1297="À venir",0,IF(AND(ISBLANK(P1297),ISBLANK(Q1297)),1,0))))</f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  <c r="AL1297" s="22">
        <v>0</v>
      </c>
    </row>
    <row r="1298" spans="1:38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  <c r="AL1298" s="22">
        <v>0</v>
      </c>
    </row>
    <row r="1299" spans="1:38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  <c r="AL1299" s="22">
        <v>0</v>
      </c>
    </row>
    <row r="1300" spans="1:38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  <c r="AL1300" s="22">
        <v>0</v>
      </c>
    </row>
    <row r="1301" spans="1:38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  <c r="AL1301" s="22">
        <v>0</v>
      </c>
    </row>
    <row r="1302" spans="1:38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  <c r="AL1302" s="22">
        <v>0</v>
      </c>
    </row>
    <row r="1303" spans="1:38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  <c r="AL1303" s="22">
        <v>0</v>
      </c>
    </row>
    <row r="1304" spans="1:38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  <c r="AL1304" s="22">
        <v>0</v>
      </c>
    </row>
    <row r="1305" spans="1:38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  <c r="AL1305" s="22">
        <v>0</v>
      </c>
    </row>
    <row r="1306" spans="1:38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  <c r="AL1306" s="22">
        <v>0</v>
      </c>
    </row>
    <row r="1307" spans="1:38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  <c r="AL1307" s="22">
        <v>0</v>
      </c>
    </row>
    <row r="1308" spans="1:38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  <c r="AL1308" s="22">
        <v>0</v>
      </c>
    </row>
    <row r="1309" spans="1:38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  <c r="AL1309" s="22">
        <v>0</v>
      </c>
    </row>
    <row r="1310" spans="1:38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  <c r="AL1310" s="22">
        <v>0</v>
      </c>
    </row>
    <row r="1311" spans="1:38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  <c r="AL1311" s="22">
        <v>0</v>
      </c>
    </row>
    <row r="1312" spans="1:38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  <c r="AL1312" s="22">
        <v>0</v>
      </c>
    </row>
    <row r="1313" spans="1:38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  <c r="AL1313" s="22">
        <v>0</v>
      </c>
    </row>
    <row r="1314" spans="1:38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  <c r="AL1314" s="22">
        <v>0</v>
      </c>
    </row>
    <row r="1315" spans="1:38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  <c r="AL1315" s="22">
        <v>0</v>
      </c>
    </row>
    <row r="1316" spans="1:38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  <c r="AL1316" s="22">
        <v>0</v>
      </c>
    </row>
    <row r="1317" spans="1:38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  <c r="AL1317" s="22">
        <v>0</v>
      </c>
    </row>
    <row r="1318" spans="1:38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  <c r="AL1318" s="22">
        <v>0</v>
      </c>
    </row>
    <row r="1319" spans="1:38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  <c r="AL1319" s="22">
        <v>0</v>
      </c>
    </row>
    <row r="1320" spans="1:38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  <c r="AL1320" s="22">
        <v>0</v>
      </c>
    </row>
    <row r="1321" spans="1:38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  <c r="AL1321" s="22">
        <v>0</v>
      </c>
    </row>
    <row r="1322" spans="1:38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  <c r="AL1322" s="22">
        <v>0</v>
      </c>
    </row>
    <row r="1323" spans="1:38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  <c r="AL1323" s="22">
        <v>0</v>
      </c>
    </row>
    <row r="1324" spans="1:38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>IF(AND(B1324=27,A1324&lt;=25),0,IF(A1324=0,0,IF(W1324="À venir",0,IF(AND(ISBLANK(P1324),ISBLANK(Q1324)),1,0))))</f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  <c r="AL1324" s="22">
        <v>0</v>
      </c>
    </row>
    <row r="1325" spans="1:38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  <c r="AL1325" s="22">
        <v>0</v>
      </c>
    </row>
    <row r="1326" spans="1:38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  <c r="AL1326" s="22">
        <v>0</v>
      </c>
    </row>
    <row r="1327" spans="1:38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  <c r="AL1327" s="22">
        <v>0</v>
      </c>
    </row>
    <row r="1328" spans="1:38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  <c r="AL1328" s="22">
        <v>0</v>
      </c>
    </row>
    <row r="1329" spans="1:38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  <c r="AL1329" s="22">
        <v>0</v>
      </c>
    </row>
    <row r="1330" spans="1:38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  <c r="AL1330" s="22">
        <v>0</v>
      </c>
    </row>
    <row r="1331" spans="1:38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  <c r="AL1331" s="22">
        <v>0</v>
      </c>
    </row>
    <row r="1332" spans="1:38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  <c r="AL1332" s="22">
        <v>0</v>
      </c>
    </row>
    <row r="1333" spans="1:38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  <c r="AL1333" s="22">
        <v>0</v>
      </c>
    </row>
    <row r="1334" spans="1:38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  <c r="AL1334" s="22">
        <v>0</v>
      </c>
    </row>
    <row r="1335" spans="1:38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  <c r="AL1335" s="22">
        <v>0</v>
      </c>
    </row>
    <row r="1336" spans="1:38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  <c r="AL1336" s="22">
        <v>0</v>
      </c>
    </row>
    <row r="1337" spans="1:38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  <c r="AL1337" s="22">
        <v>0</v>
      </c>
    </row>
    <row r="1338" spans="1:38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  <c r="AL1338" s="22">
        <v>0</v>
      </c>
    </row>
    <row r="1339" spans="1:38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  <c r="AL1339" s="22">
        <v>0</v>
      </c>
    </row>
    <row r="1340" spans="1:38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  <c r="AL1340" s="22">
        <v>0</v>
      </c>
    </row>
    <row r="1341" spans="1:38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  <c r="AL1341" s="22">
        <v>0</v>
      </c>
    </row>
    <row r="1342" spans="1:38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  <c r="AL1342" s="22">
        <v>0</v>
      </c>
    </row>
    <row r="1343" spans="1:38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  <c r="AL1343" s="22">
        <v>0</v>
      </c>
    </row>
    <row r="1344" spans="1:38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  <c r="AL1344" s="22">
        <v>0</v>
      </c>
    </row>
    <row r="1345" spans="1:38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  <c r="AL1345" s="22">
        <v>0</v>
      </c>
    </row>
    <row r="1346" spans="1:38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  <c r="AL1346" s="22">
        <v>0</v>
      </c>
    </row>
    <row r="1347" spans="1:38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  <c r="AL1347" s="22">
        <v>0</v>
      </c>
    </row>
    <row r="1348" spans="1:38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  <c r="AL1348" s="22">
        <v>0</v>
      </c>
    </row>
    <row r="1349" spans="1:38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  <c r="AL1349" s="22">
        <v>0</v>
      </c>
    </row>
    <row r="1350" spans="1:38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  <c r="AL1350" s="22">
        <v>0</v>
      </c>
    </row>
    <row r="1351" spans="1:38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>IF(AND(B1351=27,A1351&lt;=25),0,IF(A1351=0,0,IF(W1351="À venir",0,IF(AND(ISBLANK(P1351),ISBLANK(Q1351)),1,0))))</f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  <c r="AL1351" s="22">
        <v>0</v>
      </c>
    </row>
    <row r="1352" spans="1:38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  <c r="AL1352" s="22">
        <v>0</v>
      </c>
    </row>
    <row r="1353" spans="1:38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  <c r="AL1353" s="22">
        <v>0</v>
      </c>
    </row>
    <row r="1354" spans="1:38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  <c r="AL1354" s="22">
        <v>0</v>
      </c>
    </row>
    <row r="1355" spans="1:38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  <c r="AL1355" s="22">
        <v>0</v>
      </c>
    </row>
    <row r="1356" spans="1:38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  <c r="AL1356" s="22">
        <v>0</v>
      </c>
    </row>
    <row r="1357" spans="1:38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  <c r="AL1357" s="22">
        <v>0</v>
      </c>
    </row>
    <row r="1358" spans="1:38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  <c r="AL1358" s="22">
        <v>0</v>
      </c>
    </row>
    <row r="1359" spans="1:38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  <c r="AL1359" s="22">
        <v>0</v>
      </c>
    </row>
    <row r="1360" spans="1:38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  <c r="AL1360" s="22">
        <v>0</v>
      </c>
    </row>
    <row r="1361" spans="1:38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  <c r="AL1361" s="22">
        <v>0</v>
      </c>
    </row>
    <row r="1362" spans="1:38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  <c r="AL1362" s="22">
        <v>0</v>
      </c>
    </row>
    <row r="1363" spans="1:38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  <c r="AL1363" s="22">
        <v>0</v>
      </c>
    </row>
    <row r="1364" spans="1:38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  <c r="AL1364" s="22">
        <v>0</v>
      </c>
    </row>
    <row r="1365" spans="1:38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  <c r="AL1365" s="22">
        <v>0</v>
      </c>
    </row>
    <row r="1366" spans="1:38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  <c r="AL1366" s="22">
        <v>0</v>
      </c>
    </row>
    <row r="1367" spans="1:38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  <c r="AL1367" s="22">
        <v>0</v>
      </c>
    </row>
    <row r="1368" spans="1:38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  <c r="AL1368" s="22">
        <v>0</v>
      </c>
    </row>
    <row r="1369" spans="1:38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  <c r="AL1369" s="22">
        <v>0</v>
      </c>
    </row>
    <row r="1370" spans="1:38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  <c r="AL1370" s="22">
        <v>0</v>
      </c>
    </row>
    <row r="1371" spans="1:38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  <c r="AL1371" s="22">
        <v>0</v>
      </c>
    </row>
    <row r="1372" spans="1:38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  <c r="AL1372" s="22">
        <v>0</v>
      </c>
    </row>
    <row r="1373" spans="1:38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  <c r="AL1373" s="22">
        <v>0</v>
      </c>
    </row>
    <row r="1374" spans="1:38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  <c r="AL1374" s="22">
        <v>0</v>
      </c>
    </row>
    <row r="1375" spans="1:38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  <c r="AL1375" s="22">
        <v>0</v>
      </c>
    </row>
    <row r="1376" spans="1:38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  <c r="AL1376" s="22">
        <v>0</v>
      </c>
    </row>
    <row r="1377" spans="1:38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  <c r="AL1377" s="22">
        <v>0</v>
      </c>
    </row>
    <row r="1378" spans="1:38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>IF(AND(B1378=27,A1378&lt;=25),0,IF(A1378=0,0,IF(W1378="À venir",0,IF(AND(ISBLANK(P1378),ISBLANK(Q1378)),1,0))))</f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  <c r="AL1378" s="22">
        <v>0</v>
      </c>
    </row>
    <row r="1379" spans="1:38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  <c r="AL1379" s="22">
        <v>0</v>
      </c>
    </row>
    <row r="1380" spans="1:38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  <c r="AL1380" s="22">
        <v>0</v>
      </c>
    </row>
    <row r="1381" spans="1:38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  <c r="AL1381" s="22">
        <v>0</v>
      </c>
    </row>
    <row r="1382" spans="1:38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  <c r="AL1382" s="22">
        <v>0</v>
      </c>
    </row>
    <row r="1383" spans="1:38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  <c r="AL1383" s="22">
        <v>0</v>
      </c>
    </row>
    <row r="1384" spans="1:38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  <c r="AL1384" s="22">
        <v>0</v>
      </c>
    </row>
    <row r="1385" spans="1:38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  <c r="AL1385" s="22">
        <v>0</v>
      </c>
    </row>
    <row r="1386" spans="1:38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  <c r="AL1386" s="22">
        <v>0</v>
      </c>
    </row>
    <row r="1387" spans="1:38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  <c r="AL1387" s="22">
        <v>0</v>
      </c>
    </row>
    <row r="1388" spans="1:38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  <c r="AL1388" s="22">
        <v>0</v>
      </c>
    </row>
    <row r="1389" spans="1:38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  <c r="AL1389" s="22">
        <v>0</v>
      </c>
    </row>
    <row r="1390" spans="1:38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  <c r="AL1390" s="22">
        <v>0</v>
      </c>
    </row>
    <row r="1391" spans="1:38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  <c r="AL1391" s="22">
        <v>0</v>
      </c>
    </row>
    <row r="1392" spans="1:38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  <c r="AL1392" s="22">
        <v>0</v>
      </c>
    </row>
    <row r="1393" spans="1:38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  <c r="AL1393" s="22">
        <v>0</v>
      </c>
    </row>
    <row r="1394" spans="1:38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  <c r="AL1394" s="22">
        <v>0</v>
      </c>
    </row>
    <row r="1395" spans="1:38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  <c r="AL1395" s="22">
        <v>0</v>
      </c>
    </row>
    <row r="1396" spans="1:38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  <c r="AL1396" s="22">
        <v>0</v>
      </c>
    </row>
    <row r="1397" spans="1:38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  <c r="AL1397" s="22">
        <v>0</v>
      </c>
    </row>
    <row r="1398" spans="1:38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  <c r="AL1398" s="22">
        <v>0</v>
      </c>
    </row>
    <row r="1399" spans="1:38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  <c r="AL1399" s="22">
        <v>0</v>
      </c>
    </row>
    <row r="1400" spans="1:38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  <c r="AL1400" s="22">
        <v>0</v>
      </c>
    </row>
    <row r="1401" spans="1:38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  <c r="AL1401" s="22">
        <v>0</v>
      </c>
    </row>
    <row r="1402" spans="1:38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  <c r="AL1402" s="22">
        <v>0</v>
      </c>
    </row>
    <row r="1403" spans="1:38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  <c r="AL1403" s="22">
        <v>0</v>
      </c>
    </row>
    <row r="1404" spans="1:38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  <c r="AL1404" s="22">
        <v>0</v>
      </c>
    </row>
    <row r="1405" spans="1:38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>IF(AND(B1405=27,A1405&lt;=25),0,IF(A1405=0,0,IF(W1405="À venir",0,IF(AND(ISBLANK(P1405),ISBLANK(Q1405)),1,0))))</f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  <c r="AL1405" s="22">
        <v>0</v>
      </c>
    </row>
    <row r="1406" spans="1:38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  <c r="AL1406" s="22">
        <v>0</v>
      </c>
    </row>
    <row r="1407" spans="1:38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  <c r="AL1407" s="22">
        <v>0</v>
      </c>
    </row>
    <row r="1408" spans="1:38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  <c r="AL1408" s="22">
        <v>0</v>
      </c>
    </row>
    <row r="1409" spans="1:38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  <c r="AL1409" s="22">
        <v>0</v>
      </c>
    </row>
    <row r="1410" spans="1:38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  <c r="AL1410" s="22">
        <v>0</v>
      </c>
    </row>
    <row r="1411" spans="1:38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  <c r="AL1411" s="22">
        <v>0</v>
      </c>
    </row>
    <row r="1412" spans="1:38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  <c r="AL1412" s="22">
        <v>0</v>
      </c>
    </row>
    <row r="1413" spans="1:38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  <c r="AL1413" s="22">
        <v>0</v>
      </c>
    </row>
    <row r="1414" spans="1:38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  <c r="AL1414" s="22">
        <v>0</v>
      </c>
    </row>
    <row r="1415" spans="1:38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  <c r="AL1415" s="22">
        <v>0</v>
      </c>
    </row>
    <row r="1416" spans="1:38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  <c r="AL1416" s="22">
        <v>0</v>
      </c>
    </row>
    <row r="1417" spans="1:38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  <c r="AL1417" s="22">
        <v>0</v>
      </c>
    </row>
    <row r="1418" spans="1:38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  <c r="AL1418" s="22">
        <v>0</v>
      </c>
    </row>
    <row r="1419" spans="1:38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  <c r="AL1419" s="22">
        <v>0</v>
      </c>
    </row>
    <row r="1420" spans="1:38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  <c r="AL1420" s="22">
        <v>0</v>
      </c>
    </row>
    <row r="1421" spans="1:38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  <c r="AL1421" s="22">
        <v>0</v>
      </c>
    </row>
    <row r="1422" spans="1:38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  <c r="AL1422" s="22">
        <v>0</v>
      </c>
    </row>
    <row r="1423" spans="1:38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  <c r="AL1423" s="22">
        <v>0</v>
      </c>
    </row>
    <row r="1424" spans="1:38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  <c r="AL1424" s="22">
        <v>0</v>
      </c>
    </row>
    <row r="1425" spans="1:38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  <c r="AL1425" s="22">
        <v>0</v>
      </c>
    </row>
    <row r="1426" spans="1:38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  <c r="AL1426" s="22">
        <v>0</v>
      </c>
    </row>
    <row r="1427" spans="1:38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  <c r="AL1427" s="22">
        <v>0</v>
      </c>
    </row>
    <row r="1428" spans="1:38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  <c r="AL1428" s="22">
        <v>0</v>
      </c>
    </row>
    <row r="1429" spans="1:38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  <c r="AL1429" s="22">
        <v>0</v>
      </c>
    </row>
    <row r="1430" spans="1:38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  <c r="AL1430" s="22">
        <v>0</v>
      </c>
    </row>
    <row r="1431" spans="1:38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  <c r="AL1431" s="22">
        <v>0</v>
      </c>
    </row>
    <row r="1432" spans="1:38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>IF(AND(B1432=27,A1432&lt;=25),0,IF(A1432=0,0,IF(W1432="À venir",0,IF(AND(ISBLANK(P1432),ISBLANK(Q1432)),1,0))))</f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  <c r="AL1432" s="22">
        <v>0</v>
      </c>
    </row>
    <row r="1433" spans="1:38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  <c r="AL1433" s="22">
        <v>0</v>
      </c>
    </row>
    <row r="1434" spans="1:38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  <c r="AL1434" s="22">
        <v>0</v>
      </c>
    </row>
    <row r="1435" spans="1:38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  <c r="AL1435" s="22">
        <v>0</v>
      </c>
    </row>
    <row r="1436" spans="1:38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  <c r="AL1436" s="22">
        <v>0</v>
      </c>
    </row>
    <row r="1437" spans="1:38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  <c r="AL1437" s="22">
        <v>0</v>
      </c>
    </row>
    <row r="1438" spans="1:38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  <c r="AL1438" s="22">
        <v>0</v>
      </c>
    </row>
    <row r="1439" spans="1:38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  <c r="AL1439" s="22">
        <v>0</v>
      </c>
    </row>
    <row r="1440" spans="1:38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  <c r="AL1440" s="22">
        <v>0</v>
      </c>
    </row>
    <row r="1441" spans="1:38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  <c r="AL1441" s="22">
        <v>0</v>
      </c>
    </row>
    <row r="1442" spans="1:38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  <c r="AL1442" s="22">
        <v>0</v>
      </c>
    </row>
    <row r="1443" spans="1:38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  <c r="AL1443" s="22">
        <v>0</v>
      </c>
    </row>
    <row r="1444" spans="1:38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  <c r="AL1444" s="22">
        <v>0</v>
      </c>
    </row>
    <row r="1445" spans="1:38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  <c r="AL1445" s="22">
        <v>0</v>
      </c>
    </row>
    <row r="1446" spans="1:38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  <c r="AL1446" s="22">
        <v>0</v>
      </c>
    </row>
    <row r="1447" spans="1:38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  <c r="AL1447" s="22">
        <v>0</v>
      </c>
    </row>
    <row r="1448" spans="1:38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  <c r="AL1448" s="22">
        <v>0</v>
      </c>
    </row>
    <row r="1449" spans="1:38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  <c r="AL1449" s="22">
        <v>0</v>
      </c>
    </row>
    <row r="1450" spans="1:38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  <c r="AL1450" s="22">
        <v>0</v>
      </c>
    </row>
    <row r="1451" spans="1:38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  <c r="AL1451" s="22">
        <v>0</v>
      </c>
    </row>
    <row r="1452" spans="1:38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  <c r="AL1452" s="22">
        <v>0</v>
      </c>
    </row>
    <row r="1453" spans="1:38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  <c r="AL1453" s="22">
        <v>0</v>
      </c>
    </row>
    <row r="1454" spans="1:38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  <c r="AL1454" s="22">
        <v>0</v>
      </c>
    </row>
    <row r="1455" spans="1:38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  <c r="AL1455" s="22">
        <v>0</v>
      </c>
    </row>
    <row r="1456" spans="1:38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  <c r="AL1456" s="22">
        <v>0</v>
      </c>
    </row>
    <row r="1457" spans="1:38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  <c r="AL1457" s="22">
        <v>0</v>
      </c>
    </row>
    <row r="1458" spans="1:38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  <c r="AL1458" s="22">
        <v>0</v>
      </c>
    </row>
    <row r="1459" spans="1:38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>IF(AND(B1459=27,A1459&lt;=25),0,IF(A1459=0,0,IF(W1459="À venir",0,IF(AND(ISBLANK(P1459),ISBLANK(Q1459)),1,0))))</f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  <c r="AL1459" s="22">
        <v>0</v>
      </c>
    </row>
    <row r="1460" spans="1:38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  <c r="AL1460" s="22">
        <v>0</v>
      </c>
    </row>
    <row r="1461" spans="1:38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  <c r="AL1461" s="22">
        <v>0</v>
      </c>
    </row>
    <row r="1462" spans="1:38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  <c r="AL1462" s="22">
        <v>0</v>
      </c>
    </row>
    <row r="1463" spans="1:38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  <c r="AL1463" s="22">
        <v>0</v>
      </c>
    </row>
    <row r="1464" spans="1:38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  <c r="AL1464" s="22">
        <v>0</v>
      </c>
    </row>
    <row r="1465" spans="1:38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  <c r="AL1465" s="22">
        <v>0</v>
      </c>
    </row>
    <row r="1466" spans="1:38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  <c r="AL1466" s="22">
        <v>0</v>
      </c>
    </row>
    <row r="1467" spans="1:38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  <c r="AL1467" s="22">
        <v>0</v>
      </c>
    </row>
    <row r="1468" spans="1:38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  <c r="AL1468" s="22">
        <v>0</v>
      </c>
    </row>
    <row r="1469" spans="1:38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  <c r="AL1469" s="22">
        <v>0</v>
      </c>
    </row>
    <row r="1470" spans="1:38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  <c r="AL1470" s="22">
        <v>0</v>
      </c>
    </row>
    <row r="1471" spans="1:38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  <c r="AL1471" s="22">
        <v>0</v>
      </c>
    </row>
    <row r="1472" spans="1:38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  <c r="AL1472" s="22">
        <v>0</v>
      </c>
    </row>
    <row r="1473" spans="1:38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  <c r="AL1473" s="22">
        <v>0</v>
      </c>
    </row>
    <row r="1474" spans="1:38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  <c r="AL1474" s="22">
        <v>0</v>
      </c>
    </row>
    <row r="1475" spans="1:38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  <c r="AL1475" s="22">
        <v>0</v>
      </c>
    </row>
    <row r="1476" spans="1:38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  <c r="AL1476" s="22">
        <v>0</v>
      </c>
    </row>
    <row r="1477" spans="1:38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  <c r="AL1477" s="22">
        <v>0</v>
      </c>
    </row>
    <row r="1478" spans="1:38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  <c r="AL1478" s="22">
        <v>0</v>
      </c>
    </row>
    <row r="1479" spans="1:38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  <c r="AL1479" s="22">
        <v>0</v>
      </c>
    </row>
    <row r="1480" spans="1:38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  <c r="AL1480" s="22">
        <v>0</v>
      </c>
    </row>
    <row r="1481" spans="1:38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  <c r="AL1481" s="22">
        <v>0</v>
      </c>
    </row>
    <row r="1482" spans="1:38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  <c r="AL1482" s="22">
        <v>0</v>
      </c>
    </row>
    <row r="1483" spans="1:38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  <c r="AL1483" s="22">
        <v>0</v>
      </c>
    </row>
    <row r="1484" spans="1:38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  <c r="AL1484" s="22">
        <v>0</v>
      </c>
    </row>
    <row r="1485" spans="1:38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  <c r="AL1485" s="22">
        <v>0</v>
      </c>
    </row>
    <row r="1486" spans="1:38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>IF(AND(B1486=27,A1486&lt;=25),0,IF(A1486=0,0,IF(W1486="À venir",0,IF(AND(ISBLANK(P1486),ISBLANK(Q1486)),1,0))))</f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  <c r="AL1486" s="22">
        <v>0</v>
      </c>
    </row>
    <row r="1487" spans="1:38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  <c r="AL1487" s="22">
        <v>0</v>
      </c>
    </row>
    <row r="1488" spans="1:38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  <c r="AL1488" s="22">
        <v>0</v>
      </c>
    </row>
    <row r="1489" spans="1:38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  <c r="AL1489" s="22">
        <v>0</v>
      </c>
    </row>
    <row r="1490" spans="1:38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  <c r="AL1490" s="22">
        <v>0</v>
      </c>
    </row>
    <row r="1491" spans="1:38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  <c r="AL1491" s="22">
        <v>0</v>
      </c>
    </row>
    <row r="1492" spans="1:38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  <c r="AL1492" s="22">
        <v>0</v>
      </c>
    </row>
    <row r="1493" spans="1:38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  <c r="AL1493" s="22">
        <v>0</v>
      </c>
    </row>
    <row r="1494" spans="1:38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  <c r="AL1494" s="22">
        <v>0</v>
      </c>
    </row>
    <row r="1495" spans="1:38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  <c r="AL1495" s="22">
        <v>0</v>
      </c>
    </row>
    <row r="1496" spans="1:38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  <c r="AL1496" s="22">
        <v>0</v>
      </c>
    </row>
    <row r="1497" spans="1:38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  <c r="AL1497" s="22">
        <v>0</v>
      </c>
    </row>
    <row r="1498" spans="1:38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  <c r="AL1498" s="22">
        <v>0</v>
      </c>
    </row>
    <row r="1499" spans="1:38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  <c r="AL1499" s="22">
        <v>0</v>
      </c>
    </row>
    <row r="1500" spans="1:38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  <c r="AL1500" s="22">
        <v>0</v>
      </c>
    </row>
    <row r="1501" spans="1:38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  <c r="AL1501" s="22">
        <v>0</v>
      </c>
    </row>
    <row r="1502" spans="1:38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  <c r="AL1502" s="22">
        <v>0</v>
      </c>
    </row>
    <row r="1503" spans="1:38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  <c r="AL1503" s="22">
        <v>0</v>
      </c>
    </row>
    <row r="1504" spans="1:38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  <c r="AL1504" s="22">
        <v>0</v>
      </c>
    </row>
    <row r="1505" spans="1:38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  <c r="AL1505" s="22">
        <v>0</v>
      </c>
    </row>
    <row r="1506" spans="1:38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  <c r="AL1506" s="22">
        <v>0</v>
      </c>
    </row>
    <row r="1507" spans="1:38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  <c r="AL1507" s="22">
        <v>0</v>
      </c>
    </row>
    <row r="1508" spans="1:38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  <c r="AL1508" s="22">
        <v>0</v>
      </c>
    </row>
    <row r="1509" spans="1:38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  <c r="AL1509" s="22">
        <v>0</v>
      </c>
    </row>
    <row r="1510" spans="1:38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  <c r="AL1510" s="22">
        <v>0</v>
      </c>
    </row>
    <row r="1511" spans="1:38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  <c r="AL1511" s="22">
        <v>0</v>
      </c>
    </row>
    <row r="1512" spans="1:38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  <c r="AL1512" s="22">
        <v>0</v>
      </c>
    </row>
    <row r="1513" spans="1:38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>IF(AND(B1513=27,A1513&lt;=25),0,IF(A1513=0,0,IF(W1513="À venir",0,IF(AND(ISBLANK(P1513),ISBLANK(Q1513)),1,0))))</f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  <c r="AL1513" s="22">
        <v>0</v>
      </c>
    </row>
    <row r="1514" spans="1:38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  <c r="AL1514" s="22">
        <v>0</v>
      </c>
    </row>
    <row r="1515" spans="1:38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  <c r="AL1515" s="22">
        <v>0</v>
      </c>
    </row>
    <row r="1516" spans="1:38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  <c r="AL1516" s="22">
        <v>0</v>
      </c>
    </row>
    <row r="1517" spans="1:38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  <c r="AL1517" s="22">
        <v>0</v>
      </c>
    </row>
    <row r="1518" spans="1:38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  <c r="AL1518" s="22">
        <v>0</v>
      </c>
    </row>
    <row r="1519" spans="1:38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  <c r="AL1519" s="22">
        <v>0</v>
      </c>
    </row>
    <row r="1520" spans="1:38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  <c r="AL1520" s="22">
        <v>0</v>
      </c>
    </row>
    <row r="1521" spans="1:38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  <c r="AL1521" s="22">
        <v>0</v>
      </c>
    </row>
    <row r="1522" spans="1:38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  <c r="AL1522" s="22">
        <v>0</v>
      </c>
    </row>
    <row r="1523" spans="1:38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  <c r="AL1523" s="22">
        <v>0</v>
      </c>
    </row>
    <row r="1524" spans="1:38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  <c r="AL1524" s="22">
        <v>0</v>
      </c>
    </row>
    <row r="1525" spans="1:38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  <c r="AL1525" s="22">
        <v>0</v>
      </c>
    </row>
    <row r="1526" spans="1:38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  <c r="AL1526" s="22">
        <v>0</v>
      </c>
    </row>
    <row r="1527" spans="1:38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  <c r="AL1527" s="22">
        <v>0</v>
      </c>
    </row>
    <row r="1528" spans="1:38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  <c r="AL1528" s="22">
        <v>0</v>
      </c>
    </row>
    <row r="1529" spans="1:38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  <c r="AL1529" s="22">
        <v>0</v>
      </c>
    </row>
    <row r="1530" spans="1:38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  <c r="AL1530" s="22">
        <v>0</v>
      </c>
    </row>
    <row r="1531" spans="1:38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  <c r="AL1531" s="22">
        <v>0</v>
      </c>
    </row>
    <row r="1532" spans="1:38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  <c r="AL1532" s="22">
        <v>0</v>
      </c>
    </row>
    <row r="1533" spans="1:38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  <c r="AL1533" s="22">
        <v>0</v>
      </c>
    </row>
    <row r="1534" spans="1:38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  <c r="AL1534" s="22">
        <v>0</v>
      </c>
    </row>
    <row r="1535" spans="1:38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  <c r="AL1535" s="22">
        <v>0</v>
      </c>
    </row>
    <row r="1536" spans="1:38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  <c r="AL1536" s="22">
        <v>0</v>
      </c>
    </row>
    <row r="1537" spans="1:38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  <c r="AL1537" s="22">
        <v>0</v>
      </c>
    </row>
    <row r="1538" spans="1:38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  <c r="AL1538" s="22">
        <v>0</v>
      </c>
    </row>
    <row r="1539" spans="1:38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  <c r="AL1539" s="22">
        <v>0</v>
      </c>
    </row>
    <row r="1540" spans="1:38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>IF(AND(B1540=27,A1540&lt;=25),0,IF(A1540=0,0,IF(W1540="À venir",0,IF(AND(ISBLANK(P1540),ISBLANK(Q1540)),1,0))))</f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  <c r="AL1540" s="22">
        <v>0</v>
      </c>
    </row>
    <row r="1541" spans="1:38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  <c r="AL1541" s="22">
        <v>0</v>
      </c>
    </row>
    <row r="1542" spans="1:38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  <c r="AL1542" s="22">
        <v>0</v>
      </c>
    </row>
    <row r="1543" spans="1:38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  <c r="AL1543" s="22">
        <v>0</v>
      </c>
    </row>
    <row r="1544" spans="1:38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  <c r="AL1544" s="22">
        <v>0</v>
      </c>
    </row>
    <row r="1545" spans="1:38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  <c r="AL1545" s="22">
        <v>0</v>
      </c>
    </row>
    <row r="1546" spans="1:38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  <c r="AL1546" s="22">
        <v>0</v>
      </c>
    </row>
    <row r="1547" spans="1:38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  <c r="AL1547" s="22">
        <v>0</v>
      </c>
    </row>
    <row r="1548" spans="1:38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  <c r="AL1548" s="22">
        <v>0</v>
      </c>
    </row>
    <row r="1549" spans="1:38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  <c r="AL1549" s="22">
        <v>0</v>
      </c>
    </row>
    <row r="1550" spans="1:38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  <c r="AL1550" s="22">
        <v>0</v>
      </c>
    </row>
    <row r="1551" spans="1:38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  <c r="AL1551" s="22">
        <v>0</v>
      </c>
    </row>
    <row r="1552" spans="1:38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  <c r="AL1552" s="22">
        <v>0</v>
      </c>
    </row>
    <row r="1553" spans="1:38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  <c r="AL1553" s="22">
        <v>0</v>
      </c>
    </row>
    <row r="1554" spans="1:38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  <c r="AL1554" s="22">
        <v>0</v>
      </c>
    </row>
    <row r="1555" spans="1:38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  <c r="AL1555" s="22">
        <v>0</v>
      </c>
    </row>
    <row r="1556" spans="1:38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  <c r="AL1556" s="22">
        <v>0</v>
      </c>
    </row>
    <row r="1557" spans="1:38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  <c r="AL1557" s="22">
        <v>0</v>
      </c>
    </row>
    <row r="1558" spans="1:38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  <c r="AL1558" s="22">
        <v>0</v>
      </c>
    </row>
    <row r="1559" spans="1:38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  <c r="AL1559" s="22">
        <v>0</v>
      </c>
    </row>
    <row r="1560" spans="1:38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  <c r="AL1560" s="22">
        <v>0</v>
      </c>
    </row>
    <row r="1561" spans="1:38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  <c r="AL1561" s="22">
        <v>0</v>
      </c>
    </row>
    <row r="1562" spans="1:38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  <c r="AL1562" s="22">
        <v>0</v>
      </c>
    </row>
    <row r="1563" spans="1:38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  <c r="AL1563" s="22">
        <v>0</v>
      </c>
    </row>
    <row r="1564" spans="1:38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  <c r="AL1564" s="22">
        <v>0</v>
      </c>
    </row>
    <row r="1565" spans="1:38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  <c r="AL1565" s="22">
        <v>0</v>
      </c>
    </row>
    <row r="1566" spans="1:38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  <c r="AL1566" s="22">
        <v>0</v>
      </c>
    </row>
    <row r="1567" spans="1:38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>IF(AND(B1567=27,A1567&lt;=25),0,IF(A1567=0,0,IF(W1567="À venir",0,IF(AND(ISBLANK(P1567),ISBLANK(Q1567)),1,0))))</f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  <c r="AL1567" s="22">
        <v>0</v>
      </c>
    </row>
    <row r="1568" spans="1:38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  <c r="AL1568" s="22">
        <v>0</v>
      </c>
    </row>
    <row r="1569" spans="1:38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  <c r="AL1569" s="22">
        <v>0</v>
      </c>
    </row>
    <row r="1570" spans="1:38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  <c r="AL1570" s="22">
        <v>0</v>
      </c>
    </row>
    <row r="1571" spans="1:38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  <c r="AL1571" s="22">
        <v>0</v>
      </c>
    </row>
    <row r="1572" spans="1:38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  <c r="AL1572" s="22">
        <v>0</v>
      </c>
    </row>
    <row r="1573" spans="1:38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  <c r="AL1573" s="22">
        <v>0</v>
      </c>
    </row>
    <row r="1574" spans="1:38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  <c r="AL1574" s="22">
        <v>0</v>
      </c>
    </row>
    <row r="1575" spans="1:38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  <c r="AL1575" s="22">
        <v>0</v>
      </c>
    </row>
    <row r="1576" spans="1:38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  <c r="AL1576" s="22">
        <v>0</v>
      </c>
    </row>
    <row r="1577" spans="1:38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  <c r="AL1577" s="22">
        <v>0</v>
      </c>
    </row>
    <row r="1578" spans="1:38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  <c r="AL1578" s="22">
        <v>0</v>
      </c>
    </row>
    <row r="1579" spans="1:38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  <c r="AL1579" s="22">
        <v>0</v>
      </c>
    </row>
    <row r="1580" spans="1:38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  <c r="AL1580" s="22">
        <v>0</v>
      </c>
    </row>
    <row r="1581" spans="1:38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  <c r="AL1581" s="22">
        <v>0</v>
      </c>
    </row>
    <row r="1582" spans="1:38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  <c r="AL1582" s="22">
        <v>0</v>
      </c>
    </row>
    <row r="1583" spans="1:38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  <c r="AL1583" s="22">
        <v>0</v>
      </c>
    </row>
    <row r="1584" spans="1:38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  <c r="AL1584" s="22">
        <v>0</v>
      </c>
    </row>
    <row r="1585" spans="1:38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  <c r="AL1585" s="22">
        <v>0</v>
      </c>
    </row>
    <row r="1586" spans="1:38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  <c r="AL1586" s="22">
        <v>0</v>
      </c>
    </row>
    <row r="1587" spans="1:38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  <c r="AL1587" s="22">
        <v>0</v>
      </c>
    </row>
    <row r="1588" spans="1:38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  <c r="AL1588" s="22">
        <v>0</v>
      </c>
    </row>
    <row r="1589" spans="1:38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  <c r="AL1589" s="22">
        <v>0</v>
      </c>
    </row>
    <row r="1590" spans="1:38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  <c r="AL1590" s="22">
        <v>0</v>
      </c>
    </row>
    <row r="1591" spans="1:38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  <c r="AL1591" s="22">
        <v>0</v>
      </c>
    </row>
    <row r="1592" spans="1:38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  <c r="AL1592" s="22">
        <v>0</v>
      </c>
    </row>
    <row r="1593" spans="1:38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  <c r="AL1593" s="22">
        <v>0</v>
      </c>
    </row>
    <row r="1594" spans="1:38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>IF(AND(B1594=27,A1594&lt;=25),0,IF(A1594=0,0,IF(W1594="À venir",0,IF(AND(ISBLANK(P1594),ISBLANK(Q1594)),1,0))))</f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  <c r="AL1594" s="22">
        <v>0</v>
      </c>
    </row>
    <row r="1595" spans="1:38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  <c r="AL1595" s="22">
        <v>0</v>
      </c>
    </row>
    <row r="1596" spans="1:38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  <c r="AL1596" s="22">
        <v>0</v>
      </c>
    </row>
    <row r="1597" spans="1:38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  <c r="AL1597" s="22">
        <v>0</v>
      </c>
    </row>
    <row r="1598" spans="1:38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  <c r="AL1598" s="22">
        <v>0</v>
      </c>
    </row>
    <row r="1599" spans="1:38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  <c r="AL1599" s="22">
        <v>0</v>
      </c>
    </row>
    <row r="1600" spans="1:38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  <c r="AL1600" s="22">
        <v>0</v>
      </c>
    </row>
    <row r="1601" spans="1:38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  <c r="AL1601" s="22">
        <v>0</v>
      </c>
    </row>
    <row r="1602" spans="1:38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  <c r="AL1602" s="22">
        <v>0</v>
      </c>
    </row>
    <row r="1603" spans="1:38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  <c r="AL1603" s="22">
        <v>0</v>
      </c>
    </row>
    <row r="1604" spans="1:38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  <c r="AL1604" s="22">
        <v>0</v>
      </c>
    </row>
    <row r="1605" spans="1:38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  <c r="AL1605" s="22">
        <v>0</v>
      </c>
    </row>
    <row r="1606" spans="1:38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  <c r="AL1606" s="22">
        <v>0</v>
      </c>
    </row>
    <row r="1607" spans="1:38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  <c r="AL1607" s="22">
        <v>0</v>
      </c>
    </row>
    <row r="1608" spans="1:38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  <c r="AL1608" s="22">
        <v>0</v>
      </c>
    </row>
    <row r="1609" spans="1:38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  <c r="AL1609" s="22">
        <v>0</v>
      </c>
    </row>
    <row r="1610" spans="1:38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  <c r="AL1610" s="22">
        <v>0</v>
      </c>
    </row>
    <row r="1611" spans="1:38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  <c r="AL1611" s="22">
        <v>0</v>
      </c>
    </row>
    <row r="1612" spans="1:38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  <c r="AL1612" s="22">
        <v>0</v>
      </c>
    </row>
    <row r="1613" spans="1:38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  <c r="AL1613" s="22">
        <v>0</v>
      </c>
    </row>
    <row r="1614" spans="1:38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  <c r="AL1614" s="22">
        <v>0</v>
      </c>
    </row>
    <row r="1615" spans="1:38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  <c r="AL1615" s="22">
        <v>0</v>
      </c>
    </row>
    <row r="1616" spans="1:38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  <c r="AL1616" s="22">
        <v>0</v>
      </c>
    </row>
    <row r="1617" spans="1:38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  <c r="AL1617" s="22">
        <v>0</v>
      </c>
    </row>
    <row r="1618" spans="1:38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  <c r="AL1618" s="22">
        <v>0</v>
      </c>
    </row>
    <row r="1619" spans="1:38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  <c r="AL1619" s="22">
        <v>0</v>
      </c>
    </row>
    <row r="1620" spans="1:38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  <c r="AL1620" s="22">
        <v>0</v>
      </c>
    </row>
    <row r="1621" spans="1:38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>IF(AND(B1621=27,A1621&lt;=25),0,IF(A1621=0,0,IF(W1621="À venir",0,IF(AND(ISBLANK(P1621),ISBLANK(Q1621)),1,0))))</f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  <c r="AL1621" s="22">
        <v>0</v>
      </c>
    </row>
    <row r="1622" spans="1:38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  <c r="AL1622" s="22">
        <v>0</v>
      </c>
    </row>
    <row r="1623" spans="1:38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  <c r="AL1623" s="22">
        <v>0</v>
      </c>
    </row>
    <row r="1624" spans="1:38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  <c r="AL1624" s="22">
        <v>0</v>
      </c>
    </row>
    <row r="1625" spans="1:38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  <c r="AL1625" s="22">
        <v>0</v>
      </c>
    </row>
    <row r="1626" spans="1:38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  <c r="AL1626" s="22">
        <v>0</v>
      </c>
    </row>
    <row r="1627" spans="1:38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  <c r="AL1627" s="22">
        <v>0</v>
      </c>
    </row>
    <row r="1628" spans="1:38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  <c r="AL1628" s="22">
        <v>0</v>
      </c>
    </row>
    <row r="1629" spans="1:38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  <c r="AL1629" s="22">
        <v>0</v>
      </c>
    </row>
    <row r="1630" spans="1:38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  <c r="AL1630" s="22">
        <v>0</v>
      </c>
    </row>
    <row r="1631" spans="1:38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  <c r="AL1631" s="22">
        <v>0</v>
      </c>
    </row>
    <row r="1632" spans="1:38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  <c r="AL1632" s="22">
        <v>0</v>
      </c>
    </row>
    <row r="1633" spans="1:38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  <c r="AL1633" s="22">
        <v>0</v>
      </c>
    </row>
    <row r="1634" spans="1:38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  <c r="AL1634" s="22">
        <v>0</v>
      </c>
    </row>
    <row r="1635" spans="1:38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  <c r="AL1635" s="22">
        <v>0</v>
      </c>
    </row>
    <row r="1636" spans="1:38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  <c r="AL1636" s="22">
        <v>0</v>
      </c>
    </row>
    <row r="1637" spans="1:38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  <c r="AL1637" s="22">
        <v>0</v>
      </c>
    </row>
    <row r="1638" spans="1:38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  <c r="AL1638" s="22">
        <v>0</v>
      </c>
    </row>
    <row r="1639" spans="1:38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  <c r="AL1639" s="22">
        <v>0</v>
      </c>
    </row>
    <row r="1640" spans="1:38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  <c r="AL1640" s="22">
        <v>0</v>
      </c>
    </row>
    <row r="1641" spans="1:38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  <c r="AL1641" s="22">
        <v>0</v>
      </c>
    </row>
    <row r="1642" spans="1:38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  <c r="AL1642" s="22">
        <v>0</v>
      </c>
    </row>
    <row r="1643" spans="1:38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  <c r="AL1643" s="22">
        <v>0</v>
      </c>
    </row>
    <row r="1644" spans="1:38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  <c r="AL1644" s="22">
        <v>0</v>
      </c>
    </row>
    <row r="1645" spans="1:38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  <c r="AL1645" s="22">
        <v>0</v>
      </c>
    </row>
    <row r="1646" spans="1:38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  <c r="AL1646" s="22">
        <v>0</v>
      </c>
    </row>
    <row r="1647" spans="1:38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  <c r="AL1647" s="22">
        <v>0</v>
      </c>
    </row>
    <row r="1648" spans="1:38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>IF(AND(B1648=27,A1648&lt;=25),0,IF(A1648=0,0,IF(W1648="À venir",0,IF(AND(ISBLANK(P1648),ISBLANK(Q1648)),1,0))))</f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  <c r="AL1648" s="22">
        <v>0</v>
      </c>
    </row>
    <row r="1649" spans="1:38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  <c r="AL1649" s="22">
        <v>0</v>
      </c>
    </row>
    <row r="1650" spans="1:38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  <c r="AL1650" s="22">
        <v>0</v>
      </c>
    </row>
    <row r="1651" spans="1:38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  <c r="AL1651" s="22">
        <v>0</v>
      </c>
    </row>
    <row r="1652" spans="1:38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  <c r="AL1652" s="22">
        <v>0</v>
      </c>
    </row>
    <row r="1653" spans="1:38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  <c r="AL1653" s="22">
        <v>0</v>
      </c>
    </row>
    <row r="1654" spans="1:38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  <c r="AL1654" s="22">
        <v>0</v>
      </c>
    </row>
    <row r="1655" spans="1:38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  <c r="AL1655" s="22">
        <v>0</v>
      </c>
    </row>
    <row r="1656" spans="1:38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  <c r="AL1656" s="22">
        <v>0</v>
      </c>
    </row>
    <row r="1657" spans="1:38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  <c r="AL1657" s="22">
        <v>0</v>
      </c>
    </row>
    <row r="1658" spans="1:38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  <c r="AL1658" s="22">
        <v>0</v>
      </c>
    </row>
    <row r="1659" spans="1:38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  <c r="AL1659" s="22">
        <v>0</v>
      </c>
    </row>
    <row r="1660" spans="1:38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  <c r="AL1660" s="22">
        <v>0</v>
      </c>
    </row>
    <row r="1661" spans="1:38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  <c r="AL1661" s="22">
        <v>0</v>
      </c>
    </row>
    <row r="1662" spans="1:38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  <c r="AL1662" s="22">
        <v>0</v>
      </c>
    </row>
    <row r="1663" spans="1:38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  <c r="AL1663" s="22">
        <v>0</v>
      </c>
    </row>
    <row r="1664" spans="1:38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  <c r="AL1664" s="22">
        <v>0</v>
      </c>
    </row>
    <row r="1665" spans="1:38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  <c r="AL1665" s="22">
        <v>0</v>
      </c>
    </row>
    <row r="1666" spans="1:38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8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  <c r="AL1666" s="22">
        <v>0</v>
      </c>
    </row>
    <row r="1667" spans="1:38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  <c r="AL1667" s="22">
        <v>0</v>
      </c>
    </row>
    <row r="1668" spans="1:38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  <c r="AL1668" s="22">
        <v>0</v>
      </c>
    </row>
    <row r="1669" spans="1:38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  <c r="AL1669" s="22">
        <v>0</v>
      </c>
    </row>
    <row r="1670" spans="1:38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  <c r="AL1670" s="22">
        <v>0</v>
      </c>
    </row>
    <row r="1671" spans="1:38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  <c r="AL1671" s="22">
        <v>0</v>
      </c>
    </row>
    <row r="1672" spans="1:38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  <c r="AL1672" s="22">
        <v>0</v>
      </c>
    </row>
    <row r="1673" spans="1:38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  <c r="AL1673" s="22">
        <v>0</v>
      </c>
    </row>
    <row r="1674" spans="1:38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  <c r="AL1674" s="22">
        <v>0</v>
      </c>
    </row>
    <row r="1675" spans="1:38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>IF(AND(B1675=27,A1675&lt;=25),0,IF(A1675=0,0,IF(W1675="À venir",0,IF(AND(ISBLANK(P1675),ISBLANK(Q1675)),1,0))))</f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  <c r="AL1675" s="22">
        <v>0</v>
      </c>
    </row>
    <row r="1676" spans="1:38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  <c r="AL1676" s="22">
        <v>0</v>
      </c>
    </row>
    <row r="1677" spans="1:38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  <c r="AL1677" s="22">
        <v>0</v>
      </c>
    </row>
    <row r="1678" spans="1:38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  <c r="AL1678" s="22">
        <v>0</v>
      </c>
    </row>
    <row r="1679" spans="1:38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  <c r="AL1679" s="22">
        <v>0</v>
      </c>
    </row>
    <row r="1680" spans="1:38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  <c r="AL1680" s="22">
        <v>0</v>
      </c>
    </row>
    <row r="1681" spans="1:38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  <c r="AL1681" s="22">
        <v>0</v>
      </c>
    </row>
    <row r="1682" spans="1:38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  <c r="AL1682" s="22">
        <v>0</v>
      </c>
    </row>
    <row r="1683" spans="1:38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  <c r="AL1683" s="22">
        <v>0</v>
      </c>
    </row>
    <row r="1684" spans="1:38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  <c r="AL1684" s="22">
        <v>0</v>
      </c>
    </row>
    <row r="1685" spans="1:38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  <c r="AL1685" s="22">
        <v>0</v>
      </c>
    </row>
    <row r="1686" spans="1:38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  <c r="AL1686" s="22">
        <v>0</v>
      </c>
    </row>
    <row r="1687" spans="1:38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  <c r="AL1687" s="22">
        <v>0</v>
      </c>
    </row>
    <row r="1688" spans="1:38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  <c r="AL1688" s="22">
        <v>0</v>
      </c>
    </row>
    <row r="1689" spans="1:38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  <c r="AL1689" s="22">
        <v>0</v>
      </c>
    </row>
    <row r="1690" spans="1:38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  <c r="AL1690" s="22">
        <v>0</v>
      </c>
    </row>
    <row r="1691" spans="1:38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  <c r="AL1691" s="22">
        <v>0</v>
      </c>
    </row>
    <row r="1692" spans="1:38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  <c r="AL1692" s="22">
        <v>0</v>
      </c>
    </row>
    <row r="1693" spans="1:38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  <c r="AL1693" s="22">
        <v>0</v>
      </c>
    </row>
    <row r="1694" spans="1:38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  <c r="AL1694" s="22">
        <v>0</v>
      </c>
    </row>
    <row r="1695" spans="1:38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  <c r="AL1695" s="22">
        <v>0</v>
      </c>
    </row>
    <row r="1696" spans="1:38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  <c r="AL1696" s="22">
        <v>0</v>
      </c>
    </row>
    <row r="1697" spans="1:38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  <c r="AL1697" s="22">
        <v>0</v>
      </c>
    </row>
    <row r="1698" spans="1:38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  <c r="AL1698" s="22">
        <v>0</v>
      </c>
    </row>
    <row r="1699" spans="1:38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  <c r="AL1699" s="22">
        <v>0</v>
      </c>
    </row>
    <row r="1700" spans="1:38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  <c r="AL1700" s="22">
        <v>0</v>
      </c>
    </row>
    <row r="1701" spans="1:38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  <c r="AL1701" s="22">
        <v>0</v>
      </c>
    </row>
    <row r="1702" spans="1:38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>IF(AND(B1702=27,A1702&lt;=25),0,IF(A1702=0,0,IF(W1702="À venir",0,IF(AND(ISBLANK(P1702),ISBLANK(Q1702)),1,0))))</f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  <c r="AL1702" s="22">
        <v>0</v>
      </c>
    </row>
    <row r="1703" spans="1:38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  <c r="AL1703" s="22">
        <v>0</v>
      </c>
    </row>
    <row r="1704" spans="1:38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  <c r="AL1704" s="22">
        <v>0</v>
      </c>
    </row>
    <row r="1705" spans="1:38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  <c r="AL1705" s="22">
        <v>0</v>
      </c>
    </row>
    <row r="1706" spans="1:38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  <c r="AL1706" s="22">
        <v>0</v>
      </c>
    </row>
    <row r="1707" spans="1:38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  <c r="AL1707" s="22">
        <v>0</v>
      </c>
    </row>
    <row r="1708" spans="1:38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  <c r="AL1708" s="22">
        <v>0</v>
      </c>
    </row>
    <row r="1709" spans="1:38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  <c r="AL1709" s="22">
        <v>0</v>
      </c>
    </row>
    <row r="1710" spans="1:38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  <c r="AL1710" s="22">
        <v>0</v>
      </c>
    </row>
    <row r="1711" spans="1:38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  <c r="AL1711" s="22">
        <v>0</v>
      </c>
    </row>
    <row r="1712" spans="1:38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  <c r="AL1712" s="22">
        <v>0</v>
      </c>
    </row>
    <row r="1713" spans="1:38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  <c r="AL1713" s="22">
        <v>0</v>
      </c>
    </row>
    <row r="1714" spans="1:38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  <c r="AL1714" s="22">
        <v>0</v>
      </c>
    </row>
    <row r="1715" spans="1:38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  <c r="AL1715" s="22">
        <v>0</v>
      </c>
    </row>
    <row r="1716" spans="1:38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  <c r="AL1716" s="22">
        <v>0</v>
      </c>
    </row>
    <row r="1717" spans="1:38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  <c r="AL1717" s="22">
        <v>0</v>
      </c>
    </row>
    <row r="1718" spans="1:38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  <c r="AL1718" s="22">
        <v>0</v>
      </c>
    </row>
    <row r="1719" spans="1:38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  <c r="AL1719" s="22">
        <v>0</v>
      </c>
    </row>
    <row r="1720" spans="1:38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  <c r="AL1720" s="22">
        <v>0</v>
      </c>
    </row>
    <row r="1721" spans="1:38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  <c r="AL1721" s="22">
        <v>0</v>
      </c>
    </row>
    <row r="1722" spans="1:38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  <c r="AL1722" s="22">
        <v>0</v>
      </c>
    </row>
    <row r="1723" spans="1:38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  <c r="AL1723" s="22">
        <v>0</v>
      </c>
    </row>
    <row r="1724" spans="1:38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  <c r="AL1724" s="22">
        <v>0</v>
      </c>
    </row>
    <row r="1725" spans="1:38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  <c r="AL1725" s="22">
        <v>0</v>
      </c>
    </row>
    <row r="1726" spans="1:38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  <c r="AL1726" s="22">
        <v>0</v>
      </c>
    </row>
    <row r="1727" spans="1:38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  <c r="AL1727" s="22">
        <v>0</v>
      </c>
    </row>
    <row r="1728" spans="1:38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  <c r="AL1728" s="22">
        <v>0</v>
      </c>
    </row>
    <row r="1729" spans="1:38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>IF(AND(B1729=27,A1729&lt;=25),0,IF(A1729=0,0,IF(W1729="À venir",0,IF(AND(ISBLANK(P1729),ISBLANK(Q1729)),1,0))))</f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  <c r="AL1729" s="22">
        <v>0</v>
      </c>
    </row>
    <row r="1730" spans="1:38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  <c r="AL1730" s="22">
        <v>0</v>
      </c>
    </row>
    <row r="1731" spans="1:38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  <c r="AL1731" s="22">
        <v>0</v>
      </c>
    </row>
    <row r="1732" spans="1:38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  <c r="AL1732" s="22">
        <v>0</v>
      </c>
    </row>
    <row r="1733" spans="1:38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  <c r="AL1733" s="22">
        <v>0</v>
      </c>
    </row>
    <row r="1734" spans="1:38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  <c r="AL1734" s="22">
        <v>0</v>
      </c>
    </row>
    <row r="1735" spans="1:38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  <c r="AL1735" s="22">
        <v>0</v>
      </c>
    </row>
    <row r="1736" spans="1:38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  <c r="AL1736" s="22">
        <v>0</v>
      </c>
    </row>
    <row r="1737" spans="1:38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  <c r="AL1737" s="22">
        <v>0</v>
      </c>
    </row>
    <row r="1738" spans="1:38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  <c r="AL1738" s="22">
        <v>0</v>
      </c>
    </row>
    <row r="1739" spans="1:38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  <c r="AL1739" s="22">
        <v>0</v>
      </c>
    </row>
    <row r="1740" spans="1:38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  <c r="AL1740" s="22">
        <v>0</v>
      </c>
    </row>
    <row r="1741" spans="1:38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  <c r="AL1741" s="22">
        <v>0</v>
      </c>
    </row>
    <row r="1742" spans="1:38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  <c r="AL1742" s="22">
        <v>0</v>
      </c>
    </row>
    <row r="1743" spans="1:38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  <c r="AL1743" s="22">
        <v>0</v>
      </c>
    </row>
    <row r="1744" spans="1:38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  <c r="AL1744" s="22">
        <v>0</v>
      </c>
    </row>
    <row r="1745" spans="1:38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  <c r="AL1745" s="22">
        <v>0</v>
      </c>
    </row>
    <row r="1746" spans="1:38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  <c r="AL1746" s="22">
        <v>0</v>
      </c>
    </row>
    <row r="1747" spans="1:38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  <c r="AL1747" s="22">
        <v>0</v>
      </c>
    </row>
    <row r="1748" spans="1:38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  <c r="AL1748" s="22">
        <v>0</v>
      </c>
    </row>
    <row r="1749" spans="1:38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  <c r="AL1749" s="22">
        <v>0</v>
      </c>
    </row>
    <row r="1750" spans="1:38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  <c r="AL1750" s="22">
        <v>0</v>
      </c>
    </row>
    <row r="1751" spans="1:38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  <c r="AL1751" s="22">
        <v>0</v>
      </c>
    </row>
    <row r="1752" spans="1:38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  <c r="AL1752" s="22">
        <v>0</v>
      </c>
    </row>
    <row r="1753" spans="1:38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  <c r="AL1753" s="22">
        <v>0</v>
      </c>
    </row>
    <row r="1754" spans="1:38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  <c r="AL1754" s="22">
        <v>0</v>
      </c>
    </row>
    <row r="1755" spans="1:38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  <c r="AL1755" s="22">
        <v>0</v>
      </c>
    </row>
    <row r="1756" spans="1:38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>IF(AND(B1756=27,A1756&lt;=25),0,IF(A1756=0,0,IF(W1756="À venir",0,IF(AND(ISBLANK(P1756),ISBLANK(Q1756)),1,0))))</f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  <c r="AL1756" s="22">
        <v>0</v>
      </c>
    </row>
    <row r="1757" spans="1:38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  <c r="AL1757" s="22">
        <v>0</v>
      </c>
    </row>
    <row r="1758" spans="1:38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  <c r="AL1758" s="22">
        <v>0</v>
      </c>
    </row>
    <row r="1759" spans="1:38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  <c r="AL1759" s="22">
        <v>0</v>
      </c>
    </row>
    <row r="1760" spans="1:38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  <c r="AL1760" s="22">
        <v>0</v>
      </c>
    </row>
    <row r="1761" spans="1:38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  <c r="AL1761" s="22">
        <v>0</v>
      </c>
    </row>
    <row r="1762" spans="1:38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  <c r="AL1762" s="22">
        <v>0</v>
      </c>
    </row>
    <row r="1763" spans="1:38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  <c r="AL1763" s="22">
        <v>0</v>
      </c>
    </row>
    <row r="1764" spans="1:38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  <c r="AL1764" s="22">
        <v>0</v>
      </c>
    </row>
    <row r="1765" spans="1:38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  <c r="AL1765" s="22">
        <v>0</v>
      </c>
    </row>
    <row r="1766" spans="1:38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  <c r="AL1766" s="22">
        <v>0</v>
      </c>
    </row>
    <row r="1767" spans="1:38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  <c r="AL1767" s="22">
        <v>0</v>
      </c>
    </row>
    <row r="1768" spans="1:38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  <c r="AL1768" s="22">
        <v>0</v>
      </c>
    </row>
    <row r="1769" spans="1:38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  <c r="AL1769" s="22">
        <v>0</v>
      </c>
    </row>
    <row r="1770" spans="1:38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  <c r="AL1770" s="22">
        <v>0</v>
      </c>
    </row>
    <row r="1771" spans="1:38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  <c r="AL1771" s="22">
        <v>0</v>
      </c>
    </row>
    <row r="1772" spans="1:38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  <c r="AL1772" s="22">
        <v>0</v>
      </c>
    </row>
    <row r="1773" spans="1:38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  <c r="AL1773" s="22">
        <v>0</v>
      </c>
    </row>
    <row r="1774" spans="1:38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  <c r="AL1774" s="22">
        <v>0</v>
      </c>
    </row>
    <row r="1775" spans="1:38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  <c r="AL1775" s="22">
        <v>0</v>
      </c>
    </row>
    <row r="1776" spans="1:38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  <c r="AL1776" s="22">
        <v>0</v>
      </c>
    </row>
    <row r="1777" spans="1:38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  <c r="AL1777" s="22">
        <v>0</v>
      </c>
    </row>
    <row r="1778" spans="1:38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  <c r="AL1778" s="22">
        <v>0</v>
      </c>
    </row>
    <row r="1779" spans="1:38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  <c r="AL1779" s="22">
        <v>0</v>
      </c>
    </row>
    <row r="1780" spans="1:38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  <c r="AL1780" s="22">
        <v>0</v>
      </c>
    </row>
    <row r="1781" spans="1:38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  <c r="AL1781" s="22">
        <v>0</v>
      </c>
    </row>
    <row r="1782" spans="1:38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  <c r="AL1782" s="22">
        <v>0</v>
      </c>
    </row>
    <row r="1783" spans="1:38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>IF(AND(B1783=27,A1783&lt;=25),0,IF(A1783=0,0,IF(W1783="À venir",0,IF(AND(ISBLANK(P1783),ISBLANK(Q1783)),1,0))))</f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  <c r="AL1783" s="22">
        <v>0</v>
      </c>
    </row>
    <row r="1784" spans="1:38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  <c r="AL1784" s="22">
        <v>0</v>
      </c>
    </row>
    <row r="1785" spans="1:38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  <c r="AL1785" s="22">
        <v>0</v>
      </c>
    </row>
    <row r="1786" spans="1:38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  <c r="AL1786" s="22">
        <v>0</v>
      </c>
    </row>
    <row r="1787" spans="1:38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  <c r="AL1787" s="22">
        <v>0</v>
      </c>
    </row>
    <row r="1788" spans="1:38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  <c r="AL1788" s="22">
        <v>0</v>
      </c>
    </row>
    <row r="1789" spans="1:38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  <c r="AL1789" s="22">
        <v>0</v>
      </c>
    </row>
    <row r="1790" spans="1:38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  <c r="AL1790" s="22">
        <v>0</v>
      </c>
    </row>
    <row r="1791" spans="1:38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  <c r="AL1791" s="22">
        <v>0</v>
      </c>
    </row>
    <row r="1792" spans="1:38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  <c r="AL1792" s="22">
        <v>0</v>
      </c>
    </row>
    <row r="1793" spans="1:38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  <c r="AL1793" s="22">
        <v>0</v>
      </c>
    </row>
    <row r="1794" spans="1:38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  <c r="AL1794" s="22">
        <v>0</v>
      </c>
    </row>
    <row r="1795" spans="1:38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  <c r="AL1795" s="22">
        <v>0</v>
      </c>
    </row>
    <row r="1796" spans="1:38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  <c r="AL1796" s="22">
        <v>0</v>
      </c>
    </row>
    <row r="1797" spans="1:38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  <c r="AL1797" s="22">
        <v>0</v>
      </c>
    </row>
    <row r="1798" spans="1:38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  <c r="AL1798" s="22">
        <v>0</v>
      </c>
    </row>
    <row r="1799" spans="1:38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  <c r="AL1799" s="22">
        <v>0</v>
      </c>
    </row>
    <row r="1800" spans="1:38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  <c r="AL1800" s="22">
        <v>0</v>
      </c>
    </row>
    <row r="1801" spans="1:38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  <c r="AL1801" s="22">
        <v>0</v>
      </c>
    </row>
    <row r="1802" spans="1:38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  <c r="AL1802" s="22">
        <v>0</v>
      </c>
    </row>
    <row r="1803" spans="1:38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  <c r="AL1803" s="22">
        <v>0</v>
      </c>
    </row>
    <row r="1804" spans="1:38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  <c r="AL1804" s="22">
        <v>0</v>
      </c>
    </row>
    <row r="1805" spans="1:38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  <c r="AL1805" s="22">
        <v>0</v>
      </c>
    </row>
    <row r="1806" spans="1:38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  <c r="AL1806" s="22">
        <v>0</v>
      </c>
    </row>
    <row r="1807" spans="1:38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  <c r="AL1807" s="22">
        <v>0</v>
      </c>
    </row>
    <row r="1808" spans="1:38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  <c r="AL1808" s="22">
        <v>0</v>
      </c>
    </row>
    <row r="1809" spans="1:38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  <c r="AL1809" s="22">
        <v>0</v>
      </c>
    </row>
    <row r="1810" spans="1:38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>IF(AND(B1810=27,A1810&lt;=25),0,IF(A1810=0,0,IF(W1810="À venir",0,IF(AND(ISBLANK(P1810),ISBLANK(Q1810)),1,0))))</f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  <c r="AL1810" s="22">
        <v>0</v>
      </c>
    </row>
    <row r="1811" spans="1:38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  <c r="AL1811" s="22">
        <v>0</v>
      </c>
    </row>
    <row r="1812" spans="1:38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  <c r="AL1812" s="22">
        <v>0</v>
      </c>
    </row>
    <row r="1813" spans="1:38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  <c r="AL1813" s="22">
        <v>0</v>
      </c>
    </row>
    <row r="1814" spans="1:38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  <c r="AL1814" s="22">
        <v>0</v>
      </c>
    </row>
    <row r="1815" spans="1:38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  <c r="AL1815" s="22">
        <v>0</v>
      </c>
    </row>
    <row r="1816" spans="1:38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  <c r="AL1816" s="22">
        <v>0</v>
      </c>
    </row>
    <row r="1817" spans="1:38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  <c r="AL1817" s="22">
        <v>0</v>
      </c>
    </row>
    <row r="1818" spans="1:38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  <c r="AL1818" s="22">
        <v>0</v>
      </c>
    </row>
    <row r="1819" spans="1:38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  <c r="AL1819" s="22">
        <v>0</v>
      </c>
    </row>
    <row r="1820" spans="1:38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  <c r="AL1820" s="22">
        <v>0</v>
      </c>
    </row>
    <row r="1821" spans="1:38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  <c r="AL1821" s="22">
        <v>0</v>
      </c>
    </row>
    <row r="1822" spans="1:38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  <c r="AL1822" s="22">
        <v>0</v>
      </c>
    </row>
    <row r="1823" spans="1:38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  <c r="AL1823" s="22">
        <v>0</v>
      </c>
    </row>
    <row r="1824" spans="1:38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  <c r="AL1824" s="22">
        <v>0</v>
      </c>
    </row>
    <row r="1825" spans="1:38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  <c r="AL1825" s="22">
        <v>0</v>
      </c>
    </row>
    <row r="1826" spans="1:38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  <c r="AL1826" s="22">
        <v>0</v>
      </c>
    </row>
    <row r="1827" spans="1:38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  <c r="AL1827" s="22">
        <v>0</v>
      </c>
    </row>
    <row r="1828" spans="1:38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  <c r="AL1828" s="22">
        <v>0</v>
      </c>
    </row>
    <row r="1829" spans="1:38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  <c r="AL1829" s="22">
        <v>0</v>
      </c>
    </row>
    <row r="1830" spans="1:38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  <c r="AL1830" s="22">
        <v>0</v>
      </c>
    </row>
    <row r="1831" spans="1:38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  <c r="AL1831" s="22">
        <v>0</v>
      </c>
    </row>
    <row r="1832" spans="1:38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  <c r="AL1832" s="22">
        <v>0</v>
      </c>
    </row>
    <row r="1833" spans="1:38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  <c r="AL1833" s="22">
        <v>0</v>
      </c>
    </row>
    <row r="1834" spans="1:38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  <c r="AL1834" s="22">
        <v>0</v>
      </c>
    </row>
    <row r="1835" spans="1:38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  <c r="AL1835" s="22">
        <v>0</v>
      </c>
    </row>
    <row r="1836" spans="1:38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  <c r="AL1836" s="22">
        <v>0</v>
      </c>
    </row>
    <row r="1837" spans="1:38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>IF(AND(B1837=27,A1837&lt;=25),0,IF(A1837=0,0,IF(W1837="À venir",0,IF(AND(ISBLANK(P1837),ISBLANK(Q1837)),1,0))))</f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  <c r="AL1837" s="22">
        <v>0</v>
      </c>
    </row>
    <row r="1838" spans="1:38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  <c r="AL1838" s="22">
        <v>0</v>
      </c>
    </row>
    <row r="1839" spans="1:38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  <c r="AL1839" s="22">
        <v>0</v>
      </c>
    </row>
    <row r="1840" spans="1:38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  <c r="AL1840" s="22">
        <v>0</v>
      </c>
    </row>
    <row r="1841" spans="1:38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  <c r="AL1841" s="22">
        <v>0</v>
      </c>
    </row>
    <row r="1842" spans="1:38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  <c r="AL1842" s="22">
        <v>0</v>
      </c>
    </row>
    <row r="1843" spans="1:38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  <c r="AL1843" s="22">
        <v>0</v>
      </c>
    </row>
    <row r="1844" spans="1:38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  <c r="AL1844" s="22">
        <v>0</v>
      </c>
    </row>
    <row r="1845" spans="1:38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  <c r="AL1845" s="22">
        <v>0</v>
      </c>
    </row>
    <row r="1846" spans="1:38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  <c r="AL1846" s="22">
        <v>0</v>
      </c>
    </row>
    <row r="1847" spans="1:38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  <c r="AL1847" s="22">
        <v>0</v>
      </c>
    </row>
    <row r="1848" spans="1:38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  <c r="AL1848" s="22">
        <v>0</v>
      </c>
    </row>
    <row r="1849" spans="1:38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  <c r="AL1849" s="22">
        <v>0</v>
      </c>
    </row>
    <row r="1850" spans="1:38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  <c r="AL1850" s="22">
        <v>0</v>
      </c>
    </row>
    <row r="1851" spans="1:38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  <c r="AL1851" s="22">
        <v>0</v>
      </c>
    </row>
    <row r="1852" spans="1:38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  <c r="AL1852" s="22">
        <v>0</v>
      </c>
    </row>
    <row r="1853" spans="1:38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  <c r="AL1853" s="22">
        <v>0</v>
      </c>
    </row>
    <row r="1854" spans="1:38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  <c r="AL1854" s="22">
        <v>0</v>
      </c>
    </row>
    <row r="1855" spans="1:38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  <c r="AL1855" s="22">
        <v>0</v>
      </c>
    </row>
    <row r="1856" spans="1:38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  <c r="AL1856" s="22">
        <v>0</v>
      </c>
    </row>
    <row r="1857" spans="1:38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  <c r="AL1857" s="22">
        <v>0</v>
      </c>
    </row>
    <row r="1858" spans="1:38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  <c r="AL1858" s="22">
        <v>0</v>
      </c>
    </row>
    <row r="1859" spans="1:38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  <c r="AL1859" s="22">
        <v>0</v>
      </c>
    </row>
    <row r="1860" spans="1:38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  <c r="AL1860" s="22">
        <v>0</v>
      </c>
    </row>
    <row r="1861" spans="1:38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  <c r="AL1861" s="22">
        <v>0</v>
      </c>
    </row>
    <row r="1862" spans="1:38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  <c r="AL1862" s="22">
        <v>0</v>
      </c>
    </row>
    <row r="1863" spans="1:38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  <c r="AL1863" s="22">
        <v>0</v>
      </c>
    </row>
    <row r="1864" spans="1:38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>IF(AND(B1864=27,A1864&lt;=25),0,IF(A1864=0,0,IF(W1864="À venir",0,IF(AND(ISBLANK(P1864),ISBLANK(Q1864)),1,0))))</f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  <c r="AL1864" s="22">
        <v>0</v>
      </c>
    </row>
    <row r="1865" spans="1:38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  <c r="AL1865" s="22">
        <v>0</v>
      </c>
    </row>
    <row r="1866" spans="1:38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  <c r="AL1866" s="22">
        <v>0</v>
      </c>
    </row>
    <row r="1867" spans="1:38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  <c r="AL1867" s="22">
        <v>0</v>
      </c>
    </row>
    <row r="1868" spans="1:38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  <c r="AL1868" s="22">
        <v>0</v>
      </c>
    </row>
    <row r="1869" spans="1:38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  <c r="AL1869" s="22">
        <v>0</v>
      </c>
    </row>
    <row r="1870" spans="1:38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  <c r="AL1870" s="22">
        <v>0</v>
      </c>
    </row>
    <row r="1871" spans="1:38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  <c r="AL1871" s="22">
        <v>0</v>
      </c>
    </row>
    <row r="1872" spans="1:38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  <c r="AL1872" s="22">
        <v>0</v>
      </c>
    </row>
    <row r="1873" spans="1:38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  <c r="AL1873" s="22">
        <v>0</v>
      </c>
    </row>
    <row r="1874" spans="1:38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  <c r="AL1874" s="22">
        <v>0</v>
      </c>
    </row>
    <row r="1875" spans="1:38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  <c r="AL1875" s="22">
        <v>0</v>
      </c>
    </row>
    <row r="1876" spans="1:38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  <c r="AL1876" s="22">
        <v>0</v>
      </c>
    </row>
    <row r="1877" spans="1:38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  <c r="AL1877" s="22">
        <v>0</v>
      </c>
    </row>
    <row r="1878" spans="1:38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  <c r="AL1878" s="22">
        <v>0</v>
      </c>
    </row>
    <row r="1879" spans="1:38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  <c r="AL1879" s="22">
        <v>0</v>
      </c>
    </row>
    <row r="1880" spans="1:38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  <c r="AL1880" s="22">
        <v>0</v>
      </c>
    </row>
    <row r="1881" spans="1:38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  <c r="AL1881" s="22">
        <v>0</v>
      </c>
    </row>
    <row r="1882" spans="1:38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  <c r="AL1882" s="22">
        <v>0</v>
      </c>
    </row>
    <row r="1883" spans="1:38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  <c r="AL1883" s="22">
        <v>0</v>
      </c>
    </row>
    <row r="1884" spans="1:38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  <c r="AL1884" s="22">
        <v>0</v>
      </c>
    </row>
    <row r="1885" spans="1:38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  <c r="AL1885" s="22">
        <v>0</v>
      </c>
    </row>
    <row r="1886" spans="1:38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  <c r="AL1886" s="22">
        <v>0</v>
      </c>
    </row>
    <row r="1887" spans="1:38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  <c r="AL1887" s="22">
        <v>0</v>
      </c>
    </row>
    <row r="1888" spans="1:38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  <c r="AL1888" s="22">
        <v>0</v>
      </c>
    </row>
    <row r="1889" spans="1:38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  <c r="AL1889" s="22">
        <v>0</v>
      </c>
    </row>
    <row r="1890" spans="1:38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  <c r="AL1890" s="22">
        <v>0</v>
      </c>
    </row>
    <row r="1891" spans="1:38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>IF(AND(B1891=27,A1891&lt;=25),0,IF(A1891=0,0,IF(W1891="À venir",0,IF(AND(ISBLANK(P1891),ISBLANK(Q1891)),1,0))))</f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  <c r="AL1891" s="22">
        <v>0</v>
      </c>
    </row>
    <row r="1892" spans="1:38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  <c r="AL1892" s="22">
        <v>0</v>
      </c>
    </row>
    <row r="1893" spans="1:38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  <c r="AL1893" s="22">
        <v>0</v>
      </c>
    </row>
    <row r="1894" spans="1:38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  <c r="AL1894" s="22">
        <v>0</v>
      </c>
    </row>
    <row r="1895" spans="1:38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  <c r="AL1895" s="22">
        <v>0</v>
      </c>
    </row>
    <row r="1896" spans="1:38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  <c r="AL1896" s="22">
        <v>0</v>
      </c>
    </row>
    <row r="1897" spans="1:38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  <c r="AL1897" s="22">
        <v>0</v>
      </c>
    </row>
    <row r="1898" spans="1:38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  <c r="AL1898" s="22">
        <v>0</v>
      </c>
    </row>
    <row r="1899" spans="1:38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  <c r="AL1899" s="22">
        <v>0</v>
      </c>
    </row>
    <row r="1900" spans="1:38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  <c r="AL1900" s="22">
        <v>0</v>
      </c>
    </row>
    <row r="1901" spans="1:38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  <c r="AL1901" s="22">
        <v>0</v>
      </c>
    </row>
    <row r="1902" spans="1:38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  <c r="AL1902" s="22">
        <v>0</v>
      </c>
    </row>
    <row r="1903" spans="1:38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  <c r="AL1903" s="22">
        <v>0</v>
      </c>
    </row>
    <row r="1904" spans="1:38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  <c r="AL1904" s="22">
        <v>0</v>
      </c>
    </row>
    <row r="1905" spans="1:38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  <c r="AL1905" s="22">
        <v>0</v>
      </c>
    </row>
    <row r="1906" spans="1:38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  <c r="AL1906" s="22">
        <v>0</v>
      </c>
    </row>
    <row r="1907" spans="1:38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  <c r="AL1907" s="22">
        <v>0</v>
      </c>
    </row>
    <row r="1908" spans="1:38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  <c r="AL1908" s="22">
        <v>0</v>
      </c>
    </row>
    <row r="1909" spans="1:38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  <c r="AL1909" s="22">
        <v>0</v>
      </c>
    </row>
    <row r="1910" spans="1:38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  <c r="AL1910" s="22">
        <v>0</v>
      </c>
    </row>
    <row r="1911" spans="1:38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  <c r="AL1911" s="22">
        <v>0</v>
      </c>
    </row>
    <row r="1912" spans="1:38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  <c r="AL1912" s="22">
        <v>0</v>
      </c>
    </row>
    <row r="1913" spans="1:38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  <c r="AL1913" s="22">
        <v>0</v>
      </c>
    </row>
    <row r="1914" spans="1:38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  <c r="AL1914" s="22">
        <v>0</v>
      </c>
    </row>
    <row r="1915" spans="1:38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  <c r="AL1915" s="22">
        <v>0</v>
      </c>
    </row>
    <row r="1916" spans="1:38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  <c r="AL1916" s="22">
        <v>0</v>
      </c>
    </row>
    <row r="1917" spans="1:38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  <c r="AL1917" s="22">
        <v>0</v>
      </c>
    </row>
    <row r="1918" spans="1:38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>IF(AND(B1918=27,A1918&lt;=25),0,IF(A1918=0,0,IF(W1918="À venir",0,IF(AND(ISBLANK(P1918),ISBLANK(Q1918)),1,0))))</f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  <c r="AL1918" s="22">
        <v>0</v>
      </c>
    </row>
    <row r="1919" spans="1:38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  <c r="AL1919" s="22">
        <v>0</v>
      </c>
    </row>
    <row r="1920" spans="1:38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  <c r="AL1920" s="22">
        <v>0</v>
      </c>
    </row>
    <row r="1921" spans="1:38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  <c r="AL1921" s="22">
        <v>0</v>
      </c>
    </row>
    <row r="1922" spans="1:38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  <c r="AL1922" s="22">
        <v>0</v>
      </c>
    </row>
    <row r="1923" spans="1:38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  <c r="AL1923" s="22">
        <v>0</v>
      </c>
    </row>
    <row r="1924" spans="1:38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  <c r="AL1924" s="22">
        <v>0</v>
      </c>
    </row>
    <row r="1925" spans="1:38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  <c r="AL1925" s="22">
        <v>0</v>
      </c>
    </row>
    <row r="1926" spans="1:38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  <c r="AL1926" s="22">
        <v>0</v>
      </c>
    </row>
    <row r="1927" spans="1:38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  <c r="AL1927" s="22">
        <v>0</v>
      </c>
    </row>
    <row r="1928" spans="1:38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  <c r="AL1928" s="22">
        <v>0</v>
      </c>
    </row>
    <row r="1929" spans="1:38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  <c r="AL1929" s="22">
        <v>0</v>
      </c>
    </row>
    <row r="1930" spans="1:38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  <c r="AL1930" s="22">
        <v>0</v>
      </c>
    </row>
    <row r="1931" spans="1:38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  <c r="AL1931" s="22">
        <v>0</v>
      </c>
    </row>
    <row r="1932" spans="1:38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  <c r="AL1932" s="22">
        <v>0</v>
      </c>
    </row>
    <row r="1933" spans="1:38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  <c r="AL1933" s="22">
        <v>0</v>
      </c>
    </row>
    <row r="1934" spans="1:38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  <c r="AL1934" s="22">
        <v>0</v>
      </c>
    </row>
    <row r="1935" spans="1:38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  <c r="AL1935" s="22">
        <v>0</v>
      </c>
    </row>
    <row r="1936" spans="1:38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  <c r="AL1936" s="22">
        <v>0</v>
      </c>
    </row>
    <row r="1937" spans="1:38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  <c r="AL1937" s="22">
        <v>0</v>
      </c>
    </row>
    <row r="1938" spans="1:38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  <c r="AL1938" s="22">
        <v>0</v>
      </c>
    </row>
    <row r="1939" spans="1:38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  <c r="AL1939" s="22">
        <v>0</v>
      </c>
    </row>
    <row r="1940" spans="1:38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  <c r="AL1940" s="22">
        <v>0</v>
      </c>
    </row>
    <row r="1941" spans="1:38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  <c r="AL1941" s="22">
        <v>0</v>
      </c>
    </row>
    <row r="1942" spans="1:38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  <c r="AL1942" s="22">
        <v>0</v>
      </c>
    </row>
    <row r="1943" spans="1:38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  <c r="AL1943" s="22">
        <v>0</v>
      </c>
    </row>
    <row r="1944" spans="1:38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  <c r="AL1944" s="22">
        <v>0</v>
      </c>
    </row>
    <row r="1945" spans="1:38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>IF(AND(B1945=27,A1945&lt;=25),0,IF(A1945=0,0,IF(W1945="À venir",0,IF(AND(ISBLANK(P1945),ISBLANK(Q1945)),1,0))))</f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  <c r="AL1945" s="22">
        <v>0</v>
      </c>
    </row>
    <row r="1946" spans="1:38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  <c r="AL1946" s="22">
        <v>0</v>
      </c>
    </row>
    <row r="1947" spans="1:38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  <c r="AL1947" s="22">
        <v>0</v>
      </c>
    </row>
    <row r="1948" spans="1:38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  <c r="AL1948" s="22">
        <v>0</v>
      </c>
    </row>
    <row r="1949" spans="1:38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  <c r="AL1949" s="22">
        <v>0</v>
      </c>
    </row>
    <row r="1950" spans="1:38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  <c r="AL1950" s="22">
        <v>0</v>
      </c>
    </row>
    <row r="1951" spans="1:38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  <c r="AL1951" s="22">
        <v>0</v>
      </c>
    </row>
    <row r="1952" spans="1:38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  <c r="AL1952" s="22">
        <v>0</v>
      </c>
    </row>
    <row r="1953" spans="1:38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  <c r="AL1953" s="22">
        <v>0</v>
      </c>
    </row>
    <row r="1954" spans="1:38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  <c r="AL1954" s="22">
        <v>0</v>
      </c>
    </row>
    <row r="1955" spans="1:38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  <c r="AL1955" s="22">
        <v>0</v>
      </c>
    </row>
    <row r="1956" spans="1:38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  <c r="AL1956" s="22">
        <v>0</v>
      </c>
    </row>
    <row r="1957" spans="1:38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  <c r="AL1957" s="22">
        <v>0</v>
      </c>
    </row>
    <row r="1958" spans="1:38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  <c r="AL1958" s="22">
        <v>0</v>
      </c>
    </row>
    <row r="1959" spans="1:38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  <c r="AL1959" s="22">
        <v>0</v>
      </c>
    </row>
    <row r="1960" spans="1:38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  <c r="AL1960" s="22">
        <v>0</v>
      </c>
    </row>
    <row r="1961" spans="1:38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  <c r="AL1961" s="22">
        <v>0</v>
      </c>
    </row>
    <row r="1962" spans="1:38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  <c r="AL1962" s="22">
        <v>0</v>
      </c>
    </row>
    <row r="1963" spans="1:38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  <c r="AL1963" s="22">
        <v>0</v>
      </c>
    </row>
    <row r="1964" spans="1:38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  <c r="AL1964" s="22">
        <v>0</v>
      </c>
    </row>
    <row r="1965" spans="1:38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  <c r="AL1965" s="22">
        <v>0</v>
      </c>
    </row>
    <row r="1966" spans="1:38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  <c r="AL1966" s="22">
        <v>0</v>
      </c>
    </row>
    <row r="1967" spans="1:38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  <c r="AL1967" s="22">
        <v>0</v>
      </c>
    </row>
    <row r="1968" spans="1:38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  <c r="AL1968" s="22">
        <v>0</v>
      </c>
    </row>
    <row r="1969" spans="1:38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  <c r="AL1969" s="22">
        <v>0</v>
      </c>
    </row>
    <row r="1970" spans="1:38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  <c r="AL1970" s="22">
        <v>0</v>
      </c>
    </row>
    <row r="1971" spans="1:38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  <c r="AL1971" s="22">
        <v>0</v>
      </c>
    </row>
    <row r="1972" spans="1:38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>IF(AND(B1972=27,A1972&lt;=25),0,IF(A1972=0,0,IF(W1972="À venir",0,IF(AND(ISBLANK(P1972),ISBLANK(Q1972)),1,0))))</f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  <c r="AL1972" s="22">
        <v>0</v>
      </c>
    </row>
    <row r="1973" spans="1:38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  <c r="AL1973" s="22">
        <v>0</v>
      </c>
    </row>
    <row r="1974" spans="1:38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  <c r="AL1974" s="22">
        <v>0</v>
      </c>
    </row>
    <row r="1975" spans="1:38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  <c r="AL1975" s="22">
        <v>0</v>
      </c>
    </row>
    <row r="1976" spans="1:38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  <c r="AL1976" s="22">
        <v>0</v>
      </c>
    </row>
    <row r="1977" spans="1:38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  <c r="AL1977" s="22">
        <v>0</v>
      </c>
    </row>
    <row r="1978" spans="1:38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  <c r="AL1978" s="22">
        <v>0</v>
      </c>
    </row>
    <row r="1979" spans="1:38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  <c r="AL1979" s="22">
        <v>0</v>
      </c>
    </row>
    <row r="1980" spans="1:38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  <c r="AL1980" s="22">
        <v>0</v>
      </c>
    </row>
    <row r="1981" spans="1:38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  <c r="AL1981" s="22">
        <v>0</v>
      </c>
    </row>
    <row r="1982" spans="1:38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  <c r="AL1982" s="22">
        <v>0</v>
      </c>
    </row>
    <row r="1983" spans="1:38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  <c r="AL1983" s="22">
        <v>0</v>
      </c>
    </row>
    <row r="1984" spans="1:38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  <c r="AL1984" s="22">
        <v>0</v>
      </c>
    </row>
    <row r="1985" spans="1:38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  <c r="AL1985" s="22">
        <v>0</v>
      </c>
    </row>
    <row r="1986" spans="1:38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  <c r="AL1986" s="22">
        <v>0</v>
      </c>
    </row>
    <row r="1987" spans="1:38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  <c r="AL1987" s="22">
        <v>0</v>
      </c>
    </row>
    <row r="1988" spans="1:38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  <c r="AL1988" s="22">
        <v>0</v>
      </c>
    </row>
    <row r="1989" spans="1:38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  <c r="AL1989" s="22">
        <v>0</v>
      </c>
    </row>
    <row r="1990" spans="1:38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  <c r="AL1990" s="22">
        <v>0</v>
      </c>
    </row>
    <row r="1991" spans="1:38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  <c r="AL1991" s="22">
        <v>0</v>
      </c>
    </row>
    <row r="1992" spans="1:38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  <c r="AL1992" s="22">
        <v>0</v>
      </c>
    </row>
    <row r="1993" spans="1:38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  <c r="AL1993" s="22">
        <v>0</v>
      </c>
    </row>
    <row r="1994" spans="1:38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  <c r="AL1994" s="22">
        <v>0</v>
      </c>
    </row>
    <row r="1995" spans="1:38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  <c r="AL1995" s="22">
        <v>0</v>
      </c>
    </row>
    <row r="1996" spans="1:38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  <c r="AL1996" s="22">
        <v>0</v>
      </c>
    </row>
    <row r="1997" spans="1:38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  <c r="AL1997" s="22">
        <v>0</v>
      </c>
    </row>
    <row r="1998" spans="1:38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  <c r="AL1998" s="22">
        <v>0</v>
      </c>
    </row>
    <row r="1999" spans="1:38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>IF(AND(B1999=27,A1999&lt;=25),0,IF(A1999=0,0,IF(W1999="À venir",0,IF(AND(ISBLANK(P1999),ISBLANK(Q1999)),1,0))))</f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  <c r="AL1999" s="22">
        <v>0</v>
      </c>
    </row>
    <row r="2000" spans="1:38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  <c r="AL2000" s="22">
        <v>0</v>
      </c>
    </row>
    <row r="2001" spans="1:38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  <c r="AL2001" s="22">
        <v>0</v>
      </c>
    </row>
    <row r="2002" spans="1:38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  <c r="AL2002" s="22">
        <v>0</v>
      </c>
    </row>
    <row r="2003" spans="1:38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  <c r="AL2003" s="22">
        <v>0</v>
      </c>
    </row>
    <row r="2004" spans="1:38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  <c r="AL2004" s="22">
        <v>0</v>
      </c>
    </row>
    <row r="2005" spans="1:38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  <c r="AL2005" s="22">
        <v>0</v>
      </c>
    </row>
    <row r="2006" spans="1:38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  <c r="AL2006" s="22">
        <v>0</v>
      </c>
    </row>
    <row r="2007" spans="1:38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  <c r="AL2007" s="22">
        <v>0</v>
      </c>
    </row>
    <row r="2008" spans="1:38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  <c r="AL2008" s="22">
        <v>0</v>
      </c>
    </row>
    <row r="2009" spans="1:38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  <c r="AL2009" s="22">
        <v>0</v>
      </c>
    </row>
    <row r="2010" spans="1:38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  <c r="AL2010" s="22">
        <v>0</v>
      </c>
    </row>
    <row r="2011" spans="1:38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  <c r="AL2011" s="22">
        <v>0</v>
      </c>
    </row>
    <row r="2012" spans="1:38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  <c r="AL2012" s="22">
        <v>0</v>
      </c>
    </row>
    <row r="2013" spans="1:38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  <c r="AL2013" s="22">
        <v>0</v>
      </c>
    </row>
    <row r="2014" spans="1:38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  <c r="AL2014" s="22">
        <v>0</v>
      </c>
    </row>
    <row r="2015" spans="1:38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  <c r="AL2015" s="22">
        <v>0</v>
      </c>
    </row>
    <row r="2016" spans="1:38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  <c r="AL2016" s="22">
        <v>0</v>
      </c>
    </row>
    <row r="2017" spans="1:38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  <c r="AL2017" s="22">
        <v>0</v>
      </c>
    </row>
    <row r="2018" spans="1:38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  <c r="AL2018" s="22">
        <v>0</v>
      </c>
    </row>
    <row r="2019" spans="1:38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  <c r="AL2019" s="22">
        <v>0</v>
      </c>
    </row>
    <row r="2020" spans="1:38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  <c r="AL2020" s="22">
        <v>0</v>
      </c>
    </row>
    <row r="2021" spans="1:38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  <c r="AL2021" s="22">
        <v>0</v>
      </c>
    </row>
    <row r="2022" spans="1:38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  <c r="AL2022" s="22">
        <v>0</v>
      </c>
    </row>
    <row r="2023" spans="1:38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  <c r="AL2023" s="22">
        <v>0</v>
      </c>
    </row>
    <row r="2024" spans="1:38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  <c r="AL2024" s="22">
        <v>0</v>
      </c>
    </row>
    <row r="2025" spans="1:38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  <c r="AL2025" s="22">
        <v>0</v>
      </c>
    </row>
    <row r="2026" spans="1:38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>IF(AND(B2026=27,A2026&lt;=25),0,IF(A2026=0,0,IF(W2026="À venir",0,IF(AND(ISBLANK(P2026),ISBLANK(Q2026)),1,0))))</f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  <c r="AL2026" s="22">
        <v>0</v>
      </c>
    </row>
    <row r="2027" spans="1:38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  <c r="AL2027" s="22">
        <v>0</v>
      </c>
    </row>
    <row r="2028" spans="1:38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  <c r="AL2028" s="22">
        <v>0</v>
      </c>
    </row>
    <row r="2029" spans="1:38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  <c r="AL2029" s="22">
        <v>0</v>
      </c>
    </row>
    <row r="2030" spans="1:38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  <c r="AL2030" s="22">
        <v>0</v>
      </c>
    </row>
    <row r="2031" spans="1:38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  <c r="AL2031" s="22">
        <v>0</v>
      </c>
    </row>
    <row r="2032" spans="1:38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  <c r="AL2032" s="22">
        <v>0</v>
      </c>
    </row>
    <row r="2033" spans="1:38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  <c r="AL2033" s="22">
        <v>0</v>
      </c>
    </row>
    <row r="2034" spans="1:38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  <c r="AL2034" s="22">
        <v>0</v>
      </c>
    </row>
    <row r="2035" spans="1:38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  <c r="AL2035" s="22">
        <v>0</v>
      </c>
    </row>
    <row r="2036" spans="1:38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  <c r="AL2036" s="22">
        <v>0</v>
      </c>
    </row>
    <row r="2037" spans="1:38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  <c r="AL2037" s="22">
        <v>0</v>
      </c>
    </row>
    <row r="2038" spans="1:38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  <c r="AL2038" s="22">
        <v>0</v>
      </c>
    </row>
    <row r="2039" spans="1:38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  <c r="AL2039" s="22">
        <v>0</v>
      </c>
    </row>
    <row r="2040" spans="1:38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  <c r="AL2040" s="22">
        <v>0</v>
      </c>
    </row>
    <row r="2041" spans="1:38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  <c r="AL2041" s="22">
        <v>0</v>
      </c>
    </row>
    <row r="2042" spans="1:38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  <c r="AL2042" s="22">
        <v>0</v>
      </c>
    </row>
    <row r="2043" spans="1:38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  <c r="AL2043" s="22">
        <v>0</v>
      </c>
    </row>
    <row r="2044" spans="1:38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  <c r="AL2044" s="22">
        <v>0</v>
      </c>
    </row>
    <row r="2045" spans="1:38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  <c r="AL2045" s="22">
        <v>0</v>
      </c>
    </row>
    <row r="2046" spans="1:38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  <c r="AL2046" s="22">
        <v>0</v>
      </c>
    </row>
    <row r="2047" spans="1:38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  <c r="AL2047" s="22">
        <v>0</v>
      </c>
    </row>
    <row r="2048" spans="1:38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  <c r="AL2048" s="22">
        <v>0</v>
      </c>
    </row>
    <row r="2049" spans="1:38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  <c r="AL2049" s="22">
        <v>0</v>
      </c>
    </row>
    <row r="2050" spans="1:38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  <c r="AL2050" s="22">
        <v>0</v>
      </c>
    </row>
    <row r="2051" spans="1:38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  <c r="AL2051" s="22">
        <v>0</v>
      </c>
    </row>
    <row r="2052" spans="1:38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  <c r="AL2052" s="22">
        <v>0</v>
      </c>
    </row>
    <row r="2053" spans="1:38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>IF(AND(B2053=27,A2053&lt;=25),0,IF(A2053=0,0,IF(W2053="À venir",0,IF(AND(ISBLANK(P2053),ISBLANK(Q2053)),1,0))))</f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  <c r="AL2053" s="22">
        <v>0</v>
      </c>
    </row>
    <row r="2054" spans="1:38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  <c r="AL2054" s="22">
        <v>0</v>
      </c>
    </row>
    <row r="2055" spans="1:38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  <c r="AL2055" s="22">
        <v>0</v>
      </c>
    </row>
    <row r="2056" spans="1:38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  <c r="AL2056" s="22">
        <v>0</v>
      </c>
    </row>
    <row r="2057" spans="1:38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  <c r="AL2057" s="22">
        <v>0</v>
      </c>
    </row>
    <row r="2058" spans="1:38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  <c r="AL2058" s="22">
        <v>0</v>
      </c>
    </row>
    <row r="2059" spans="1:38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  <c r="AL2059" s="22">
        <v>0</v>
      </c>
    </row>
    <row r="2060" spans="1:38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  <c r="AL2060" s="22">
        <v>0</v>
      </c>
    </row>
    <row r="2061" spans="1:38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  <c r="AL2061" s="22">
        <v>0</v>
      </c>
    </row>
    <row r="2062" spans="1:38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  <c r="AL2062" s="22">
        <v>0</v>
      </c>
    </row>
    <row r="2063" spans="1:38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  <c r="AL2063" s="22">
        <v>0</v>
      </c>
    </row>
    <row r="2064" spans="1:38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  <c r="AL2064" s="22">
        <v>0</v>
      </c>
    </row>
    <row r="2065" spans="1:38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  <c r="AL2065" s="22">
        <v>0</v>
      </c>
    </row>
    <row r="2066" spans="1:38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  <c r="AL2066" s="22">
        <v>0</v>
      </c>
    </row>
    <row r="2067" spans="1:38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  <c r="AL2067" s="22">
        <v>0</v>
      </c>
    </row>
    <row r="2068" spans="1:38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  <c r="AL2068" s="22">
        <v>0</v>
      </c>
    </row>
    <row r="2069" spans="1:38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  <c r="AL2069" s="22">
        <v>0</v>
      </c>
    </row>
    <row r="2070" spans="1:38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  <c r="AL2070" s="22">
        <v>0</v>
      </c>
    </row>
    <row r="2071" spans="1:38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  <c r="AL2071" s="22">
        <v>0</v>
      </c>
    </row>
    <row r="2072" spans="1:38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  <c r="AL2072" s="22">
        <v>0</v>
      </c>
    </row>
    <row r="2073" spans="1:38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  <c r="AL2073" s="22">
        <v>0</v>
      </c>
    </row>
    <row r="2074" spans="1:38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  <c r="AL2074" s="22">
        <v>0</v>
      </c>
    </row>
    <row r="2075" spans="1:38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  <c r="AL2075" s="22">
        <v>0</v>
      </c>
    </row>
    <row r="2076" spans="1:38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  <c r="AL2076" s="22">
        <v>0</v>
      </c>
    </row>
    <row r="2077" spans="1:38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  <c r="AL2077" s="22">
        <v>0</v>
      </c>
    </row>
    <row r="2078" spans="1:38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  <c r="AL2078" s="22">
        <v>0</v>
      </c>
    </row>
    <row r="2079" spans="1:38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  <c r="AL2079" s="22">
        <v>0</v>
      </c>
    </row>
    <row r="2080" spans="1:38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>IF(AND(B2080=27,A2080&lt;=25),0,IF(A2080=0,0,IF(W2080="À venir",0,IF(AND(ISBLANK(P2080),ISBLANK(Q2080)),1,0))))</f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  <c r="AL2080" s="22">
        <v>0</v>
      </c>
    </row>
    <row r="2081" spans="1:38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  <c r="AL2081" s="22">
        <v>0</v>
      </c>
    </row>
    <row r="2082" spans="1:38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  <c r="AL2082" s="22">
        <v>0</v>
      </c>
    </row>
    <row r="2083" spans="1:38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  <c r="AL2083" s="22">
        <v>0</v>
      </c>
    </row>
    <row r="2084" spans="1:38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  <c r="AL2084" s="22">
        <v>0</v>
      </c>
    </row>
    <row r="2085" spans="1:38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  <c r="AL2085" s="22">
        <v>0</v>
      </c>
    </row>
    <row r="2086" spans="1:38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  <c r="AL2086" s="22">
        <v>0</v>
      </c>
    </row>
    <row r="2087" spans="1:38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  <c r="AL2087" s="22">
        <v>0</v>
      </c>
    </row>
    <row r="2088" spans="1:38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  <c r="AL2088" s="22">
        <v>0</v>
      </c>
    </row>
    <row r="2089" spans="1:38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  <c r="AL2089" s="22">
        <v>0</v>
      </c>
    </row>
    <row r="2090" spans="1:38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  <c r="AL2090" s="22">
        <v>0</v>
      </c>
    </row>
    <row r="2091" spans="1:38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  <c r="AL2091" s="22">
        <v>0</v>
      </c>
    </row>
    <row r="2092" spans="1:38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  <c r="AL2092" s="22">
        <v>0</v>
      </c>
    </row>
    <row r="2093" spans="1:38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  <c r="AL2093" s="22">
        <v>0</v>
      </c>
    </row>
    <row r="2094" spans="1:38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  <c r="AL2094" s="22">
        <v>0</v>
      </c>
    </row>
    <row r="2095" spans="1:38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  <c r="AL2095" s="22">
        <v>0</v>
      </c>
    </row>
    <row r="2096" spans="1:38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  <c r="AL2096" s="22">
        <v>0</v>
      </c>
    </row>
    <row r="2097" spans="1:38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  <c r="AL2097" s="22">
        <v>0</v>
      </c>
    </row>
    <row r="2098" spans="1:38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  <c r="AL2098" s="22">
        <v>0</v>
      </c>
    </row>
    <row r="2099" spans="1:38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  <c r="AL2099" s="22">
        <v>0</v>
      </c>
    </row>
    <row r="2100" spans="1:38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  <c r="AL2100" s="22">
        <v>0</v>
      </c>
    </row>
    <row r="2101" spans="1:38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  <c r="AL2101" s="22">
        <v>0</v>
      </c>
    </row>
    <row r="2102" spans="1:38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  <c r="AL2102" s="22">
        <v>0</v>
      </c>
    </row>
    <row r="2103" spans="1:38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  <c r="AL2103" s="22">
        <v>0</v>
      </c>
    </row>
    <row r="2104" spans="1:38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  <c r="AL2104" s="22">
        <v>0</v>
      </c>
    </row>
    <row r="2105" spans="1:38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  <c r="AL2105" s="22">
        <v>0</v>
      </c>
    </row>
    <row r="2106" spans="1:38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  <c r="AL2106" s="22">
        <v>0</v>
      </c>
    </row>
    <row r="2107" spans="1:38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>IF(AND(B2107=27,A2107&lt;=25),0,IF(A2107=0,0,IF(W2107="À venir",0,IF(AND(ISBLANK(P2107),ISBLANK(Q2107)),1,0))))</f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  <c r="AL2107" s="22">
        <v>0</v>
      </c>
    </row>
    <row r="2108" spans="1:38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  <c r="AL2108" s="22">
        <v>0</v>
      </c>
    </row>
    <row r="2109" spans="1:38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  <c r="AL2109" s="22">
        <v>0</v>
      </c>
    </row>
    <row r="2110" spans="1:38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  <c r="AL2110" s="22">
        <v>0</v>
      </c>
    </row>
    <row r="2111" spans="1:38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  <c r="AL2111" s="22">
        <v>0</v>
      </c>
    </row>
    <row r="2112" spans="1:38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  <c r="AL2112" s="22">
        <v>0</v>
      </c>
    </row>
    <row r="2113" spans="1:38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  <c r="AL2113" s="22">
        <v>0</v>
      </c>
    </row>
    <row r="2114" spans="1:38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  <c r="AL2114" s="22">
        <v>0</v>
      </c>
    </row>
    <row r="2115" spans="1:38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  <c r="AL2115" s="22">
        <v>0</v>
      </c>
    </row>
    <row r="2116" spans="1:38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  <c r="AL2116" s="22">
        <v>0</v>
      </c>
    </row>
    <row r="2117" spans="1:38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  <c r="AL2117" s="22">
        <v>0</v>
      </c>
    </row>
    <row r="2118" spans="1:38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  <c r="AL2118" s="22">
        <v>0</v>
      </c>
    </row>
    <row r="2119" spans="1:38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  <c r="AL2119" s="22">
        <v>0</v>
      </c>
    </row>
    <row r="2120" spans="1:38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  <c r="AL2120" s="22">
        <v>0</v>
      </c>
    </row>
    <row r="2121" spans="1:38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  <c r="AL2121" s="22">
        <v>0</v>
      </c>
    </row>
    <row r="2122" spans="1:38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  <c r="AL2122" s="22">
        <v>0</v>
      </c>
    </row>
    <row r="2123" spans="1:38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  <c r="AL2123" s="22">
        <v>0</v>
      </c>
    </row>
    <row r="2124" spans="1:38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  <c r="AL2124" s="22">
        <v>0</v>
      </c>
    </row>
    <row r="2125" spans="1:38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  <c r="AL2125" s="22">
        <v>0</v>
      </c>
    </row>
    <row r="2126" spans="1:38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  <c r="AL2126" s="22">
        <v>0</v>
      </c>
    </row>
    <row r="2127" spans="1:38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  <c r="AL2127" s="22">
        <v>0</v>
      </c>
    </row>
    <row r="2128" spans="1:38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  <c r="AL2128" s="22">
        <v>0</v>
      </c>
    </row>
    <row r="2129" spans="1:38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  <c r="AL2129" s="22">
        <v>0</v>
      </c>
    </row>
    <row r="2130" spans="1:38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  <c r="AL2130" s="22">
        <v>0</v>
      </c>
    </row>
    <row r="2131" spans="1:38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  <c r="AL2131" s="22">
        <v>0</v>
      </c>
    </row>
    <row r="2132" spans="1:38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  <c r="AL2132" s="22">
        <v>0</v>
      </c>
    </row>
    <row r="2133" spans="1:38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  <c r="AL2133" s="22">
        <v>0</v>
      </c>
    </row>
    <row r="2134" spans="1:38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>IF(AND(B2134=27,A2134&lt;=25),0,IF(A2134=0,0,IF(W2134="À venir",0,IF(AND(ISBLANK(P2134),ISBLANK(Q2134)),1,0))))</f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  <c r="AL2134" s="22">
        <v>0</v>
      </c>
    </row>
    <row r="2135" spans="1:38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  <c r="AL2135" s="22">
        <v>0</v>
      </c>
    </row>
    <row r="2136" spans="1:38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  <c r="AL2136" s="22">
        <v>0</v>
      </c>
    </row>
    <row r="2137" spans="1:38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  <c r="AL2137" s="22">
        <v>0</v>
      </c>
    </row>
    <row r="2138" spans="1:38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  <c r="AL2138" s="22">
        <v>0</v>
      </c>
    </row>
    <row r="2139" spans="1:38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  <c r="AL2139" s="22">
        <v>0</v>
      </c>
    </row>
    <row r="2140" spans="1:38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  <c r="AL2140" s="22">
        <v>0</v>
      </c>
    </row>
    <row r="2141" spans="1:38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  <c r="AL2141" s="22">
        <v>0</v>
      </c>
    </row>
    <row r="2142" spans="1:38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  <c r="AL2142" s="22">
        <v>0</v>
      </c>
    </row>
    <row r="2143" spans="1:38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  <c r="AL2143" s="22">
        <v>0</v>
      </c>
    </row>
    <row r="2144" spans="1:38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  <c r="AL2144" s="22">
        <v>0</v>
      </c>
    </row>
    <row r="2145" spans="1:38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  <c r="AL2145" s="22">
        <v>0</v>
      </c>
    </row>
    <row r="2146" spans="1:38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  <c r="AL2146" s="22">
        <v>0</v>
      </c>
    </row>
    <row r="2147" spans="1:38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  <c r="AL2147" s="22">
        <v>0</v>
      </c>
    </row>
    <row r="2148" spans="1:38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  <c r="AL2148" s="22">
        <v>0</v>
      </c>
    </row>
    <row r="2149" spans="1:38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  <c r="AL2149" s="22">
        <v>0</v>
      </c>
    </row>
    <row r="2150" spans="1:38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  <c r="AL2150" s="22">
        <v>0</v>
      </c>
    </row>
    <row r="2151" spans="1:38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  <c r="AL2151" s="22">
        <v>0</v>
      </c>
    </row>
    <row r="2152" spans="1:38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  <c r="AL2152" s="22">
        <v>0</v>
      </c>
    </row>
    <row r="2153" spans="1:38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  <c r="AL2153" s="22">
        <v>0</v>
      </c>
    </row>
    <row r="2154" spans="1:38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  <c r="AL2154" s="22">
        <v>0</v>
      </c>
    </row>
    <row r="2155" spans="1:38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  <c r="AL2155" s="22">
        <v>0</v>
      </c>
    </row>
    <row r="2156" spans="1:38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  <c r="AL2156" s="22">
        <v>0</v>
      </c>
    </row>
    <row r="2157" spans="1:38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  <c r="AL2157" s="22">
        <v>0</v>
      </c>
    </row>
    <row r="2158" spans="1:38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  <c r="AL2158" s="22">
        <v>0</v>
      </c>
    </row>
    <row r="2159" spans="1:38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  <c r="AL2159" s="22">
        <v>0</v>
      </c>
    </row>
    <row r="2160" spans="1:38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  <c r="AL2160" s="22">
        <v>0</v>
      </c>
    </row>
    <row r="2161" spans="1:38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>IF(AND(B2161=27,A2161&lt;=25),0,IF(A2161=0,0,IF(W2161="À venir",0,IF(AND(ISBLANK(P2161),ISBLANK(Q2161)),1,0))))</f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  <c r="AL2161" s="22">
        <v>0</v>
      </c>
    </row>
    <row r="2162" spans="1:38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  <c r="AL2162" s="22">
        <v>0</v>
      </c>
    </row>
    <row r="2163" spans="1:38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  <c r="AL2163" s="22">
        <v>0</v>
      </c>
    </row>
    <row r="2164" spans="1:38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  <c r="AL2164" s="22">
        <v>0</v>
      </c>
    </row>
    <row r="2165" spans="1:38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  <c r="AL2165" s="22">
        <v>0</v>
      </c>
    </row>
    <row r="2166" spans="1:38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  <c r="AL2166" s="22">
        <v>0</v>
      </c>
    </row>
    <row r="2167" spans="1:38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  <c r="AL2167" s="22">
        <v>0</v>
      </c>
    </row>
    <row r="2168" spans="1:38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  <c r="AL2168" s="22">
        <v>0</v>
      </c>
    </row>
    <row r="2169" spans="1:38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  <c r="AL2169" s="22">
        <v>0</v>
      </c>
    </row>
    <row r="2170" spans="1:38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  <c r="AL2170" s="22">
        <v>0</v>
      </c>
    </row>
    <row r="2171" spans="1:38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  <c r="AL2171" s="22">
        <v>0</v>
      </c>
    </row>
    <row r="2172" spans="1:38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  <c r="AL2172" s="22">
        <v>0</v>
      </c>
    </row>
    <row r="2173" spans="1:38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  <c r="AL2173" s="22">
        <v>0</v>
      </c>
    </row>
    <row r="2174" spans="1:38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  <c r="AL2174" s="22">
        <v>0</v>
      </c>
    </row>
    <row r="2175" spans="1:38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  <c r="AL2175" s="22">
        <v>0</v>
      </c>
    </row>
    <row r="2176" spans="1:38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  <c r="AL2176" s="22">
        <v>0</v>
      </c>
    </row>
    <row r="2177" spans="1:38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  <c r="AL2177" s="22">
        <v>0</v>
      </c>
    </row>
    <row r="2178" spans="1:38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  <c r="AL2178" s="22">
        <v>0</v>
      </c>
    </row>
    <row r="2179" spans="1:38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  <c r="AL2179" s="22">
        <v>0</v>
      </c>
    </row>
    <row r="2180" spans="1:38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  <c r="AL2180" s="22">
        <v>0</v>
      </c>
    </row>
    <row r="2181" spans="1:38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  <c r="AL2181" s="22">
        <v>0</v>
      </c>
    </row>
    <row r="2182" spans="1:38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  <c r="AL2182" s="22">
        <v>0</v>
      </c>
    </row>
    <row r="2183" spans="1:38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  <c r="AL2183" s="22">
        <v>0</v>
      </c>
    </row>
    <row r="2184" spans="1:38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  <c r="AL2184" s="22">
        <v>0</v>
      </c>
    </row>
    <row r="2185" spans="1:38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  <c r="AL2185" s="22">
        <v>0</v>
      </c>
    </row>
    <row r="2186" spans="1:38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  <c r="AL2186" s="22">
        <v>0</v>
      </c>
    </row>
    <row r="2187" spans="1:38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  <c r="AL2187" s="22">
        <v>0</v>
      </c>
    </row>
    <row r="2188" spans="1:38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>IF(AND(B2188=27,A2188&lt;=25),0,IF(A2188=0,0,IF(W2188="À venir",0,IF(AND(ISBLANK(P2188),ISBLANK(Q2188)),1,0))))</f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  <c r="AL2188" s="22">
        <v>0</v>
      </c>
    </row>
    <row r="2189" spans="1:38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  <c r="AL2189" s="22">
        <v>0</v>
      </c>
    </row>
    <row r="2190" spans="1:38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  <c r="AL2190" s="22">
        <v>0</v>
      </c>
    </row>
    <row r="2191" spans="1:38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  <c r="AL2191" s="22">
        <v>0</v>
      </c>
    </row>
    <row r="2192" spans="1:38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  <c r="AL2192" s="22">
        <v>0</v>
      </c>
    </row>
    <row r="2193" spans="1:38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  <c r="AL2193" s="22">
        <v>0</v>
      </c>
    </row>
    <row r="2194" spans="1:38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  <c r="AL2194" s="22">
        <v>0</v>
      </c>
    </row>
    <row r="2195" spans="1:38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  <c r="AL2195" s="22">
        <v>0</v>
      </c>
    </row>
    <row r="2196" spans="1:38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  <c r="AL2196" s="22">
        <v>0</v>
      </c>
    </row>
    <row r="2197" spans="1:38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  <c r="AL2197" s="22">
        <v>0</v>
      </c>
    </row>
    <row r="2198" spans="1:38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  <c r="AL2198" s="22">
        <v>0</v>
      </c>
    </row>
    <row r="2199" spans="1:38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  <c r="AL2199" s="22">
        <v>0</v>
      </c>
    </row>
    <row r="2200" spans="1:38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  <c r="AL2200" s="22">
        <v>0</v>
      </c>
    </row>
    <row r="2201" spans="1:38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  <c r="AL2201" s="22">
        <v>0</v>
      </c>
    </row>
    <row r="2202" spans="1:38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  <c r="AL2202" s="22">
        <v>0</v>
      </c>
    </row>
    <row r="2203" spans="1:38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  <c r="AL2203" s="22">
        <v>0</v>
      </c>
    </row>
    <row r="2204" spans="1:38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  <c r="AL2204" s="22">
        <v>0</v>
      </c>
    </row>
    <row r="2205" spans="1:38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  <c r="AL2205" s="22">
        <v>0</v>
      </c>
    </row>
    <row r="2206" spans="1:38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  <c r="AL2206" s="22">
        <v>0</v>
      </c>
    </row>
    <row r="2207" spans="1:38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  <c r="AL2207" s="22">
        <v>0</v>
      </c>
    </row>
    <row r="2208" spans="1:38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  <c r="AL2208" s="22">
        <v>0</v>
      </c>
    </row>
    <row r="2209" spans="1:38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  <c r="AL2209" s="22">
        <v>0</v>
      </c>
    </row>
    <row r="2210" spans="1:38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  <c r="AL2210" s="22">
        <v>0</v>
      </c>
    </row>
    <row r="2211" spans="1:38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  <c r="AL2211" s="22">
        <v>0</v>
      </c>
    </row>
    <row r="2212" spans="1:38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  <c r="AL2212" s="22">
        <v>0</v>
      </c>
    </row>
    <row r="2213" spans="1:38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  <c r="AL2213" s="22">
        <v>0</v>
      </c>
    </row>
    <row r="2214" spans="1:38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  <c r="AL2214" s="22">
        <v>0</v>
      </c>
    </row>
    <row r="2215" spans="1:38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>IF(AND(B2215=27,A2215&lt;=25),0,IF(A2215=0,0,IF(W2215="À venir",0,IF(AND(ISBLANK(P2215),ISBLANK(Q2215)),1,0))))</f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  <c r="AL2215" s="22">
        <v>0</v>
      </c>
    </row>
    <row r="2216" spans="1:38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  <c r="AL2216" s="22">
        <v>0</v>
      </c>
    </row>
    <row r="2217" spans="1:38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  <c r="AL2217" s="22">
        <v>0</v>
      </c>
    </row>
    <row r="2218" spans="1:38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  <c r="AL2218" s="22">
        <v>0</v>
      </c>
    </row>
    <row r="2219" spans="1:38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  <c r="AL2219" s="22">
        <v>0</v>
      </c>
    </row>
    <row r="2220" spans="1:38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  <c r="AL2220" s="22">
        <v>0</v>
      </c>
    </row>
    <row r="2221" spans="1:38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  <c r="AL2221" s="22">
        <v>0</v>
      </c>
    </row>
    <row r="2222" spans="1:38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  <c r="AL2222" s="22">
        <v>0</v>
      </c>
    </row>
    <row r="2223" spans="1:38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  <c r="AL2223" s="22">
        <v>0</v>
      </c>
    </row>
    <row r="2224" spans="1:38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  <c r="AL2224" s="22">
        <v>0</v>
      </c>
    </row>
    <row r="2225" spans="1:38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  <c r="AL2225" s="22">
        <v>0</v>
      </c>
    </row>
    <row r="2226" spans="1:38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  <c r="AL2226" s="22">
        <v>0</v>
      </c>
    </row>
    <row r="2227" spans="1:38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  <c r="AL2227" s="22">
        <v>0</v>
      </c>
    </row>
    <row r="2228" spans="1:38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  <c r="AL2228" s="22">
        <v>0</v>
      </c>
    </row>
    <row r="2229" spans="1:38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  <c r="AL2229" s="22">
        <v>0</v>
      </c>
    </row>
    <row r="2230" spans="1:38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  <c r="AL2230" s="22">
        <v>0</v>
      </c>
    </row>
    <row r="2231" spans="1:38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  <c r="AL2231" s="22">
        <v>0</v>
      </c>
    </row>
    <row r="2232" spans="1:38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  <c r="AL2232" s="22">
        <v>0</v>
      </c>
    </row>
    <row r="2233" spans="1:38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  <c r="AL2233" s="22">
        <v>0</v>
      </c>
    </row>
    <row r="2234" spans="1:38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  <c r="AL2234" s="22">
        <v>0</v>
      </c>
    </row>
    <row r="2235" spans="1:38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  <c r="AL2235" s="22">
        <v>0</v>
      </c>
    </row>
    <row r="2236" spans="1:38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  <c r="AL2236" s="22">
        <v>0</v>
      </c>
    </row>
    <row r="2237" spans="1:38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  <c r="AL2237" s="22">
        <v>0</v>
      </c>
    </row>
    <row r="2238" spans="1:38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  <c r="AL2238" s="22">
        <v>0</v>
      </c>
    </row>
    <row r="2239" spans="1:38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  <c r="AL2239" s="22">
        <v>0</v>
      </c>
    </row>
    <row r="2240" spans="1:38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  <c r="AL2240" s="22">
        <v>0</v>
      </c>
    </row>
    <row r="2241" spans="1:38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  <c r="AL2241" s="22">
        <v>0</v>
      </c>
    </row>
    <row r="2242" spans="1:38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>IF(AND(B2242=27,A2242&lt;=25),0,IF(A2242=0,0,IF(W2242="À venir",0,IF(AND(ISBLANK(P2242),ISBLANK(Q2242)),1,0))))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  <c r="AL2242" s="22">
        <v>0</v>
      </c>
    </row>
    <row r="2243" spans="1:38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2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ref="Z2243:Z2305" si="283">IF(A2243=0,0,IF(W2243="À venir",0,IF(AND(ISBLANK(P2243),ISBLANK(Q2243)),1,0)))</f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  <c r="AL2243" s="22">
        <v>0</v>
      </c>
    </row>
    <row r="2244" spans="1:38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2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3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  <c r="AL2244" s="22">
        <v>0</v>
      </c>
    </row>
    <row r="2245" spans="1:38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2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3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  <c r="AL2245" s="22">
        <v>0</v>
      </c>
    </row>
    <row r="2246" spans="1:38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2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3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  <c r="AL2246" s="22">
        <v>0</v>
      </c>
    </row>
    <row r="2247" spans="1:38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2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3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  <c r="AL2247" s="22">
        <v>0</v>
      </c>
    </row>
    <row r="2248" spans="1:38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2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3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  <c r="AL2248" s="22">
        <v>0</v>
      </c>
    </row>
    <row r="2249" spans="1:38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2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3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  <c r="AL2249" s="22">
        <v>0</v>
      </c>
    </row>
    <row r="2250" spans="1:38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2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3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  <c r="AL2250" s="22">
        <v>0</v>
      </c>
    </row>
    <row r="2251" spans="1:38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2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3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  <c r="AL2251" s="22">
        <v>0</v>
      </c>
    </row>
    <row r="2252" spans="1:38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2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3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  <c r="AL2252" s="22">
        <v>0</v>
      </c>
    </row>
    <row r="2253" spans="1:38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2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3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  <c r="AL2253" s="22">
        <v>0</v>
      </c>
    </row>
    <row r="2254" spans="1:38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2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3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  <c r="AL2254" s="22">
        <v>0</v>
      </c>
    </row>
    <row r="2255" spans="1:38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2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3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  <c r="AL2255" s="22">
        <v>0</v>
      </c>
    </row>
    <row r="2256" spans="1:38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2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3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  <c r="AL2256" s="22">
        <v>0</v>
      </c>
    </row>
    <row r="2257" spans="1:38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2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3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  <c r="AL2257" s="22">
        <v>0</v>
      </c>
    </row>
    <row r="2258" spans="1:38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2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3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  <c r="AL2258" s="22">
        <v>0</v>
      </c>
    </row>
    <row r="2259" spans="1:38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2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3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  <c r="AL2259" s="22">
        <v>0</v>
      </c>
    </row>
    <row r="2260" spans="1:38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2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3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  <c r="AL2260" s="22">
        <v>0</v>
      </c>
    </row>
    <row r="2261" spans="1:38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2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3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  <c r="AL2261" s="22">
        <v>0</v>
      </c>
    </row>
    <row r="2262" spans="1:38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2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3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  <c r="AL2262" s="22">
        <v>0</v>
      </c>
    </row>
    <row r="2263" spans="1:38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2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3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  <c r="AL2263" s="22">
        <v>0</v>
      </c>
    </row>
    <row r="2264" spans="1:38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2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3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  <c r="AL2264" s="22">
        <v>0</v>
      </c>
    </row>
    <row r="2265" spans="1:38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2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3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  <c r="AL2265" s="22">
        <v>0</v>
      </c>
    </row>
    <row r="2266" spans="1:38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2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3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  <c r="AL2266" s="22">
        <v>0</v>
      </c>
    </row>
    <row r="2267" spans="1:38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2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3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  <c r="AL2267" s="22">
        <v>0</v>
      </c>
    </row>
    <row r="2268" spans="1:38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2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3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  <c r="AL2268" s="22">
        <v>0</v>
      </c>
    </row>
    <row r="2269" spans="1:38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2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>IF(AND(B2269=27,A2269&lt;=25),0,IF(A2269=0,0,IF(W2269="À venir",0,IF(AND(ISBLANK(P2269),ISBLANK(Q2269)),1,0))))</f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  <c r="AL2269" s="22">
        <v>0</v>
      </c>
    </row>
    <row r="2270" spans="1:38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2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3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  <c r="AL2270" s="22">
        <v>0</v>
      </c>
    </row>
    <row r="2271" spans="1:38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2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3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  <c r="AL2271" s="22">
        <v>0</v>
      </c>
    </row>
    <row r="2272" spans="1:38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2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3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  <c r="AL2272" s="22">
        <v>0</v>
      </c>
    </row>
    <row r="2273" spans="1:38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2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3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  <c r="AL2273" s="22">
        <v>0</v>
      </c>
    </row>
    <row r="2274" spans="1:38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2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3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  <c r="AL2274" s="22">
        <v>0</v>
      </c>
    </row>
    <row r="2275" spans="1:38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2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3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  <c r="AL2275" s="22">
        <v>0</v>
      </c>
    </row>
    <row r="2276" spans="1:38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2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3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  <c r="AL2276" s="22">
        <v>0</v>
      </c>
    </row>
    <row r="2277" spans="1:38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2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3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  <c r="AL2277" s="22">
        <v>0</v>
      </c>
    </row>
    <row r="2278" spans="1:38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2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3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  <c r="AL2278" s="22">
        <v>0</v>
      </c>
    </row>
    <row r="2279" spans="1:38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2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3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  <c r="AL2279" s="22">
        <v>0</v>
      </c>
    </row>
    <row r="2280" spans="1:38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2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3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  <c r="AL2280" s="22">
        <v>0</v>
      </c>
    </row>
    <row r="2281" spans="1:38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2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3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  <c r="AL2281" s="22">
        <v>0</v>
      </c>
    </row>
    <row r="2282" spans="1:38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2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3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  <c r="AL2282" s="22">
        <v>0</v>
      </c>
    </row>
    <row r="2283" spans="1:38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2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3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  <c r="AL2283" s="22">
        <v>0</v>
      </c>
    </row>
    <row r="2284" spans="1:38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2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3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  <c r="AL2284" s="22">
        <v>0</v>
      </c>
    </row>
    <row r="2285" spans="1:38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2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3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  <c r="AL2285" s="22">
        <v>0</v>
      </c>
    </row>
    <row r="2286" spans="1:38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2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3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  <c r="AL2286" s="22">
        <v>0</v>
      </c>
    </row>
    <row r="2287" spans="1:38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2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3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  <c r="AL2287" s="22">
        <v>0</v>
      </c>
    </row>
    <row r="2288" spans="1:38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2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3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  <c r="AL2288" s="22">
        <v>0</v>
      </c>
    </row>
    <row r="2289" spans="1:38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2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3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  <c r="AL2289" s="22">
        <v>0</v>
      </c>
    </row>
    <row r="2290" spans="1:38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2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3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  <c r="AL2290" s="22">
        <v>0</v>
      </c>
    </row>
    <row r="2291" spans="1:38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2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3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  <c r="AL2291" s="22">
        <v>0</v>
      </c>
    </row>
    <row r="2292" spans="1:38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2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3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  <c r="AL2292" s="22">
        <v>0</v>
      </c>
    </row>
    <row r="2293" spans="1:38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2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3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  <c r="AL2293" s="22">
        <v>0</v>
      </c>
    </row>
    <row r="2294" spans="1:38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2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3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  <c r="AL2294" s="22">
        <v>0</v>
      </c>
    </row>
    <row r="2295" spans="1:38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2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3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  <c r="AL2295" s="22">
        <v>0</v>
      </c>
    </row>
    <row r="2296" spans="1:38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2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>IF(AND(B2296=27,A2296&lt;=25),0,IF(A2296=0,0,IF(W2296="À venir",0,IF(AND(ISBLANK(P2296),ISBLANK(Q2296)),1,0))))</f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  <c r="AL2296" s="22">
        <v>0</v>
      </c>
    </row>
    <row r="2297" spans="1:38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2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3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  <c r="AL2297" s="22">
        <v>0</v>
      </c>
    </row>
    <row r="2298" spans="1:38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2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3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  <c r="AL2298" s="22">
        <v>0</v>
      </c>
    </row>
    <row r="2299" spans="1:38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2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3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  <c r="AL2299" s="22">
        <v>0</v>
      </c>
    </row>
    <row r="2300" spans="1:38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2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3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  <c r="AL2300" s="22">
        <v>0</v>
      </c>
    </row>
    <row r="2301" spans="1:38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2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3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  <c r="AL2301" s="22">
        <v>0</v>
      </c>
    </row>
    <row r="2302" spans="1:38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2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3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  <c r="AL2302" s="22">
        <v>0</v>
      </c>
    </row>
    <row r="2303" spans="1:38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2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3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  <c r="AL2303" s="22">
        <v>0</v>
      </c>
    </row>
    <row r="2304" spans="1:38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2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3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  <c r="AL2304" s="22">
        <v>0</v>
      </c>
    </row>
    <row r="2305" spans="1:38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2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3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  <c r="AL2305" s="22">
        <v>0</v>
      </c>
    </row>
    <row r="2306" spans="1:38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2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  <c r="AL2306" s="22">
        <v>0</v>
      </c>
    </row>
    <row r="2307" spans="1:38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  <c r="AL2307" s="22">
        <v>0</v>
      </c>
    </row>
    <row r="2308" spans="1:38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  <c r="AL2308" s="22">
        <v>0</v>
      </c>
    </row>
    <row r="2309" spans="1:38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  <c r="AL2309" s="22">
        <v>0</v>
      </c>
    </row>
    <row r="2310" spans="1:38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  <c r="AL2310" s="22">
        <v>0</v>
      </c>
    </row>
    <row r="2311" spans="1:38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  <c r="AL2311" s="22">
        <v>0</v>
      </c>
    </row>
    <row r="2312" spans="1:38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  <c r="AL2312" s="22">
        <v>0</v>
      </c>
    </row>
    <row r="2313" spans="1:38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  <c r="AL2313" s="22">
        <v>0</v>
      </c>
    </row>
    <row r="2314" spans="1:38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  <c r="AL2314" s="22">
        <v>0</v>
      </c>
    </row>
    <row r="2315" spans="1:38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  <c r="AL2315" s="22">
        <v>0</v>
      </c>
    </row>
    <row r="2316" spans="1:38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  <c r="AL2316" s="22">
        <v>0</v>
      </c>
    </row>
    <row r="2317" spans="1:38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  <c r="AL2317" s="22">
        <v>0</v>
      </c>
    </row>
    <row r="2318" spans="1:38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  <c r="AL2318" s="22">
        <v>0</v>
      </c>
    </row>
    <row r="2319" spans="1:38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  <c r="AL2319" s="22">
        <v>0</v>
      </c>
    </row>
    <row r="2320" spans="1:38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  <c r="AL2320" s="22">
        <v>0</v>
      </c>
    </row>
    <row r="2321" spans="1:38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  <c r="AL2321" s="22">
        <v>0</v>
      </c>
    </row>
    <row r="2322" spans="1:38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  <c r="AL2322" s="22">
        <v>0</v>
      </c>
    </row>
    <row r="2323" spans="1:38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>IF(AND(B2323=27,A2323&lt;=25),0,IF(A2323=0,0,IF(W2323="À venir",0,IF(AND(ISBLANK(P2323),ISBLANK(Q2323)),1,0))))</f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  <c r="AL2323" s="22">
        <v>0</v>
      </c>
    </row>
    <row r="2324" spans="1:38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  <c r="AL2324" s="22">
        <v>0</v>
      </c>
    </row>
    <row r="2325" spans="1:38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  <c r="AL2325" s="22">
        <v>0</v>
      </c>
    </row>
    <row r="2326" spans="1:38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  <c r="AL2326" s="22">
        <v>0</v>
      </c>
    </row>
    <row r="2327" spans="1:38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  <c r="AL2327" s="22">
        <v>0</v>
      </c>
    </row>
    <row r="2328" spans="1:38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  <c r="AL2328" s="22">
        <v>0</v>
      </c>
    </row>
    <row r="2329" spans="1:38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  <c r="AL2329" s="22">
        <v>0</v>
      </c>
    </row>
    <row r="2330" spans="1:38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  <c r="AL2330" s="22">
        <v>0</v>
      </c>
    </row>
    <row r="2331" spans="1:38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  <c r="AL2331" s="22">
        <v>0</v>
      </c>
    </row>
    <row r="2332" spans="1:38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  <c r="AL2332" s="22">
        <v>0</v>
      </c>
    </row>
    <row r="2333" spans="1:38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  <c r="AL2333" s="22">
        <v>0</v>
      </c>
    </row>
    <row r="2334" spans="1:38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  <c r="AL2334" s="22">
        <v>0</v>
      </c>
    </row>
    <row r="2335" spans="1:38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  <c r="AL2335" s="22">
        <v>0</v>
      </c>
    </row>
    <row r="2336" spans="1:38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  <c r="AL2336" s="22">
        <v>0</v>
      </c>
    </row>
    <row r="2337" spans="1:38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  <c r="AL2337" s="22">
        <v>0</v>
      </c>
    </row>
    <row r="2338" spans="1:38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  <c r="AL2338" s="22">
        <v>0</v>
      </c>
    </row>
    <row r="2339" spans="1:38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  <c r="AL2339" s="22">
        <v>0</v>
      </c>
    </row>
    <row r="2340" spans="1:38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  <c r="AL2340" s="22">
        <v>0</v>
      </c>
    </row>
    <row r="2341" spans="1:38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  <c r="AL2341" s="22">
        <v>0</v>
      </c>
    </row>
    <row r="2342" spans="1:38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  <c r="AL2342" s="22">
        <v>0</v>
      </c>
    </row>
    <row r="2343" spans="1:38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  <c r="AL2343" s="22">
        <v>0</v>
      </c>
    </row>
    <row r="2344" spans="1:38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  <c r="AL2344" s="22">
        <v>0</v>
      </c>
    </row>
    <row r="2345" spans="1:38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  <c r="AL2345" s="22">
        <v>0</v>
      </c>
    </row>
    <row r="2346" spans="1:38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  <c r="AL2346" s="22">
        <v>0</v>
      </c>
    </row>
    <row r="2347" spans="1:38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  <c r="AL2347" s="22">
        <v>0</v>
      </c>
    </row>
    <row r="2348" spans="1:38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  <c r="AL2348" s="22">
        <v>0</v>
      </c>
    </row>
    <row r="2349" spans="1:38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  <c r="AL2349" s="22">
        <v>0</v>
      </c>
    </row>
    <row r="2350" spans="1:38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>IF(AND(B2350=27,A2350&lt;=25),0,IF(A2350=0,0,IF(W2350="À venir",0,IF(AND(ISBLANK(P2350),ISBLANK(Q2350)),1,0))))</f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  <c r="AL2350" s="22">
        <v>0</v>
      </c>
    </row>
    <row r="2351" spans="1:38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  <c r="AL2351" s="22">
        <v>0</v>
      </c>
    </row>
    <row r="2352" spans="1:38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  <c r="AL2352" s="22">
        <v>0</v>
      </c>
    </row>
    <row r="2353" spans="1:38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  <c r="AL2353" s="22">
        <v>0</v>
      </c>
    </row>
    <row r="2354" spans="1:38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  <c r="AL2354" s="22">
        <v>0</v>
      </c>
    </row>
    <row r="2355" spans="1:38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  <c r="AL2355" s="22">
        <v>0</v>
      </c>
    </row>
    <row r="2356" spans="1:38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  <c r="AL2356" s="22">
        <v>0</v>
      </c>
    </row>
    <row r="2357" spans="1:38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  <c r="AL2357" s="22">
        <v>0</v>
      </c>
    </row>
    <row r="2358" spans="1:38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  <c r="AL2358" s="22">
        <v>0</v>
      </c>
    </row>
    <row r="2359" spans="1:38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  <c r="AL2359" s="22">
        <v>0</v>
      </c>
    </row>
    <row r="2360" spans="1:38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  <c r="AL2360" s="22">
        <v>0</v>
      </c>
    </row>
    <row r="2361" spans="1:38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  <c r="AL2361" s="22">
        <v>0</v>
      </c>
    </row>
    <row r="2362" spans="1:38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  <c r="AL2362" s="22">
        <v>0</v>
      </c>
    </row>
    <row r="2363" spans="1:38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  <c r="AL2363" s="22">
        <v>0</v>
      </c>
    </row>
    <row r="2364" spans="1:38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  <c r="AL2364" s="22">
        <v>0</v>
      </c>
    </row>
    <row r="2365" spans="1:38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  <c r="AL2365" s="22">
        <v>0</v>
      </c>
    </row>
    <row r="2366" spans="1:38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  <c r="AL2366" s="22">
        <v>0</v>
      </c>
    </row>
    <row r="2367" spans="1:38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  <c r="AL2367" s="22">
        <v>0</v>
      </c>
    </row>
    <row r="2368" spans="1:38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  <c r="AL2368" s="22">
        <v>0</v>
      </c>
    </row>
    <row r="2369" spans="1:38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  <c r="AL2369" s="22">
        <v>0</v>
      </c>
    </row>
    <row r="2370" spans="1:38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  <c r="AL2370" s="22">
        <v>0</v>
      </c>
    </row>
    <row r="2371" spans="1:38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  <c r="AL2371" s="22">
        <v>0</v>
      </c>
    </row>
    <row r="2372" spans="1:38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  <c r="AL2372" s="22">
        <v>0</v>
      </c>
    </row>
    <row r="2373" spans="1:38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  <c r="AL2373" s="22">
        <v>0</v>
      </c>
    </row>
    <row r="2374" spans="1:38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  <c r="AL2374" s="22">
        <v>0</v>
      </c>
    </row>
    <row r="2375" spans="1:38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  <c r="AL2375" s="22">
        <v>0</v>
      </c>
    </row>
    <row r="2376" spans="1:38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  <c r="AL2376" s="22">
        <v>0</v>
      </c>
    </row>
    <row r="2377" spans="1:38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>IF(AND(B2377=27,A2377&lt;=25),0,IF(A2377=0,0,IF(W2377="À venir",0,IF(AND(ISBLANK(P2377),ISBLANK(Q2377)),1,0))))</f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  <c r="AL2377" s="22">
        <v>0</v>
      </c>
    </row>
    <row r="2378" spans="1:38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  <c r="AL2378" s="22">
        <v>0</v>
      </c>
    </row>
    <row r="2379" spans="1:38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  <c r="AL2379" s="22">
        <v>0</v>
      </c>
    </row>
    <row r="2380" spans="1:38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  <c r="AL2380" s="22">
        <v>0</v>
      </c>
    </row>
    <row r="2381" spans="1:38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  <c r="AL2381" s="22">
        <v>0</v>
      </c>
    </row>
    <row r="2382" spans="1:38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  <c r="AL2382" s="22">
        <v>0</v>
      </c>
    </row>
    <row r="2383" spans="1:38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  <c r="AL2383" s="22">
        <v>0</v>
      </c>
    </row>
    <row r="2384" spans="1:38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  <c r="AL2384" s="22">
        <v>0</v>
      </c>
    </row>
    <row r="2385" spans="1:38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  <c r="AL2385" s="22">
        <v>0</v>
      </c>
    </row>
    <row r="2386" spans="1:38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  <c r="AL2386" s="22">
        <v>0</v>
      </c>
    </row>
    <row r="2387" spans="1:38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  <c r="AL2387" s="22">
        <v>0</v>
      </c>
    </row>
    <row r="2388" spans="1:38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  <c r="AL2388" s="22">
        <v>0</v>
      </c>
    </row>
    <row r="2389" spans="1:38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  <c r="AL2389" s="22">
        <v>0</v>
      </c>
    </row>
    <row r="2390" spans="1:38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  <c r="AL2390" s="22">
        <v>0</v>
      </c>
    </row>
    <row r="2391" spans="1:38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  <c r="AL2391" s="22">
        <v>0</v>
      </c>
    </row>
    <row r="2392" spans="1:38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  <c r="AL2392" s="22">
        <v>0</v>
      </c>
    </row>
    <row r="2393" spans="1:38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  <c r="AL2393" s="22">
        <v>0</v>
      </c>
    </row>
    <row r="2394" spans="1:38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  <c r="AL2394" s="22">
        <v>0</v>
      </c>
    </row>
    <row r="2395" spans="1:38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  <c r="AL2395" s="22">
        <v>0</v>
      </c>
    </row>
    <row r="2396" spans="1:38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  <c r="AL2396" s="22">
        <v>0</v>
      </c>
    </row>
    <row r="2397" spans="1:38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  <c r="AL2397" s="22">
        <v>0</v>
      </c>
    </row>
    <row r="2398" spans="1:38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  <c r="AL2398" s="22">
        <v>0</v>
      </c>
    </row>
    <row r="2399" spans="1:38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  <c r="AL2399" s="22">
        <v>0</v>
      </c>
    </row>
    <row r="2400" spans="1:38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  <c r="AL2400" s="22">
        <v>0</v>
      </c>
    </row>
    <row r="2401" spans="1:38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  <c r="AL2401" s="22">
        <v>0</v>
      </c>
    </row>
    <row r="2402" spans="1:38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  <c r="AL2402" s="22">
        <v>0</v>
      </c>
    </row>
    <row r="2403" spans="1:38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  <c r="AL2403" s="22">
        <v>0</v>
      </c>
    </row>
    <row r="2404" spans="1:38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>IF(AND(B2404=27,A2404&lt;=25),0,IF(A2404=0,0,IF(W2404="À venir",0,IF(AND(ISBLANK(P2404),ISBLANK(Q2404)),1,0))))</f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  <c r="AL2404" s="22">
        <v>0</v>
      </c>
    </row>
    <row r="2405" spans="1:38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  <c r="AL2405" s="22">
        <v>0</v>
      </c>
    </row>
    <row r="2406" spans="1:38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  <c r="AL2406" s="22">
        <v>0</v>
      </c>
    </row>
    <row r="2407" spans="1:38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  <c r="AL2407" s="22">
        <v>0</v>
      </c>
    </row>
    <row r="2408" spans="1:38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  <c r="AL2408" s="22">
        <v>0</v>
      </c>
    </row>
    <row r="2409" spans="1:38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  <c r="AL2409" s="22">
        <v>0</v>
      </c>
    </row>
    <row r="2410" spans="1:38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  <c r="AL2410" s="22">
        <v>0</v>
      </c>
    </row>
    <row r="2411" spans="1:38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  <c r="AL2411" s="22">
        <v>0</v>
      </c>
    </row>
    <row r="2412" spans="1:38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  <c r="AL2412" s="22">
        <v>0</v>
      </c>
    </row>
    <row r="2413" spans="1:38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  <c r="AL2413" s="22">
        <v>0</v>
      </c>
    </row>
    <row r="2414" spans="1:38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  <c r="AL2414" s="22">
        <v>0</v>
      </c>
    </row>
    <row r="2415" spans="1:38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  <c r="AL2415" s="22">
        <v>0</v>
      </c>
    </row>
    <row r="2416" spans="1:38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  <c r="AL2416" s="22">
        <v>0</v>
      </c>
    </row>
    <row r="2417" spans="1:38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  <c r="AL2417" s="22">
        <v>0</v>
      </c>
    </row>
    <row r="2418" spans="1:38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  <c r="AL2418" s="22">
        <v>0</v>
      </c>
    </row>
    <row r="2419" spans="1:38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  <c r="AL2419" s="22">
        <v>0</v>
      </c>
    </row>
    <row r="2420" spans="1:38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  <c r="AL2420" s="22">
        <v>0</v>
      </c>
    </row>
    <row r="2421" spans="1:38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  <c r="AL2421" s="22">
        <v>0</v>
      </c>
    </row>
    <row r="2422" spans="1:38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  <c r="AL2422" s="22">
        <v>0</v>
      </c>
    </row>
    <row r="2423" spans="1:38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  <c r="AL2423" s="22">
        <v>0</v>
      </c>
    </row>
    <row r="2424" spans="1:38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  <c r="AL2424" s="22">
        <v>0</v>
      </c>
    </row>
    <row r="2425" spans="1:38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  <c r="AL2425" s="22">
        <v>0</v>
      </c>
    </row>
    <row r="2426" spans="1:38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  <c r="AL2426" s="22">
        <v>0</v>
      </c>
    </row>
    <row r="2427" spans="1:38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  <c r="AL2427" s="22">
        <v>0</v>
      </c>
    </row>
    <row r="2428" spans="1:38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  <c r="AL2428" s="22">
        <v>0</v>
      </c>
    </row>
    <row r="2429" spans="1:38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  <c r="AL2429" s="22">
        <v>0</v>
      </c>
    </row>
    <row r="2430" spans="1:38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  <c r="AL2430" s="22">
        <v>0</v>
      </c>
    </row>
    <row r="2431" spans="1:38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>IF(AND(B2431=27,A2431&lt;=25),0,IF(A2431=0,0,IF(W2431="À venir",0,IF(AND(ISBLANK(P2431),ISBLANK(Q2431)),1,0))))</f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  <c r="AL2431" s="22">
        <v>0</v>
      </c>
    </row>
    <row r="2432" spans="1:38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  <c r="AL2432" s="22">
        <v>0</v>
      </c>
    </row>
    <row r="2433" spans="1:38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  <c r="AL2433" s="22">
        <v>0</v>
      </c>
    </row>
    <row r="2434" spans="1:38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  <c r="AL2434" s="22">
        <v>0</v>
      </c>
    </row>
    <row r="2435" spans="1:38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  <c r="AL2435" s="22">
        <v>0</v>
      </c>
    </row>
    <row r="2436" spans="1:38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  <c r="AL2436" s="22">
        <v>0</v>
      </c>
    </row>
    <row r="2437" spans="1:38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  <c r="AL2437" s="22">
        <v>0</v>
      </c>
    </row>
    <row r="2438" spans="1:38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  <c r="AL2438" s="22">
        <v>0</v>
      </c>
    </row>
    <row r="2439" spans="1:38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  <c r="AL2439" s="22">
        <v>0</v>
      </c>
    </row>
    <row r="2440" spans="1:38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  <c r="AL2440" s="22">
        <v>0</v>
      </c>
    </row>
    <row r="2441" spans="1:38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  <c r="AL2441" s="22">
        <v>0</v>
      </c>
    </row>
    <row r="2442" spans="1:38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  <c r="AL2442" s="22">
        <v>0</v>
      </c>
    </row>
    <row r="2443" spans="1:38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  <c r="AL2443" s="22">
        <v>0</v>
      </c>
    </row>
    <row r="2444" spans="1:38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  <c r="AL2444" s="22">
        <v>0</v>
      </c>
    </row>
    <row r="2445" spans="1:38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  <c r="AL2445" s="22">
        <v>0</v>
      </c>
    </row>
    <row r="2446" spans="1:38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  <c r="AL2446" s="22">
        <v>0</v>
      </c>
    </row>
    <row r="2447" spans="1:38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  <c r="AL2447" s="22">
        <v>0</v>
      </c>
    </row>
    <row r="2448" spans="1:38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  <c r="AL2448" s="22">
        <v>0</v>
      </c>
    </row>
    <row r="2449" spans="1:38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  <c r="AL2449" s="22">
        <v>0</v>
      </c>
    </row>
    <row r="2450" spans="1:38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  <c r="AL2450" s="22">
        <v>0</v>
      </c>
    </row>
    <row r="2451" spans="1:38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  <c r="AL2451" s="22">
        <v>0</v>
      </c>
    </row>
    <row r="2452" spans="1:38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  <c r="AL2452" s="22">
        <v>0</v>
      </c>
    </row>
    <row r="2453" spans="1:38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  <c r="AL2453" s="22">
        <v>0</v>
      </c>
    </row>
    <row r="2454" spans="1:38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  <c r="AL2454" s="22">
        <v>0</v>
      </c>
    </row>
    <row r="2455" spans="1:38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  <c r="AL2455" s="22">
        <v>0</v>
      </c>
    </row>
    <row r="2456" spans="1:38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  <c r="AL2456" s="22">
        <v>0</v>
      </c>
    </row>
    <row r="2457" spans="1:38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  <c r="AL2457" s="22">
        <v>0</v>
      </c>
    </row>
    <row r="2458" spans="1:38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>IF(AND(B2458=27,A2458&lt;=25),0,IF(A2458=0,0,IF(W2458="À venir",0,IF(AND(ISBLANK(P2458),ISBLANK(Q2458)),1,0))))</f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  <c r="AL2458" s="22">
        <v>0</v>
      </c>
    </row>
    <row r="2459" spans="1:38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  <c r="AL2459" s="22">
        <v>0</v>
      </c>
    </row>
    <row r="2460" spans="1:38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  <c r="AL2460" s="22">
        <v>0</v>
      </c>
    </row>
    <row r="2461" spans="1:38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  <c r="AL2461" s="22">
        <v>0</v>
      </c>
    </row>
    <row r="2462" spans="1:38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  <c r="AL2462" s="22">
        <v>0</v>
      </c>
    </row>
    <row r="2463" spans="1:38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  <c r="AL2463" s="22">
        <v>0</v>
      </c>
    </row>
    <row r="2464" spans="1:38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  <c r="AL2464" s="22">
        <v>0</v>
      </c>
    </row>
    <row r="2465" spans="1:38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  <c r="AL2465" s="22">
        <v>0</v>
      </c>
    </row>
    <row r="2466" spans="1:38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  <c r="AL2466" s="22">
        <v>0</v>
      </c>
    </row>
    <row r="2467" spans="1:38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  <c r="AL2467" s="22">
        <v>0</v>
      </c>
    </row>
    <row r="2468" spans="1:38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  <c r="AL2468" s="22">
        <v>0</v>
      </c>
    </row>
    <row r="2469" spans="1:38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  <c r="AL2469" s="22">
        <v>0</v>
      </c>
    </row>
    <row r="2470" spans="1:38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  <c r="AL2470" s="22">
        <v>0</v>
      </c>
    </row>
    <row r="2471" spans="1:38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  <c r="AL2471" s="22">
        <v>0</v>
      </c>
    </row>
    <row r="2472" spans="1:38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  <c r="AL2472" s="22">
        <v>0</v>
      </c>
    </row>
    <row r="2473" spans="1:38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  <c r="AL2473" s="22">
        <v>0</v>
      </c>
    </row>
    <row r="2474" spans="1:38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  <c r="AL2474" s="22">
        <v>0</v>
      </c>
    </row>
    <row r="2475" spans="1:38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  <c r="AL2475" s="22">
        <v>0</v>
      </c>
    </row>
    <row r="2476" spans="1:38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  <c r="AL2476" s="22">
        <v>0</v>
      </c>
    </row>
    <row r="2477" spans="1:38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  <c r="AL2477" s="22">
        <v>0</v>
      </c>
    </row>
    <row r="2478" spans="1:38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  <c r="AL2478" s="22">
        <v>0</v>
      </c>
    </row>
    <row r="2479" spans="1:38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  <c r="AL2479" s="22">
        <v>0</v>
      </c>
    </row>
    <row r="2480" spans="1:38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  <c r="AL2480" s="22">
        <v>0</v>
      </c>
    </row>
    <row r="2481" spans="1:38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  <c r="AL2481" s="22">
        <v>0</v>
      </c>
    </row>
    <row r="2482" spans="1:38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  <c r="AL2482" s="22">
        <v>0</v>
      </c>
    </row>
    <row r="2483" spans="1:38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  <c r="AL2483" s="22">
        <v>0</v>
      </c>
    </row>
    <row r="2484" spans="1:38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  <c r="AL2484" s="22">
        <v>0</v>
      </c>
    </row>
    <row r="2485" spans="1:38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>IF(AND(B2485=27,A2485&lt;=25),0,IF(A2485=0,0,IF(W2485="À venir",0,IF(AND(ISBLANK(P2485),ISBLANK(Q2485)),1,0))))</f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  <c r="AL2485" s="22">
        <v>0</v>
      </c>
    </row>
    <row r="2486" spans="1:38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  <c r="AL2486" s="22">
        <v>0</v>
      </c>
    </row>
    <row r="2487" spans="1:38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  <c r="AL2487" s="22">
        <v>0</v>
      </c>
    </row>
    <row r="2488" spans="1:38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  <c r="AL2488" s="22">
        <v>0</v>
      </c>
    </row>
    <row r="2489" spans="1:38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  <c r="AL2489" s="22">
        <v>0</v>
      </c>
    </row>
    <row r="2490" spans="1:38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  <c r="AL2490" s="22">
        <v>0</v>
      </c>
    </row>
    <row r="2491" spans="1:38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  <c r="AL2491" s="22">
        <v>0</v>
      </c>
    </row>
    <row r="2492" spans="1:38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  <c r="AL2492" s="22">
        <v>0</v>
      </c>
    </row>
    <row r="2493" spans="1:38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  <c r="AL2493" s="22">
        <v>0</v>
      </c>
    </row>
    <row r="2494" spans="1:38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  <c r="AL2494" s="22">
        <v>0</v>
      </c>
    </row>
    <row r="2495" spans="1:38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  <c r="AL2495" s="22">
        <v>0</v>
      </c>
    </row>
    <row r="2496" spans="1:38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  <c r="AL2496" s="22">
        <v>0</v>
      </c>
    </row>
    <row r="2497" spans="1:38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  <c r="AL2497" s="22">
        <v>0</v>
      </c>
    </row>
    <row r="2498" spans="1:38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  <c r="AL2498" s="22">
        <v>0</v>
      </c>
    </row>
    <row r="2499" spans="1:38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  <c r="AL2499" s="22">
        <v>0</v>
      </c>
    </row>
    <row r="2500" spans="1:38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  <c r="AL2500" s="22">
        <v>0</v>
      </c>
    </row>
    <row r="2501" spans="1:38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  <c r="AL2501" s="22">
        <v>0</v>
      </c>
    </row>
    <row r="2502" spans="1:38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  <c r="AL2502" s="22">
        <v>0</v>
      </c>
    </row>
    <row r="2503" spans="1:38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  <c r="AL2503" s="22">
        <v>0</v>
      </c>
    </row>
    <row r="2504" spans="1:38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  <c r="AL2504" s="22">
        <v>0</v>
      </c>
    </row>
    <row r="2505" spans="1:38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  <c r="AL2505" s="22">
        <v>0</v>
      </c>
    </row>
    <row r="2506" spans="1:38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  <c r="AL2506" s="22">
        <v>0</v>
      </c>
    </row>
    <row r="2507" spans="1:38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  <c r="AL2507" s="22">
        <v>0</v>
      </c>
    </row>
    <row r="2508" spans="1:38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  <c r="AL2508" s="22">
        <v>0</v>
      </c>
    </row>
    <row r="2509" spans="1:38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  <c r="AL2509" s="22">
        <v>0</v>
      </c>
    </row>
    <row r="2510" spans="1:38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  <c r="AL2510" s="22">
        <v>0</v>
      </c>
    </row>
    <row r="2511" spans="1:38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  <c r="AL2511" s="22">
        <v>0</v>
      </c>
    </row>
    <row r="2512" spans="1:38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>IF(AND(B2512=27,A2512&lt;=25),0,IF(A2512=0,0,IF(W2512="À venir",0,IF(AND(ISBLANK(P2512),ISBLANK(Q2512)),1,0))))</f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  <c r="AL2512" s="22">
        <v>0</v>
      </c>
    </row>
    <row r="2513" spans="1:38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  <c r="AL2513" s="22">
        <v>0</v>
      </c>
    </row>
    <row r="2514" spans="1:38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  <c r="AL2514" s="22">
        <v>0</v>
      </c>
    </row>
    <row r="2515" spans="1:38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  <c r="AL2515" s="22">
        <v>0</v>
      </c>
    </row>
    <row r="2516" spans="1:38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  <c r="AL2516" s="22">
        <v>0</v>
      </c>
    </row>
    <row r="2517" spans="1:38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  <c r="AL2517" s="22">
        <v>0</v>
      </c>
    </row>
    <row r="2518" spans="1:38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  <c r="AL2518" s="22">
        <v>0</v>
      </c>
    </row>
    <row r="2519" spans="1:38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  <c r="AL2519" s="22">
        <v>0</v>
      </c>
    </row>
    <row r="2520" spans="1:38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  <c r="AL2520" s="22">
        <v>0</v>
      </c>
    </row>
    <row r="2521" spans="1:38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  <c r="AL2521" s="22">
        <v>0</v>
      </c>
    </row>
    <row r="2522" spans="1:38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  <c r="AL2522" s="22">
        <v>0</v>
      </c>
    </row>
    <row r="2523" spans="1:38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  <c r="AL2523" s="22">
        <v>0</v>
      </c>
    </row>
    <row r="2524" spans="1:38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  <c r="AL2524" s="22">
        <v>0</v>
      </c>
    </row>
    <row r="2525" spans="1:38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  <c r="AL2525" s="22">
        <v>0</v>
      </c>
    </row>
    <row r="2526" spans="1:38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  <c r="AL2526" s="22">
        <v>0</v>
      </c>
    </row>
    <row r="2527" spans="1:38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  <c r="AL2527" s="22">
        <v>0</v>
      </c>
    </row>
    <row r="2528" spans="1:38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  <c r="AL2528" s="22">
        <v>0</v>
      </c>
    </row>
    <row r="2529" spans="1:38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  <c r="AL2529" s="22">
        <v>0</v>
      </c>
    </row>
    <row r="2530" spans="1:38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  <c r="AL2530" s="22">
        <v>0</v>
      </c>
    </row>
    <row r="2531" spans="1:38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  <c r="AL2531" s="22">
        <v>0</v>
      </c>
    </row>
    <row r="2532" spans="1:38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  <c r="AL2532" s="22">
        <v>0</v>
      </c>
    </row>
    <row r="2533" spans="1:38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  <c r="AL2533" s="22">
        <v>0</v>
      </c>
    </row>
    <row r="2534" spans="1:38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  <c r="AL2534" s="22">
        <v>0</v>
      </c>
    </row>
    <row r="2535" spans="1:38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  <c r="AL2535" s="22">
        <v>0</v>
      </c>
    </row>
    <row r="2536" spans="1:38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  <c r="AL2536" s="22">
        <v>0</v>
      </c>
    </row>
    <row r="2537" spans="1:38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  <c r="AL2537" s="22">
        <v>0</v>
      </c>
    </row>
    <row r="2538" spans="1:38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  <c r="AL2538" s="22">
        <v>0</v>
      </c>
    </row>
    <row r="2539" spans="1:38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>IF(AND(B2539=27,A2539&lt;=25),0,IF(A2539=0,0,IF(W2539="À venir",0,IF(AND(ISBLANK(P2539),ISBLANK(Q2539)),1,0))))</f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  <c r="AL2539" s="22">
        <v>0</v>
      </c>
    </row>
    <row r="2540" spans="1:38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  <c r="AL2540" s="22">
        <v>0</v>
      </c>
    </row>
    <row r="2541" spans="1:38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  <c r="AL2541" s="22">
        <v>0</v>
      </c>
    </row>
    <row r="2542" spans="1:38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  <c r="AL2542" s="22">
        <v>0</v>
      </c>
    </row>
    <row r="2543" spans="1:38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  <c r="AL2543" s="22">
        <v>0</v>
      </c>
    </row>
    <row r="2544" spans="1:38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  <c r="AL2544" s="22">
        <v>0</v>
      </c>
    </row>
    <row r="2545" spans="1:38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  <c r="AL2545" s="22">
        <v>0</v>
      </c>
    </row>
    <row r="2546" spans="1:38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  <c r="AL2546" s="22">
        <v>0</v>
      </c>
    </row>
    <row r="2547" spans="1:38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  <c r="AL2547" s="22">
        <v>0</v>
      </c>
    </row>
    <row r="2548" spans="1:38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  <c r="AL2548" s="22">
        <v>0</v>
      </c>
    </row>
    <row r="2549" spans="1:38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  <c r="AL2549" s="22">
        <v>0</v>
      </c>
    </row>
    <row r="2550" spans="1:38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  <c r="AL2550" s="22">
        <v>0</v>
      </c>
    </row>
    <row r="2551" spans="1:38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  <c r="AL2551" s="22">
        <v>0</v>
      </c>
    </row>
    <row r="2552" spans="1:38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  <c r="AL2552" s="22">
        <v>0</v>
      </c>
    </row>
    <row r="2553" spans="1:38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  <c r="AL2553" s="22">
        <v>0</v>
      </c>
    </row>
    <row r="2554" spans="1:38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  <c r="AL2554" s="22">
        <v>0</v>
      </c>
    </row>
    <row r="2555" spans="1:38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  <c r="AL2555" s="22">
        <v>0</v>
      </c>
    </row>
    <row r="2556" spans="1:38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  <c r="AL2556" s="22">
        <v>0</v>
      </c>
    </row>
    <row r="2557" spans="1:38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  <c r="AL2557" s="22">
        <v>0</v>
      </c>
    </row>
    <row r="2558" spans="1:38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  <c r="AL2558" s="22">
        <v>0</v>
      </c>
    </row>
    <row r="2559" spans="1:38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  <c r="AL2559" s="22">
        <v>0</v>
      </c>
    </row>
    <row r="2560" spans="1:38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  <c r="AL2560" s="22">
        <v>0</v>
      </c>
    </row>
    <row r="2561" spans="1:38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  <c r="AL2561" s="22">
        <v>0</v>
      </c>
    </row>
    <row r="2562" spans="1:38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  <c r="AL2562" s="22">
        <v>0</v>
      </c>
    </row>
    <row r="2563" spans="1:38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  <c r="AL2563" s="22">
        <v>0</v>
      </c>
    </row>
    <row r="2564" spans="1:38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  <c r="AL2564" s="22">
        <v>0</v>
      </c>
    </row>
    <row r="2565" spans="1:38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  <c r="AL2565" s="22">
        <v>0</v>
      </c>
    </row>
    <row r="2566" spans="1:38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>IF(AND(B2566=27,A2566&lt;=25),0,IF(A2566=0,0,IF(W2566="À venir",0,IF(AND(ISBLANK(P2566),ISBLANK(Q2566)),1,0))))</f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  <c r="AL2566" s="22">
        <v>0</v>
      </c>
    </row>
    <row r="2567" spans="1:38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  <c r="AL2567" s="22">
        <v>0</v>
      </c>
    </row>
    <row r="2568" spans="1:38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  <c r="AL2568" s="22">
        <v>0</v>
      </c>
    </row>
    <row r="2569" spans="1:38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  <c r="AL2569" s="22">
        <v>0</v>
      </c>
    </row>
    <row r="2570" spans="1:38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  <c r="AL2570" s="22">
        <v>0</v>
      </c>
    </row>
    <row r="2571" spans="1:38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  <c r="AL2571" s="22">
        <v>0</v>
      </c>
    </row>
    <row r="2572" spans="1:38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  <c r="AL2572" s="22">
        <v>0</v>
      </c>
    </row>
    <row r="2573" spans="1:38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  <c r="AL2573" s="22">
        <v>0</v>
      </c>
    </row>
    <row r="2574" spans="1:38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  <c r="AL2574" s="22">
        <v>0</v>
      </c>
    </row>
    <row r="2575" spans="1:38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  <c r="AL2575" s="22">
        <v>0</v>
      </c>
    </row>
    <row r="2576" spans="1:38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  <c r="AL2576" s="22">
        <v>0</v>
      </c>
    </row>
    <row r="2577" spans="1:38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  <c r="AL2577" s="22">
        <v>0</v>
      </c>
    </row>
    <row r="2578" spans="1:38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  <c r="AL2578" s="22">
        <v>0</v>
      </c>
    </row>
    <row r="2579" spans="1:38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  <c r="AL2579" s="22">
        <v>0</v>
      </c>
    </row>
    <row r="2580" spans="1:38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  <c r="AL2580" s="22">
        <v>0</v>
      </c>
    </row>
    <row r="2581" spans="1:38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  <c r="AL2581" s="22">
        <v>0</v>
      </c>
    </row>
    <row r="2582" spans="1:38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  <c r="AL2582" s="22">
        <v>0</v>
      </c>
    </row>
    <row r="2583" spans="1:38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  <c r="AL2583" s="22">
        <v>0</v>
      </c>
    </row>
    <row r="2584" spans="1:38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  <c r="AL2584" s="22">
        <v>0</v>
      </c>
    </row>
    <row r="2585" spans="1:38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  <c r="AL2585" s="22">
        <v>0</v>
      </c>
    </row>
    <row r="2586" spans="1:38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  <c r="AL2586" s="22">
        <v>0</v>
      </c>
    </row>
    <row r="2587" spans="1:38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  <c r="AL2587" s="22">
        <v>0</v>
      </c>
    </row>
    <row r="2588" spans="1:38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  <c r="AL2588" s="22">
        <v>0</v>
      </c>
    </row>
    <row r="2589" spans="1:38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  <c r="AL2589" s="22">
        <v>0</v>
      </c>
    </row>
    <row r="2590" spans="1:38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  <c r="AL2590" s="22">
        <v>0</v>
      </c>
    </row>
    <row r="2591" spans="1:38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  <c r="AL2591" s="22">
        <v>0</v>
      </c>
    </row>
    <row r="2592" spans="1:38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  <c r="AL2592" s="22">
        <v>0</v>
      </c>
    </row>
    <row r="2593" spans="1:38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>IF(AND(B2593=27,A2593&lt;=25),0,IF(A2593=0,0,IF(W2593="À venir",0,IF(AND(ISBLANK(P2593),ISBLANK(Q2593)),1,0))))</f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  <c r="AL2593" s="22">
        <v>0</v>
      </c>
    </row>
    <row r="2594" spans="1:38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  <c r="AL2594" s="22">
        <v>0</v>
      </c>
    </row>
    <row r="2595" spans="1:38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  <c r="AL2595" s="22">
        <v>0</v>
      </c>
    </row>
    <row r="2596" spans="1:38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  <c r="AL2596" s="22">
        <v>0</v>
      </c>
    </row>
    <row r="2597" spans="1:38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  <c r="AL2597" s="22">
        <v>0</v>
      </c>
    </row>
    <row r="2598" spans="1:38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  <c r="AL2598" s="22">
        <v>0</v>
      </c>
    </row>
    <row r="2599" spans="1:38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  <c r="AL2599" s="22">
        <v>0</v>
      </c>
    </row>
    <row r="2600" spans="1:38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  <c r="AL2600" s="22">
        <v>0</v>
      </c>
    </row>
    <row r="2601" spans="1:38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  <c r="AL2601" s="22">
        <v>0</v>
      </c>
    </row>
    <row r="2602" spans="1:38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  <c r="AL2602" s="22">
        <v>0</v>
      </c>
    </row>
    <row r="2603" spans="1:38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  <c r="AL2603" s="22">
        <v>0</v>
      </c>
    </row>
    <row r="2604" spans="1:38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  <c r="AL2604" s="22">
        <v>0</v>
      </c>
    </row>
    <row r="2605" spans="1:38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  <c r="AL2605" s="22">
        <v>0</v>
      </c>
    </row>
    <row r="2606" spans="1:38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  <c r="AL2606" s="22">
        <v>0</v>
      </c>
    </row>
    <row r="2607" spans="1:38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  <c r="AL2607" s="22">
        <v>0</v>
      </c>
    </row>
    <row r="2608" spans="1:38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  <c r="AL2608" s="22">
        <v>0</v>
      </c>
    </row>
    <row r="2609" spans="1:38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  <c r="AL2609" s="22">
        <v>0</v>
      </c>
    </row>
    <row r="2610" spans="1:38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  <c r="AL2610" s="22">
        <v>0</v>
      </c>
    </row>
    <row r="2611" spans="1:38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  <c r="AL2611" s="22">
        <v>0</v>
      </c>
    </row>
    <row r="2612" spans="1:38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  <c r="AL2612" s="22">
        <v>0</v>
      </c>
    </row>
    <row r="2613" spans="1:38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  <c r="AL2613" s="22">
        <v>0</v>
      </c>
    </row>
    <row r="2614" spans="1:38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  <c r="AL2614" s="22">
        <v>0</v>
      </c>
    </row>
    <row r="2615" spans="1:38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  <c r="AL2615" s="22">
        <v>0</v>
      </c>
    </row>
    <row r="2616" spans="1:38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  <c r="AL2616" s="22">
        <v>0</v>
      </c>
    </row>
    <row r="2617" spans="1:38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  <c r="AL2617" s="22">
        <v>0</v>
      </c>
    </row>
    <row r="2618" spans="1:38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  <c r="AL2618" s="22">
        <v>0</v>
      </c>
    </row>
    <row r="2619" spans="1:38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  <c r="AL2619" s="22">
        <v>0</v>
      </c>
    </row>
    <row r="2620" spans="1:38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>IF(AND(B2620=27,A2620&lt;=25),0,IF(A2620=0,0,IF(W2620="À venir",0,IF(AND(ISBLANK(P2620),ISBLANK(Q2620)),1,0))))</f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  <c r="AL2620" s="22">
        <v>0</v>
      </c>
    </row>
    <row r="2621" spans="1:38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  <c r="AL2621" s="22">
        <v>0</v>
      </c>
    </row>
    <row r="2622" spans="1:38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  <c r="AL2622" s="22">
        <v>0</v>
      </c>
    </row>
    <row r="2623" spans="1:38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  <c r="AL2623" s="22">
        <v>0</v>
      </c>
    </row>
    <row r="2624" spans="1:38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  <c r="AL2624" s="22">
        <v>0</v>
      </c>
    </row>
    <row r="2625" spans="1:38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  <c r="AL2625" s="22">
        <v>0</v>
      </c>
    </row>
    <row r="2626" spans="1:38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  <c r="AL2626" s="22">
        <v>0</v>
      </c>
    </row>
    <row r="2627" spans="1:38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  <c r="AL2627" s="22">
        <v>0</v>
      </c>
    </row>
    <row r="2628" spans="1:38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  <c r="AL2628" s="22">
        <v>0</v>
      </c>
    </row>
    <row r="2629" spans="1:38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  <c r="AL2629" s="22">
        <v>0</v>
      </c>
    </row>
    <row r="2630" spans="1:38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  <c r="AL2630" s="22">
        <v>0</v>
      </c>
    </row>
    <row r="2631" spans="1:38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  <c r="AL2631" s="22">
        <v>0</v>
      </c>
    </row>
    <row r="2632" spans="1:38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  <c r="AL2632" s="22">
        <v>0</v>
      </c>
    </row>
    <row r="2633" spans="1:38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  <c r="AL2633" s="22">
        <v>0</v>
      </c>
    </row>
    <row r="2634" spans="1:38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  <c r="AL2634" s="22">
        <v>0</v>
      </c>
    </row>
    <row r="2635" spans="1:38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  <c r="AL2635" s="22">
        <v>0</v>
      </c>
    </row>
    <row r="2636" spans="1:38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  <c r="AL2636" s="22">
        <v>0</v>
      </c>
    </row>
    <row r="2637" spans="1:38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  <c r="AL2637" s="22">
        <v>0</v>
      </c>
    </row>
    <row r="2638" spans="1:38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  <c r="AL2638" s="22">
        <v>0</v>
      </c>
    </row>
    <row r="2639" spans="1:38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  <c r="AL2639" s="22">
        <v>0</v>
      </c>
    </row>
    <row r="2640" spans="1:38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  <c r="AL2640" s="22">
        <v>0</v>
      </c>
    </row>
    <row r="2641" spans="1:38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  <c r="AL2641" s="22">
        <v>0</v>
      </c>
    </row>
    <row r="2642" spans="1:38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  <c r="AL2642" s="22">
        <v>0</v>
      </c>
    </row>
    <row r="2643" spans="1:38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  <c r="AL2643" s="22">
        <v>0</v>
      </c>
    </row>
    <row r="2644" spans="1:38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  <c r="AL2644" s="22">
        <v>0</v>
      </c>
    </row>
    <row r="2645" spans="1:38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  <c r="AL2645" s="22">
        <v>0</v>
      </c>
    </row>
    <row r="2646" spans="1:38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  <c r="AL2646" s="22">
        <v>0</v>
      </c>
    </row>
    <row r="2647" spans="1:38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>IF(AND(B2647=27,A2647&lt;=25),0,IF(A2647=0,0,IF(W2647="À venir",0,IF(AND(ISBLANK(P2647),ISBLANK(Q2647)),1,0))))</f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  <c r="AL2647" s="22">
        <v>0</v>
      </c>
    </row>
    <row r="2648" spans="1:38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>
        <v>3</v>
      </c>
      <c r="Q2648" s="27">
        <v>1</v>
      </c>
      <c r="R2648" s="27" t="str">
        <f t="shared" si="331"/>
        <v>3-1</v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Terminé</v>
      </c>
      <c r="X2648" s="20">
        <f>VLOOKUP($A2648,Database!$A:$Y,20,FALSE)</f>
        <v>2</v>
      </c>
      <c r="Y2648" s="20">
        <f>VLOOKUP($A2648,Database!$A:$Y,21,FALSE)</f>
        <v>1</v>
      </c>
      <c r="Z2648" s="20">
        <f t="shared" si="330"/>
        <v>0</v>
      </c>
      <c r="AA2648" s="20">
        <f t="shared" si="324"/>
        <v>1</v>
      </c>
      <c r="AB2648" s="20">
        <f t="shared" ca="1" si="325"/>
        <v>60</v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>
        <f ca="1">IFERROR(
   IF(
     OR(ISBLANK(P2648),ISBLANK(Q2648)),
     "",
     IF(
       AND(AB2648&lt;&gt;"",OR(W2648="Terminé",W2648="En cours")),
       VLOOKUP(AD2648,Setup_ScoreExactBonus!A:D,4,FALSE),
       0
     )),
  0)</f>
        <v>0</v>
      </c>
      <c r="AF2648" s="21">
        <f t="shared" ca="1" si="327"/>
        <v>60</v>
      </c>
      <c r="AG2648" s="21">
        <f ca="1">SUMIFS(AF$2:AF2648,D$2:D2648,D2648)</f>
        <v>3635</v>
      </c>
      <c r="AJ2648" s="22">
        <f t="shared" si="328"/>
        <v>1</v>
      </c>
      <c r="AK2648" s="22">
        <f t="shared" si="329"/>
        <v>0</v>
      </c>
      <c r="AL2648" s="22">
        <v>0</v>
      </c>
    </row>
    <row r="2649" spans="1:38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>
        <v>1</v>
      </c>
      <c r="Q2649" s="27">
        <v>0</v>
      </c>
      <c r="R2649" s="27" t="str">
        <f t="shared" si="331"/>
        <v>1-0</v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Terminé</v>
      </c>
      <c r="X2649" s="20">
        <f>VLOOKUP($A2649,Database!$A:$Y,20,FALSE)</f>
        <v>2</v>
      </c>
      <c r="Y2649" s="20">
        <f>VLOOKUP($A2649,Database!$A:$Y,21,FALSE)</f>
        <v>1</v>
      </c>
      <c r="Z2649" s="20">
        <f t="shared" si="330"/>
        <v>0</v>
      </c>
      <c r="AA2649" s="20">
        <f t="shared" si="324"/>
        <v>1</v>
      </c>
      <c r="AB2649" s="20">
        <f t="shared" ca="1" si="325"/>
        <v>60</v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>
        <f ca="1">IFERROR(
   IF(
     OR(ISBLANK(P2649),ISBLANK(Q2649)),
     "",
     IF(
       AND(AB2649&lt;&gt;"",OR(W2649="Terminé",W2649="En cours")),
       VLOOKUP(AD2649,Setup_ScoreExactBonus!A:D,4,FALSE),
       0
     )),
  0)</f>
        <v>0</v>
      </c>
      <c r="AF2649" s="21">
        <f t="shared" ca="1" si="327"/>
        <v>60</v>
      </c>
      <c r="AG2649" s="21">
        <f ca="1">SUMIFS(AF$2:AF2649,D$2:D2649,D2649)</f>
        <v>4220</v>
      </c>
      <c r="AJ2649" s="22">
        <f t="shared" si="328"/>
        <v>2</v>
      </c>
      <c r="AK2649" s="22">
        <f t="shared" si="329"/>
        <v>0</v>
      </c>
      <c r="AL2649" s="22">
        <v>0</v>
      </c>
    </row>
    <row r="2650" spans="1:38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>
        <v>3</v>
      </c>
      <c r="Q2650" s="27">
        <v>1</v>
      </c>
      <c r="R2650" s="27" t="str">
        <f t="shared" si="331"/>
        <v>3-1</v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Terminé</v>
      </c>
      <c r="X2650" s="20">
        <f>VLOOKUP($A2650,Database!$A:$Y,20,FALSE)</f>
        <v>2</v>
      </c>
      <c r="Y2650" s="20">
        <f>VLOOKUP($A2650,Database!$A:$Y,21,FALSE)</f>
        <v>1</v>
      </c>
      <c r="Z2650" s="20">
        <f t="shared" si="330"/>
        <v>0</v>
      </c>
      <c r="AA2650" s="20">
        <f t="shared" si="324"/>
        <v>1</v>
      </c>
      <c r="AB2650" s="20">
        <f t="shared" ca="1" si="325"/>
        <v>60</v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>
        <f ca="1">IFERROR(
   IF(
     OR(ISBLANK(P2650),ISBLANK(Q2650)),
     "",
     IF(
       AND(AB2650&lt;&gt;"",OR(W2650="Terminé",W2650="En cours")),
       VLOOKUP(AD2650,Setup_ScoreExactBonus!A:D,4,FALSE),
       0
     )),
  0)</f>
        <v>0</v>
      </c>
      <c r="AF2650" s="21">
        <f t="shared" ca="1" si="327"/>
        <v>60</v>
      </c>
      <c r="AG2650" s="21">
        <f ca="1">SUMIFS(AF$2:AF2650,D$2:D2650,D2650)</f>
        <v>4035</v>
      </c>
      <c r="AJ2650" s="22">
        <f t="shared" si="328"/>
        <v>2</v>
      </c>
      <c r="AK2650" s="22">
        <f t="shared" si="329"/>
        <v>0</v>
      </c>
      <c r="AL2650" s="22">
        <v>0</v>
      </c>
    </row>
    <row r="2651" spans="1:38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>
        <v>2</v>
      </c>
      <c r="Q2651" s="27">
        <v>1</v>
      </c>
      <c r="R2651" s="27" t="str">
        <f t="shared" si="331"/>
        <v>2-1</v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Terminé</v>
      </c>
      <c r="X2651" s="20">
        <f>VLOOKUP($A2651,Database!$A:$Y,20,FALSE)</f>
        <v>2</v>
      </c>
      <c r="Y2651" s="20">
        <f>VLOOKUP($A2651,Database!$A:$Y,21,FALSE)</f>
        <v>1</v>
      </c>
      <c r="Z2651" s="20">
        <f t="shared" si="330"/>
        <v>0</v>
      </c>
      <c r="AA2651" s="20">
        <f t="shared" si="324"/>
        <v>1</v>
      </c>
      <c r="AB2651" s="20">
        <f t="shared" ca="1" si="325"/>
        <v>60</v>
      </c>
      <c r="AC2651" s="20">
        <f t="shared" ca="1" si="326"/>
        <v>1</v>
      </c>
      <c r="AD2651" s="20" t="str">
        <f ca="1">IF(AC2651=0,"",IF(OR(ISBLANK(P2651),ISBLANK(Q2651)),"",IF(ISBLANK(VLOOKUP(A2651,Database!A:AA,22,FALSE)),"",VLOOKUP(A2651,Database!A:AA,22,FALSE))))</f>
        <v>Exact</v>
      </c>
      <c r="AE2651" s="20">
        <f ca="1">IFERROR(
   IF(
     OR(ISBLANK(P2651),ISBLANK(Q2651)),
     "",
     IF(
       AND(AB2651&lt;&gt;"",OR(W2651="Terminé",W2651="En cours")),
       VLOOKUP(AD2651,Setup_ScoreExactBonus!A:D,4,FALSE),
       0
     )),
  0)</f>
        <v>20</v>
      </c>
      <c r="AF2651" s="21">
        <f t="shared" ca="1" si="327"/>
        <v>80</v>
      </c>
      <c r="AG2651" s="21">
        <f ca="1">SUMIFS(AF$2:AF2651,D$2:D2651,D2651)</f>
        <v>3933</v>
      </c>
      <c r="AJ2651" s="22">
        <f t="shared" si="328"/>
        <v>4</v>
      </c>
      <c r="AK2651" s="22">
        <f t="shared" si="329"/>
        <v>0</v>
      </c>
      <c r="AL2651" s="22">
        <v>0</v>
      </c>
    </row>
    <row r="2652" spans="1:38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>
        <v>2</v>
      </c>
      <c r="Q2652" s="27">
        <v>1</v>
      </c>
      <c r="R2652" s="27" t="str">
        <f t="shared" si="331"/>
        <v>2-1</v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Terminé</v>
      </c>
      <c r="X2652" s="20">
        <f>VLOOKUP($A2652,Database!$A:$Y,20,FALSE)</f>
        <v>2</v>
      </c>
      <c r="Y2652" s="20">
        <f>VLOOKUP($A2652,Database!$A:$Y,21,FALSE)</f>
        <v>1</v>
      </c>
      <c r="Z2652" s="20">
        <f t="shared" si="330"/>
        <v>0</v>
      </c>
      <c r="AA2652" s="20">
        <f t="shared" si="324"/>
        <v>1</v>
      </c>
      <c r="AB2652" s="20">
        <f t="shared" ca="1" si="325"/>
        <v>60</v>
      </c>
      <c r="AC2652" s="20">
        <f t="shared" ca="1" si="326"/>
        <v>1</v>
      </c>
      <c r="AD2652" s="20" t="str">
        <f ca="1">IF(AC2652=0,"",IF(OR(ISBLANK(P2652),ISBLANK(Q2652)),"",IF(ISBLANK(VLOOKUP(A2652,Database!A:AA,22,FALSE)),"",VLOOKUP(A2652,Database!A:AA,22,FALSE))))</f>
        <v>Exact</v>
      </c>
      <c r="AE2652" s="20">
        <f ca="1">IFERROR(
   IF(
     OR(ISBLANK(P2652),ISBLANK(Q2652)),
     "",
     IF(
       AND(AB2652&lt;&gt;"",OR(W2652="Terminé",W2652="En cours")),
       VLOOKUP(AD2652,Setup_ScoreExactBonus!A:D,4,FALSE),
       0
     )),
  0)</f>
        <v>20</v>
      </c>
      <c r="AF2652" s="21">
        <f t="shared" ca="1" si="327"/>
        <v>80</v>
      </c>
      <c r="AG2652" s="21">
        <f ca="1">SUMIFS(AF$2:AF2652,D$2:D2652,D2652)</f>
        <v>2954</v>
      </c>
      <c r="AJ2652" s="22">
        <f t="shared" si="328"/>
        <v>1</v>
      </c>
      <c r="AK2652" s="22">
        <f t="shared" si="329"/>
        <v>0</v>
      </c>
      <c r="AL2652" s="22">
        <v>0</v>
      </c>
    </row>
    <row r="2653" spans="1:38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>
        <v>3</v>
      </c>
      <c r="Q2653" s="27">
        <v>1</v>
      </c>
      <c r="R2653" s="27" t="str">
        <f t="shared" si="331"/>
        <v>3-1</v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Terminé</v>
      </c>
      <c r="X2653" s="20">
        <f>VLOOKUP($A2653,Database!$A:$Y,20,FALSE)</f>
        <v>2</v>
      </c>
      <c r="Y2653" s="20">
        <f>VLOOKUP($A2653,Database!$A:$Y,21,FALSE)</f>
        <v>1</v>
      </c>
      <c r="Z2653" s="20">
        <f t="shared" si="330"/>
        <v>0</v>
      </c>
      <c r="AA2653" s="20">
        <f t="shared" ref="AA2653:AA2716" si="332">IF(OR(ISBLANK(P2653),ISBLANK(Q2653)),"",IF(OR(AND(P2653&gt;Q2653,X2653&gt;Y2653),AND(P2653=Q2653,X2653=Y2653),AND(P2653&lt;Q2653,X2653&lt;Y2653)),1,0))</f>
        <v>1</v>
      </c>
      <c r="AB2653" s="20">
        <f t="shared" ref="AB2653:AB2716" ca="1" si="333">IF(C2653&lt;NOW(),IF(AND(P2653&gt;Q2653,X2653&gt;Y2653),T2653,IF(AND(P2653=Q2653,X2653=Y2653),U2653,IF(AND(P2653&lt;Q2653,X2653&lt;Y2653),V2653,0))),"")</f>
        <v>60</v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>
        <f ca="1">IFERROR(
   IF(
     OR(ISBLANK(P2653),ISBLANK(Q2653)),
     "",
     IF(
       AND(AB2653&lt;&gt;"",OR(W2653="Terminé",W2653="En cours")),
       VLOOKUP(AD2653,Setup_ScoreExactBonus!A:D,4,FALSE),
       0
     )),
  0)</f>
        <v>0</v>
      </c>
      <c r="AF2653" s="21">
        <f t="shared" ref="AF2653:AF2716" ca="1" si="335">IFERROR(IF(OR(ISBLANK(P2653),ISBLANK(Q2653)),0,IF(AB2653&lt;&gt;"", AB2653 + IF(AC2653=1,AE2653, 0), "") * (S2653+1)),"")</f>
        <v>60</v>
      </c>
      <c r="AG2653" s="21">
        <f ca="1">SUMIFS(AF$2:AF2653,D$2:D2653,D2653)</f>
        <v>4214</v>
      </c>
      <c r="AJ2653" s="22">
        <f t="shared" si="328"/>
        <v>2</v>
      </c>
      <c r="AK2653" s="22">
        <f t="shared" si="329"/>
        <v>0</v>
      </c>
      <c r="AL2653" s="22">
        <v>0</v>
      </c>
    </row>
    <row r="2654" spans="1:38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>
        <v>2</v>
      </c>
      <c r="Q2654" s="27">
        <v>1</v>
      </c>
      <c r="R2654" s="27" t="str">
        <f t="shared" si="331"/>
        <v>2-1</v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Terminé</v>
      </c>
      <c r="X2654" s="20">
        <f>VLOOKUP($A2654,Database!$A:$Y,20,FALSE)</f>
        <v>2</v>
      </c>
      <c r="Y2654" s="20">
        <f>VLOOKUP($A2654,Database!$A:$Y,21,FALSE)</f>
        <v>1</v>
      </c>
      <c r="Z2654" s="20">
        <f t="shared" si="330"/>
        <v>0</v>
      </c>
      <c r="AA2654" s="20">
        <f t="shared" si="332"/>
        <v>1</v>
      </c>
      <c r="AB2654" s="20">
        <f t="shared" ca="1" si="333"/>
        <v>60</v>
      </c>
      <c r="AC2654" s="20">
        <f t="shared" ca="1" si="334"/>
        <v>1</v>
      </c>
      <c r="AD2654" s="20" t="str">
        <f ca="1">IF(AC2654=0,"",IF(OR(ISBLANK(P2654),ISBLANK(Q2654)),"",IF(ISBLANK(VLOOKUP(A2654,Database!A:AA,22,FALSE)),"",VLOOKUP(A2654,Database!A:AA,22,FALSE))))</f>
        <v>Exact</v>
      </c>
      <c r="AE2654" s="20">
        <f ca="1">IFERROR(
   IF(
     OR(ISBLANK(P2654),ISBLANK(Q2654)),
     "",
     IF(
       AND(AB2654&lt;&gt;"",OR(W2654="Terminé",W2654="En cours")),
       VLOOKUP(AD2654,Setup_ScoreExactBonus!A:D,4,FALSE),
       0
     )),
  0)</f>
        <v>20</v>
      </c>
      <c r="AF2654" s="21">
        <f t="shared" ca="1" si="335"/>
        <v>80</v>
      </c>
      <c r="AG2654" s="21">
        <f ca="1">SUMIFS(AF$2:AF2654,D$2:D2654,D2654)</f>
        <v>2595</v>
      </c>
      <c r="AJ2654" s="22">
        <f t="shared" si="328"/>
        <v>2</v>
      </c>
      <c r="AK2654" s="22">
        <f t="shared" si="329"/>
        <v>0</v>
      </c>
      <c r="AL2654" s="22">
        <v>0</v>
      </c>
    </row>
    <row r="2655" spans="1:38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>
        <v>1</v>
      </c>
      <c r="Q2655" s="27">
        <v>0</v>
      </c>
      <c r="R2655" s="27" t="str">
        <f t="shared" si="331"/>
        <v>1-0</v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Terminé</v>
      </c>
      <c r="X2655" s="20">
        <f>VLOOKUP($A2655,Database!$A:$Y,20,FALSE)</f>
        <v>2</v>
      </c>
      <c r="Y2655" s="20">
        <f>VLOOKUP($A2655,Database!$A:$Y,21,FALSE)</f>
        <v>1</v>
      </c>
      <c r="Z2655" s="20">
        <f t="shared" si="330"/>
        <v>0</v>
      </c>
      <c r="AA2655" s="20">
        <f t="shared" si="332"/>
        <v>1</v>
      </c>
      <c r="AB2655" s="20">
        <f t="shared" ca="1" si="333"/>
        <v>60</v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>
        <f ca="1">IFERROR(
   IF(
     OR(ISBLANK(P2655),ISBLANK(Q2655)),
     "",
     IF(
       AND(AB2655&lt;&gt;"",OR(W2655="Terminé",W2655="En cours")),
       VLOOKUP(AD2655,Setup_ScoreExactBonus!A:D,4,FALSE),
       0
     )),
  0)</f>
        <v>0</v>
      </c>
      <c r="AF2655" s="21">
        <f t="shared" ca="1" si="335"/>
        <v>60</v>
      </c>
      <c r="AG2655" s="21">
        <f ca="1">SUMIFS(AF$2:AF2655,D$2:D2655,D2655)</f>
        <v>3680</v>
      </c>
      <c r="AJ2655" s="22">
        <f t="shared" si="328"/>
        <v>2</v>
      </c>
      <c r="AK2655" s="22">
        <f t="shared" si="329"/>
        <v>0</v>
      </c>
      <c r="AL2655" s="22">
        <v>0</v>
      </c>
    </row>
    <row r="2656" spans="1:38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>
        <v>1</v>
      </c>
      <c r="Q2656" s="27">
        <v>0</v>
      </c>
      <c r="R2656" s="27" t="str">
        <f t="shared" si="331"/>
        <v>1-0</v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Terminé</v>
      </c>
      <c r="X2656" s="20">
        <f>VLOOKUP($A2656,Database!$A:$Y,20,FALSE)</f>
        <v>2</v>
      </c>
      <c r="Y2656" s="20">
        <f>VLOOKUP($A2656,Database!$A:$Y,21,FALSE)</f>
        <v>1</v>
      </c>
      <c r="Z2656" s="20">
        <f t="shared" si="330"/>
        <v>0</v>
      </c>
      <c r="AA2656" s="20">
        <f t="shared" si="332"/>
        <v>1</v>
      </c>
      <c r="AB2656" s="20">
        <f t="shared" ca="1" si="333"/>
        <v>60</v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>
        <f ca="1">IFERROR(
   IF(
     OR(ISBLANK(P2656),ISBLANK(Q2656)),
     "",
     IF(
       AND(AB2656&lt;&gt;"",OR(W2656="Terminé",W2656="En cours")),
       VLOOKUP(AD2656,Setup_ScoreExactBonus!A:D,4,FALSE),
       0
     )),
  0)</f>
        <v>0</v>
      </c>
      <c r="AF2656" s="21">
        <f t="shared" ca="1" si="335"/>
        <v>60</v>
      </c>
      <c r="AG2656" s="21">
        <f ca="1">SUMIFS(AF$2:AF2656,D$2:D2656,D2656)</f>
        <v>4016</v>
      </c>
      <c r="AJ2656" s="22">
        <f t="shared" si="328"/>
        <v>2</v>
      </c>
      <c r="AK2656" s="22">
        <f t="shared" si="329"/>
        <v>0</v>
      </c>
      <c r="AL2656" s="22">
        <v>0</v>
      </c>
    </row>
    <row r="2657" spans="1:38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>
        <v>1</v>
      </c>
      <c r="Q2657" s="27">
        <v>0</v>
      </c>
      <c r="R2657" s="27" t="str">
        <f t="shared" si="331"/>
        <v>1-0</v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Terminé</v>
      </c>
      <c r="X2657" s="20">
        <f>VLOOKUP($A2657,Database!$A:$Y,20,FALSE)</f>
        <v>2</v>
      </c>
      <c r="Y2657" s="20">
        <f>VLOOKUP($A2657,Database!$A:$Y,21,FALSE)</f>
        <v>1</v>
      </c>
      <c r="Z2657" s="20">
        <f t="shared" si="330"/>
        <v>0</v>
      </c>
      <c r="AA2657" s="20">
        <f t="shared" si="332"/>
        <v>1</v>
      </c>
      <c r="AB2657" s="20">
        <f t="shared" ca="1" si="333"/>
        <v>60</v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>
        <f ca="1">IFERROR(
   IF(
     OR(ISBLANK(P2657),ISBLANK(Q2657)),
     "",
     IF(
       AND(AB2657&lt;&gt;"",OR(W2657="Terminé",W2657="En cours")),
       VLOOKUP(AD2657,Setup_ScoreExactBonus!A:D,4,FALSE),
       0
     )),
  0)</f>
        <v>0</v>
      </c>
      <c r="AF2657" s="21">
        <f t="shared" ca="1" si="335"/>
        <v>60</v>
      </c>
      <c r="AG2657" s="21">
        <f ca="1">SUMIFS(AF$2:AF2657,D$2:D2657,D2657)</f>
        <v>3465</v>
      </c>
      <c r="AJ2657" s="22">
        <f t="shared" si="328"/>
        <v>2</v>
      </c>
      <c r="AK2657" s="22">
        <f t="shared" si="329"/>
        <v>0</v>
      </c>
      <c r="AL2657" s="22">
        <v>0</v>
      </c>
    </row>
    <row r="2658" spans="1:38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>
        <v>2</v>
      </c>
      <c r="Q2658" s="27">
        <v>0</v>
      </c>
      <c r="R2658" s="27" t="str">
        <f t="shared" si="331"/>
        <v>2-0</v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Terminé</v>
      </c>
      <c r="X2658" s="20">
        <f>VLOOKUP($A2658,Database!$A:$Y,20,FALSE)</f>
        <v>2</v>
      </c>
      <c r="Y2658" s="20">
        <f>VLOOKUP($A2658,Database!$A:$Y,21,FALSE)</f>
        <v>1</v>
      </c>
      <c r="Z2658" s="20">
        <f t="shared" si="330"/>
        <v>0</v>
      </c>
      <c r="AA2658" s="20">
        <f t="shared" si="332"/>
        <v>1</v>
      </c>
      <c r="AB2658" s="20">
        <f t="shared" ca="1" si="333"/>
        <v>60</v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>
        <f ca="1">IFERROR(
   IF(
     OR(ISBLANK(P2658),ISBLANK(Q2658)),
     "",
     IF(
       AND(AB2658&lt;&gt;"",OR(W2658="Terminé",W2658="En cours")),
       VLOOKUP(AD2658,Setup_ScoreExactBonus!A:D,4,FALSE),
       0
     )),
  0)</f>
        <v>0</v>
      </c>
      <c r="AF2658" s="21">
        <f t="shared" ca="1" si="335"/>
        <v>60</v>
      </c>
      <c r="AG2658" s="21">
        <f ca="1">SUMIFS(AF$2:AF2658,D$2:D2658,D2658)</f>
        <v>4171</v>
      </c>
      <c r="AJ2658" s="22">
        <f t="shared" si="328"/>
        <v>2</v>
      </c>
      <c r="AK2658" s="22">
        <f t="shared" si="329"/>
        <v>0</v>
      </c>
      <c r="AL2658" s="22">
        <v>0</v>
      </c>
    </row>
    <row r="2659" spans="1:38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>
        <v>2</v>
      </c>
      <c r="Q2659" s="27">
        <v>0</v>
      </c>
      <c r="R2659" s="27" t="str">
        <f t="shared" si="331"/>
        <v>2-0</v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Terminé</v>
      </c>
      <c r="X2659" s="20">
        <f>VLOOKUP($A2659,Database!$A:$Y,20,FALSE)</f>
        <v>2</v>
      </c>
      <c r="Y2659" s="20">
        <f>VLOOKUP($A2659,Database!$A:$Y,21,FALSE)</f>
        <v>1</v>
      </c>
      <c r="Z2659" s="20">
        <f t="shared" si="330"/>
        <v>0</v>
      </c>
      <c r="AA2659" s="20">
        <f t="shared" si="332"/>
        <v>1</v>
      </c>
      <c r="AB2659" s="20">
        <f t="shared" ca="1" si="333"/>
        <v>60</v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>
        <f ca="1">IFERROR(
   IF(
     OR(ISBLANK(P2659),ISBLANK(Q2659)),
     "",
     IF(
       AND(AB2659&lt;&gt;"",OR(W2659="Terminé",W2659="En cours")),
       VLOOKUP(AD2659,Setup_ScoreExactBonus!A:D,4,FALSE),
       0
     )),
  0)</f>
        <v>0</v>
      </c>
      <c r="AF2659" s="21">
        <f t="shared" ca="1" si="335"/>
        <v>60</v>
      </c>
      <c r="AG2659" s="21">
        <f ca="1">SUMIFS(AF$2:AF2659,D$2:D2659,D2659)</f>
        <v>3397</v>
      </c>
      <c r="AJ2659" s="22">
        <f t="shared" si="328"/>
        <v>1</v>
      </c>
      <c r="AK2659" s="22">
        <f t="shared" si="329"/>
        <v>0</v>
      </c>
      <c r="AL2659" s="22">
        <v>0</v>
      </c>
    </row>
    <row r="2660" spans="1:38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>
        <v>1</v>
      </c>
      <c r="Q2660" s="27">
        <v>0</v>
      </c>
      <c r="R2660" s="27" t="str">
        <f t="shared" si="331"/>
        <v>1-0</v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Terminé</v>
      </c>
      <c r="X2660" s="20">
        <f>VLOOKUP($A2660,Database!$A:$Y,20,FALSE)</f>
        <v>2</v>
      </c>
      <c r="Y2660" s="20">
        <f>VLOOKUP($A2660,Database!$A:$Y,21,FALSE)</f>
        <v>1</v>
      </c>
      <c r="Z2660" s="20">
        <f t="shared" si="330"/>
        <v>0</v>
      </c>
      <c r="AA2660" s="20">
        <f t="shared" si="332"/>
        <v>1</v>
      </c>
      <c r="AB2660" s="20">
        <f t="shared" ca="1" si="333"/>
        <v>60</v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>
        <f ca="1">IFERROR(
   IF(
     OR(ISBLANK(P2660),ISBLANK(Q2660)),
     "",
     IF(
       AND(AB2660&lt;&gt;"",OR(W2660="Terminé",W2660="En cours")),
       VLOOKUP(AD2660,Setup_ScoreExactBonus!A:D,4,FALSE),
       0
     )),
  0)</f>
        <v>0</v>
      </c>
      <c r="AF2660" s="21">
        <f t="shared" ca="1" si="335"/>
        <v>60</v>
      </c>
      <c r="AG2660" s="21">
        <f ca="1">SUMIFS(AF$2:AF2660,D$2:D2660,D2660)</f>
        <v>3822</v>
      </c>
      <c r="AJ2660" s="22">
        <f t="shared" si="328"/>
        <v>2</v>
      </c>
      <c r="AK2660" s="22">
        <f t="shared" si="329"/>
        <v>0</v>
      </c>
      <c r="AL2660" s="22">
        <v>0</v>
      </c>
    </row>
    <row r="2661" spans="1:38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>
        <v>2</v>
      </c>
      <c r="Q2661" s="27">
        <v>1</v>
      </c>
      <c r="R2661" s="27" t="str">
        <f t="shared" si="331"/>
        <v>2-1</v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Terminé</v>
      </c>
      <c r="X2661" s="20">
        <f>VLOOKUP($A2661,Database!$A:$Y,20,FALSE)</f>
        <v>2</v>
      </c>
      <c r="Y2661" s="20">
        <f>VLOOKUP($A2661,Database!$A:$Y,21,FALSE)</f>
        <v>1</v>
      </c>
      <c r="Z2661" s="20">
        <f t="shared" si="330"/>
        <v>0</v>
      </c>
      <c r="AA2661" s="20">
        <f t="shared" si="332"/>
        <v>1</v>
      </c>
      <c r="AB2661" s="20">
        <f t="shared" ca="1" si="333"/>
        <v>60</v>
      </c>
      <c r="AC2661" s="20">
        <f t="shared" ca="1" si="334"/>
        <v>1</v>
      </c>
      <c r="AD2661" s="20" t="str">
        <f ca="1">IF(AC2661=0,"",IF(OR(ISBLANK(P2661),ISBLANK(Q2661)),"",IF(ISBLANK(VLOOKUP(A2661,Database!A:AA,22,FALSE)),"",VLOOKUP(A2661,Database!A:AA,22,FALSE))))</f>
        <v>Exact</v>
      </c>
      <c r="AE2661" s="20">
        <f ca="1">IFERROR(
   IF(
     OR(ISBLANK(P2661),ISBLANK(Q2661)),
     "",
     IF(
       AND(AB2661&lt;&gt;"",OR(W2661="Terminé",W2661="En cours")),
       VLOOKUP(AD2661,Setup_ScoreExactBonus!A:D,4,FALSE),
       0
     )),
  0)</f>
        <v>20</v>
      </c>
      <c r="AF2661" s="21">
        <f t="shared" ca="1" si="335"/>
        <v>80</v>
      </c>
      <c r="AG2661" s="21">
        <f ca="1">SUMIFS(AF$2:AF2661,D$2:D2661,D2661)</f>
        <v>4057</v>
      </c>
      <c r="AJ2661" s="22">
        <f t="shared" si="328"/>
        <v>2</v>
      </c>
      <c r="AK2661" s="22">
        <f t="shared" si="329"/>
        <v>0</v>
      </c>
      <c r="AL2661" s="22">
        <v>0</v>
      </c>
    </row>
    <row r="2662" spans="1:38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>
        <v>1</v>
      </c>
      <c r="Q2662" s="27">
        <v>0</v>
      </c>
      <c r="R2662" s="27" t="str">
        <f t="shared" si="331"/>
        <v>1-0</v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Terminé</v>
      </c>
      <c r="X2662" s="20">
        <f>VLOOKUP($A2662,Database!$A:$Y,20,FALSE)</f>
        <v>2</v>
      </c>
      <c r="Y2662" s="20">
        <f>VLOOKUP($A2662,Database!$A:$Y,21,FALSE)</f>
        <v>1</v>
      </c>
      <c r="Z2662" s="20">
        <f t="shared" si="330"/>
        <v>0</v>
      </c>
      <c r="AA2662" s="20">
        <f t="shared" si="332"/>
        <v>1</v>
      </c>
      <c r="AB2662" s="20">
        <f t="shared" ca="1" si="333"/>
        <v>60</v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>
        <f ca="1">IFERROR(
   IF(
     OR(ISBLANK(P2662),ISBLANK(Q2662)),
     "",
     IF(
       AND(AB2662&lt;&gt;"",OR(W2662="Terminé",W2662="En cours")),
       VLOOKUP(AD2662,Setup_ScoreExactBonus!A:D,4,FALSE),
       0
     )),
  0)</f>
        <v>0</v>
      </c>
      <c r="AF2662" s="21">
        <f t="shared" ca="1" si="335"/>
        <v>60</v>
      </c>
      <c r="AG2662" s="21">
        <f ca="1">SUMIFS(AF$2:AF2662,D$2:D2662,D2662)</f>
        <v>4152</v>
      </c>
      <c r="AJ2662" s="22">
        <f t="shared" si="328"/>
        <v>2</v>
      </c>
      <c r="AK2662" s="22">
        <f t="shared" si="329"/>
        <v>0</v>
      </c>
      <c r="AL2662" s="22">
        <v>0</v>
      </c>
    </row>
    <row r="2663" spans="1:38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>
        <v>2</v>
      </c>
      <c r="Q2663" s="27">
        <v>1</v>
      </c>
      <c r="R2663" s="27" t="str">
        <f t="shared" si="331"/>
        <v>2-1</v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Terminé</v>
      </c>
      <c r="X2663" s="20">
        <f>VLOOKUP($A2663,Database!$A:$Y,20,FALSE)</f>
        <v>2</v>
      </c>
      <c r="Y2663" s="20">
        <f>VLOOKUP($A2663,Database!$A:$Y,21,FALSE)</f>
        <v>1</v>
      </c>
      <c r="Z2663" s="20">
        <f t="shared" si="330"/>
        <v>0</v>
      </c>
      <c r="AA2663" s="20">
        <f t="shared" si="332"/>
        <v>1</v>
      </c>
      <c r="AB2663" s="20">
        <f t="shared" ca="1" si="333"/>
        <v>60</v>
      </c>
      <c r="AC2663" s="20">
        <f t="shared" ca="1" si="334"/>
        <v>1</v>
      </c>
      <c r="AD2663" s="20" t="str">
        <f ca="1">IF(AC2663=0,"",IF(OR(ISBLANK(P2663),ISBLANK(Q2663)),"",IF(ISBLANK(VLOOKUP(A2663,Database!A:AA,22,FALSE)),"",VLOOKUP(A2663,Database!A:AA,22,FALSE))))</f>
        <v>Exact</v>
      </c>
      <c r="AE2663" s="20">
        <f ca="1">IFERROR(
   IF(
     OR(ISBLANK(P2663),ISBLANK(Q2663)),
     "",
     IF(
       AND(AB2663&lt;&gt;"",OR(W2663="Terminé",W2663="En cours")),
       VLOOKUP(AD2663,Setup_ScoreExactBonus!A:D,4,FALSE),
       0
     )),
  0)</f>
        <v>20</v>
      </c>
      <c r="AF2663" s="21">
        <f t="shared" ca="1" si="335"/>
        <v>80</v>
      </c>
      <c r="AG2663" s="21">
        <f ca="1">SUMIFS(AF$2:AF2663,D$2:D2663,D2663)</f>
        <v>2829</v>
      </c>
      <c r="AJ2663" s="22">
        <f t="shared" si="328"/>
        <v>1</v>
      </c>
      <c r="AK2663" s="22">
        <f t="shared" si="329"/>
        <v>0</v>
      </c>
      <c r="AL2663" s="22">
        <v>0</v>
      </c>
    </row>
    <row r="2664" spans="1:38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>
        <v>2</v>
      </c>
      <c r="Q2664" s="27">
        <v>1</v>
      </c>
      <c r="R2664" s="27" t="str">
        <f t="shared" si="331"/>
        <v>2-1</v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Terminé</v>
      </c>
      <c r="X2664" s="20">
        <f>VLOOKUP($A2664,Database!$A:$Y,20,FALSE)</f>
        <v>2</v>
      </c>
      <c r="Y2664" s="20">
        <f>VLOOKUP($A2664,Database!$A:$Y,21,FALSE)</f>
        <v>1</v>
      </c>
      <c r="Z2664" s="20">
        <f t="shared" si="330"/>
        <v>0</v>
      </c>
      <c r="AA2664" s="20">
        <f t="shared" si="332"/>
        <v>1</v>
      </c>
      <c r="AB2664" s="20">
        <f t="shared" ca="1" si="333"/>
        <v>60</v>
      </c>
      <c r="AC2664" s="20">
        <f t="shared" ca="1" si="334"/>
        <v>1</v>
      </c>
      <c r="AD2664" s="20" t="str">
        <f ca="1">IF(AC2664=0,"",IF(OR(ISBLANK(P2664),ISBLANK(Q2664)),"",IF(ISBLANK(VLOOKUP(A2664,Database!A:AA,22,FALSE)),"",VLOOKUP(A2664,Database!A:AA,22,FALSE))))</f>
        <v>Exact</v>
      </c>
      <c r="AE2664" s="20">
        <f ca="1">IFERROR(
   IF(
     OR(ISBLANK(P2664),ISBLANK(Q2664)),
     "",
     IF(
       AND(AB2664&lt;&gt;"",OR(W2664="Terminé",W2664="En cours")),
       VLOOKUP(AD2664,Setup_ScoreExactBonus!A:D,4,FALSE),
       0
     )),
  0)</f>
        <v>20</v>
      </c>
      <c r="AF2664" s="21">
        <f t="shared" ca="1" si="335"/>
        <v>80</v>
      </c>
      <c r="AG2664" s="21">
        <f ca="1">SUMIFS(AF$2:AF2664,D$2:D2664,D2664)</f>
        <v>4024</v>
      </c>
      <c r="AJ2664" s="22">
        <f t="shared" si="328"/>
        <v>2</v>
      </c>
      <c r="AK2664" s="22">
        <f t="shared" si="329"/>
        <v>0</v>
      </c>
      <c r="AL2664" s="22">
        <v>0</v>
      </c>
    </row>
    <row r="2665" spans="1:38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>
        <v>0</v>
      </c>
      <c r="Q2665" s="27">
        <v>1</v>
      </c>
      <c r="R2665" s="27" t="str">
        <f t="shared" si="331"/>
        <v>0-1</v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Terminé</v>
      </c>
      <c r="X2665" s="20">
        <f>VLOOKUP($A2665,Database!$A:$Y,20,FALSE)</f>
        <v>2</v>
      </c>
      <c r="Y2665" s="20">
        <f>VLOOKUP($A2665,Database!$A:$Y,21,FALSE)</f>
        <v>1</v>
      </c>
      <c r="Z2665" s="20">
        <f t="shared" si="330"/>
        <v>0</v>
      </c>
      <c r="AA2665" s="20">
        <f t="shared" si="332"/>
        <v>0</v>
      </c>
      <c r="AB2665" s="20">
        <f t="shared" ca="1" si="333"/>
        <v>0</v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>
        <f ca="1">IFERROR(
   IF(
     OR(ISBLANK(P2665),ISBLANK(Q2665)),
     "",
     IF(
       AND(AB2665&lt;&gt;"",OR(W2665="Terminé",W2665="En cours")),
       VLOOKUP(AD2665,Setup_ScoreExactBonus!A:D,4,FALSE),
       0
     )),
  0)</f>
        <v>0</v>
      </c>
      <c r="AF2665" s="21">
        <f t="shared" ca="1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7</v>
      </c>
      <c r="AL2665" s="22">
        <v>0</v>
      </c>
    </row>
    <row r="2666" spans="1:38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>
        <v>2</v>
      </c>
      <c r="Q2666" s="27">
        <v>1</v>
      </c>
      <c r="R2666" s="27" t="str">
        <f t="shared" si="331"/>
        <v>2-1</v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Terminé</v>
      </c>
      <c r="X2666" s="20">
        <f>VLOOKUP($A2666,Database!$A:$Y,20,FALSE)</f>
        <v>2</v>
      </c>
      <c r="Y2666" s="20">
        <f>VLOOKUP($A2666,Database!$A:$Y,21,FALSE)</f>
        <v>1</v>
      </c>
      <c r="Z2666" s="20">
        <f t="shared" si="330"/>
        <v>0</v>
      </c>
      <c r="AA2666" s="20">
        <f t="shared" si="332"/>
        <v>1</v>
      </c>
      <c r="AB2666" s="20">
        <f t="shared" ca="1" si="333"/>
        <v>60</v>
      </c>
      <c r="AC2666" s="20">
        <f t="shared" ca="1" si="334"/>
        <v>1</v>
      </c>
      <c r="AD2666" s="20" t="str">
        <f ca="1">IF(AC2666=0,"",IF(OR(ISBLANK(P2666),ISBLANK(Q2666)),"",IF(ISBLANK(VLOOKUP(A2666,Database!A:AA,22,FALSE)),"",VLOOKUP(A2666,Database!A:AA,22,FALSE))))</f>
        <v>Exact</v>
      </c>
      <c r="AE2666" s="20">
        <f ca="1">IFERROR(
   IF(
     OR(ISBLANK(P2666),ISBLANK(Q2666)),
     "",
     IF(
       AND(AB2666&lt;&gt;"",OR(W2666="Terminé",W2666="En cours")),
       VLOOKUP(AD2666,Setup_ScoreExactBonus!A:D,4,FALSE),
       0
     )),
  0)</f>
        <v>20</v>
      </c>
      <c r="AF2666" s="21">
        <f t="shared" ca="1" si="335"/>
        <v>80</v>
      </c>
      <c r="AG2666" s="21">
        <f ca="1">SUMIFS(AF$2:AF2666,D$2:D2666,D2666)</f>
        <v>3651</v>
      </c>
      <c r="AJ2666" s="22">
        <f t="shared" si="328"/>
        <v>2</v>
      </c>
      <c r="AK2666" s="22">
        <f t="shared" si="329"/>
        <v>0</v>
      </c>
      <c r="AL2666" s="22">
        <v>0</v>
      </c>
    </row>
    <row r="2667" spans="1:38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>
        <v>3</v>
      </c>
      <c r="Q2667" s="27">
        <v>1</v>
      </c>
      <c r="R2667" s="27" t="str">
        <f t="shared" si="331"/>
        <v>3-1</v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Terminé</v>
      </c>
      <c r="X2667" s="20">
        <f>VLOOKUP($A2667,Database!$A:$Y,20,FALSE)</f>
        <v>2</v>
      </c>
      <c r="Y2667" s="20">
        <f>VLOOKUP($A2667,Database!$A:$Y,21,FALSE)</f>
        <v>1</v>
      </c>
      <c r="Z2667" s="20">
        <f t="shared" si="330"/>
        <v>0</v>
      </c>
      <c r="AA2667" s="20">
        <f t="shared" si="332"/>
        <v>1</v>
      </c>
      <c r="AB2667" s="20">
        <f t="shared" ca="1" si="333"/>
        <v>60</v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>
        <f ca="1">IFERROR(
   IF(
     OR(ISBLANK(P2667),ISBLANK(Q2667)),
     "",
     IF(
       AND(AB2667&lt;&gt;"",OR(W2667="Terminé",W2667="En cours")),
       VLOOKUP(AD2667,Setup_ScoreExactBonus!A:D,4,FALSE),
       0
     )),
  0)</f>
        <v>0</v>
      </c>
      <c r="AF2667" s="21">
        <f t="shared" ca="1" si="335"/>
        <v>60</v>
      </c>
      <c r="AG2667" s="21">
        <f ca="1">SUMIFS(AF$2:AF2667,D$2:D2667,D2667)</f>
        <v>3401</v>
      </c>
      <c r="AJ2667" s="22">
        <f t="shared" si="328"/>
        <v>3</v>
      </c>
      <c r="AK2667" s="22">
        <f t="shared" si="329"/>
        <v>0</v>
      </c>
      <c r="AL2667" s="22">
        <v>0</v>
      </c>
    </row>
    <row r="2668" spans="1:38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>
        <v>1</v>
      </c>
      <c r="Q2668" s="27">
        <v>3</v>
      </c>
      <c r="R2668" s="27" t="str">
        <f t="shared" si="331"/>
        <v>1-3</v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Terminé</v>
      </c>
      <c r="X2668" s="20">
        <f>VLOOKUP($A2668,Database!$A:$Y,20,FALSE)</f>
        <v>2</v>
      </c>
      <c r="Y2668" s="20">
        <f>VLOOKUP($A2668,Database!$A:$Y,21,FALSE)</f>
        <v>1</v>
      </c>
      <c r="Z2668" s="20">
        <f t="shared" si="330"/>
        <v>0</v>
      </c>
      <c r="AA2668" s="20">
        <f t="shared" si="332"/>
        <v>0</v>
      </c>
      <c r="AB2668" s="20">
        <f t="shared" ca="1" si="333"/>
        <v>0</v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>
        <f ca="1">IFERROR(
   IF(
     OR(ISBLANK(P2668),ISBLANK(Q2668)),
     "",
     IF(
       AND(AB2668&lt;&gt;"",OR(W2668="Terminé",W2668="En cours")),
       VLOOKUP(AD2668,Setup_ScoreExactBonus!A:D,4,FALSE),
       0
     )),
  0)</f>
        <v>0</v>
      </c>
      <c r="AF2668" s="21">
        <f t="shared" ca="1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1</v>
      </c>
      <c r="AL2668" s="22">
        <v>0</v>
      </c>
    </row>
    <row r="2669" spans="1:38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>
        <v>2</v>
      </c>
      <c r="Q2669" s="27">
        <v>2</v>
      </c>
      <c r="R2669" s="27" t="str">
        <f t="shared" si="331"/>
        <v>2-2</v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Terminé</v>
      </c>
      <c r="X2669" s="20">
        <f>VLOOKUP($A2669,Database!$A:$Y,20,FALSE)</f>
        <v>2</v>
      </c>
      <c r="Y2669" s="20">
        <f>VLOOKUP($A2669,Database!$A:$Y,21,FALSE)</f>
        <v>1</v>
      </c>
      <c r="Z2669" s="20">
        <f t="shared" si="330"/>
        <v>0</v>
      </c>
      <c r="AA2669" s="20">
        <f t="shared" si="332"/>
        <v>0</v>
      </c>
      <c r="AB2669" s="20">
        <f t="shared" ca="1" si="333"/>
        <v>0</v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>
        <f ca="1">IFERROR(
   IF(
     OR(ISBLANK(P2669),ISBLANK(Q2669)),
     "",
     IF(
       AND(AB2669&lt;&gt;"",OR(W2669="Terminé",W2669="En cours")),
       VLOOKUP(AD2669,Setup_ScoreExactBonus!A:D,4,FALSE),
       0
     )),
  0)</f>
        <v>0</v>
      </c>
      <c r="AF2669" s="21">
        <f t="shared" ca="1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1</v>
      </c>
      <c r="AL2669" s="22">
        <v>0</v>
      </c>
    </row>
    <row r="2670" spans="1:38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>0-0</v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Terminé</v>
      </c>
      <c r="X2670" s="20">
        <f>VLOOKUP($A2670,Database!$A:$Y,20,FALSE)</f>
        <v>2</v>
      </c>
      <c r="Y2670" s="20">
        <f>VLOOKUP($A2670,Database!$A:$Y,21,FALSE)</f>
        <v>1</v>
      </c>
      <c r="Z2670" s="20">
        <f t="shared" si="330"/>
        <v>1</v>
      </c>
      <c r="AA2670" s="20" t="str">
        <f t="shared" si="332"/>
        <v/>
      </c>
      <c r="AB2670" s="20">
        <f t="shared" ca="1" si="333"/>
        <v>0</v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  <c r="AL2670" s="22">
        <v>0</v>
      </c>
    </row>
    <row r="2671" spans="1:38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>
        <v>2</v>
      </c>
      <c r="Q2671" s="27">
        <v>1</v>
      </c>
      <c r="R2671" s="27" t="str">
        <f t="shared" si="331"/>
        <v>2-1</v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Terminé</v>
      </c>
      <c r="X2671" s="20">
        <f>VLOOKUP($A2671,Database!$A:$Y,20,FALSE)</f>
        <v>2</v>
      </c>
      <c r="Y2671" s="20">
        <f>VLOOKUP($A2671,Database!$A:$Y,21,FALSE)</f>
        <v>1</v>
      </c>
      <c r="Z2671" s="20">
        <f t="shared" si="330"/>
        <v>0</v>
      </c>
      <c r="AA2671" s="20">
        <f t="shared" si="332"/>
        <v>1</v>
      </c>
      <c r="AB2671" s="20">
        <f t="shared" ca="1" si="333"/>
        <v>60</v>
      </c>
      <c r="AC2671" s="20">
        <f t="shared" ca="1" si="334"/>
        <v>1</v>
      </c>
      <c r="AD2671" s="20" t="str">
        <f ca="1">IF(AC2671=0,"",IF(OR(ISBLANK(P2671),ISBLANK(Q2671)),"",IF(ISBLANK(VLOOKUP(A2671,Database!A:AA,22,FALSE)),"",VLOOKUP(A2671,Database!A:AA,22,FALSE))))</f>
        <v>Exact</v>
      </c>
      <c r="AE2671" s="20">
        <f ca="1">IFERROR(
   IF(
     OR(ISBLANK(P2671),ISBLANK(Q2671)),
     "",
     IF(
       AND(AB2671&lt;&gt;"",OR(W2671="Terminé",W2671="En cours")),
       VLOOKUP(AD2671,Setup_ScoreExactBonus!A:D,4,FALSE),
       0
     )),
  0)</f>
        <v>20</v>
      </c>
      <c r="AF2671" s="21">
        <f t="shared" ca="1" si="335"/>
        <v>80</v>
      </c>
      <c r="AG2671" s="21">
        <f ca="1">SUMIFS(AF$2:AF2671,D$2:D2671,D2671)</f>
        <v>3774</v>
      </c>
      <c r="AJ2671" s="22">
        <f t="shared" si="328"/>
        <v>1</v>
      </c>
      <c r="AK2671" s="22">
        <f t="shared" si="329"/>
        <v>0</v>
      </c>
      <c r="AL2671" s="22">
        <v>0</v>
      </c>
    </row>
    <row r="2672" spans="1:38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>
        <v>2</v>
      </c>
      <c r="Q2672" s="27">
        <v>1</v>
      </c>
      <c r="R2672" s="27" t="str">
        <f t="shared" si="331"/>
        <v>2-1</v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Terminé</v>
      </c>
      <c r="X2672" s="20">
        <f>VLOOKUP($A2672,Database!$A:$Y,20,FALSE)</f>
        <v>2</v>
      </c>
      <c r="Y2672" s="20">
        <f>VLOOKUP($A2672,Database!$A:$Y,21,FALSE)</f>
        <v>1</v>
      </c>
      <c r="Z2672" s="20">
        <f t="shared" si="330"/>
        <v>0</v>
      </c>
      <c r="AA2672" s="20">
        <f t="shared" si="332"/>
        <v>1</v>
      </c>
      <c r="AB2672" s="20">
        <f t="shared" ca="1" si="333"/>
        <v>60</v>
      </c>
      <c r="AC2672" s="20">
        <f t="shared" ca="1" si="334"/>
        <v>1</v>
      </c>
      <c r="AD2672" s="20" t="str">
        <f ca="1">IF(AC2672=0,"",IF(OR(ISBLANK(P2672),ISBLANK(Q2672)),"",IF(ISBLANK(VLOOKUP(A2672,Database!A:AA,22,FALSE)),"",VLOOKUP(A2672,Database!A:AA,22,FALSE))))</f>
        <v>Exact</v>
      </c>
      <c r="AE2672" s="20">
        <f ca="1">IFERROR(
   IF(
     OR(ISBLANK(P2672),ISBLANK(Q2672)),
     "",
     IF(
       AND(AB2672&lt;&gt;"",OR(W2672="Terminé",W2672="En cours")),
       VLOOKUP(AD2672,Setup_ScoreExactBonus!A:D,4,FALSE),
       0
     )),
  0)</f>
        <v>20</v>
      </c>
      <c r="AF2672" s="21">
        <f t="shared" ca="1" si="335"/>
        <v>80</v>
      </c>
      <c r="AG2672" s="21">
        <f ca="1">SUMIFS(AF$2:AF2672,D$2:D2672,D2672)</f>
        <v>4227</v>
      </c>
      <c r="AJ2672" s="22">
        <f t="shared" si="328"/>
        <v>7</v>
      </c>
      <c r="AK2672" s="22">
        <f t="shared" si="329"/>
        <v>0</v>
      </c>
      <c r="AL2672" s="22">
        <v>0</v>
      </c>
    </row>
    <row r="2673" spans="1:38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P2673" s="21">
        <v>1</v>
      </c>
      <c r="Q2673" s="21">
        <v>0</v>
      </c>
      <c r="R2673" s="27" t="str">
        <f t="shared" si="331"/>
        <v>1-0</v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Terminé</v>
      </c>
      <c r="X2673" s="20">
        <f>VLOOKUP($A2673,Database!$A:$Y,20,FALSE)</f>
        <v>2</v>
      </c>
      <c r="Y2673" s="20">
        <f>VLOOKUP($A2673,Database!$A:$Y,21,FALSE)</f>
        <v>1</v>
      </c>
      <c r="Z2673" s="20">
        <f t="shared" si="330"/>
        <v>0</v>
      </c>
      <c r="AA2673" s="20">
        <f t="shared" si="332"/>
        <v>1</v>
      </c>
      <c r="AB2673" s="20">
        <f t="shared" ca="1" si="333"/>
        <v>60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>
        <f ca="1">IFERROR(
   IF(
     OR(ISBLANK(P2673),ISBLANK(Q2673)),
     "",
     IF(
       AND(AB2673&lt;&gt;"",OR(W2673="Terminé",W2673="En cours")),
       VLOOKUP(AD2673,Setup_ScoreExactBonus!A:D,4,FALSE),
       0
     )),
  0)</f>
        <v>0</v>
      </c>
      <c r="AF2673" s="21">
        <f t="shared" ca="1" si="335"/>
        <v>60</v>
      </c>
      <c r="AG2673" s="21">
        <f ca="1">SUMIFS(AF$2:AF2673,D$2:D2673,D2673)</f>
        <v>3406</v>
      </c>
      <c r="AJ2673" s="22">
        <f t="shared" si="328"/>
        <v>2</v>
      </c>
      <c r="AK2673" s="22">
        <f t="shared" si="329"/>
        <v>0</v>
      </c>
      <c r="AL2673" s="22">
        <v>0</v>
      </c>
    </row>
    <row r="2674" spans="1:38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P2674" s="21">
        <v>2</v>
      </c>
      <c r="Q2674" s="21">
        <v>1</v>
      </c>
      <c r="R2674" s="27" t="str">
        <f t="shared" si="331"/>
        <v>2-1</v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Terminé</v>
      </c>
      <c r="X2674" s="20">
        <f>VLOOKUP($A2674,Database!$A:$Y,20,FALSE)</f>
        <v>2</v>
      </c>
      <c r="Y2674" s="20">
        <f>VLOOKUP($A2674,Database!$A:$Y,21,FALSE)</f>
        <v>1</v>
      </c>
      <c r="Z2674" s="20">
        <f>IF(AND(B2674=27,A2674&lt;=25),0,IF(A2674=0,0,IF(W2674="À venir",0,IF(AND(ISBLANK(P2674),ISBLANK(Q2674)),1,0))))</f>
        <v>0</v>
      </c>
      <c r="AA2674" s="20">
        <f t="shared" si="332"/>
        <v>1</v>
      </c>
      <c r="AB2674" s="20">
        <f t="shared" ca="1" si="333"/>
        <v>60</v>
      </c>
      <c r="AC2674" s="20">
        <f t="shared" ca="1" si="334"/>
        <v>1</v>
      </c>
      <c r="AD2674" s="20" t="str">
        <f ca="1">IF(AC2674=0,"",IF(OR(ISBLANK(P2674),ISBLANK(Q2674)),"",IF(ISBLANK(VLOOKUP(A2674,Database!A:AA,22,FALSE)),"",VLOOKUP(A2674,Database!A:AA,22,FALSE))))</f>
        <v>Exact</v>
      </c>
      <c r="AE2674" s="20">
        <f ca="1">IFERROR(
   IF(
     OR(ISBLANK(P2674),ISBLANK(Q2674)),
     "",
     IF(
       AND(AB2674&lt;&gt;"",OR(W2674="Terminé",W2674="En cours")),
       VLOOKUP(AD2674,Setup_ScoreExactBonus!A:D,4,FALSE),
       0
     )),
  0)</f>
        <v>20</v>
      </c>
      <c r="AF2674" s="21">
        <f t="shared" ca="1" si="335"/>
        <v>80</v>
      </c>
      <c r="AG2674" s="21">
        <f ca="1">SUMIFS(AF$2:AF2674,D$2:D2674,D2674)</f>
        <v>3665</v>
      </c>
      <c r="AJ2674" s="22">
        <f t="shared" si="328"/>
        <v>2</v>
      </c>
      <c r="AK2674" s="22">
        <f t="shared" si="329"/>
        <v>0</v>
      </c>
      <c r="AL2674" s="22">
        <v>0</v>
      </c>
    </row>
    <row r="2675" spans="1:38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>
        <v>1</v>
      </c>
      <c r="Q2675" s="27">
        <v>2</v>
      </c>
      <c r="R2675" s="27" t="str">
        <f t="shared" si="331"/>
        <v>1-2</v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Terminé</v>
      </c>
      <c r="X2675" s="20">
        <f>VLOOKUP($A2675,Database!$A:$Y,20,FALSE)</f>
        <v>1</v>
      </c>
      <c r="Y2675" s="20">
        <f>VLOOKUP($A2675,Database!$A:$Y,21,FALSE)</f>
        <v>2</v>
      </c>
      <c r="Z2675" s="20">
        <f t="shared" si="330"/>
        <v>0</v>
      </c>
      <c r="AA2675" s="20">
        <f t="shared" si="332"/>
        <v>1</v>
      </c>
      <c r="AB2675" s="20">
        <f t="shared" ca="1" si="333"/>
        <v>77</v>
      </c>
      <c r="AC2675" s="20">
        <f t="shared" ca="1" si="334"/>
        <v>1</v>
      </c>
      <c r="AD2675" s="20" t="str">
        <f ca="1">IF(AC2675=0,"",IF(OR(ISBLANK(P2675),ISBLANK(Q2675)),"",IF(ISBLANK(VLOOKUP(A2675,Database!A:AA,22,FALSE)),"",VLOOKUP(A2675,Database!A:AA,22,FALSE))))</f>
        <v>Exact</v>
      </c>
      <c r="AE2675" s="20">
        <f ca="1">IFERROR(
   IF(
     OR(ISBLANK(P2675),ISBLANK(Q2675)),
     "",
     IF(
       AND(AB2675&lt;&gt;"",OR(W2675="Terminé",W2675="En cours")),
       VLOOKUP(AD2675,Setup_ScoreExactBonus!A:D,4,FALSE),
       0
     )),
  0)</f>
        <v>20</v>
      </c>
      <c r="AF2675" s="21">
        <f t="shared" ca="1" si="335"/>
        <v>97</v>
      </c>
      <c r="AG2675" s="21">
        <f ca="1">SUMIFS(AF$2:AF2675,D$2:D2675,D2675)</f>
        <v>3732</v>
      </c>
      <c r="AJ2675" s="22">
        <f t="shared" si="328"/>
        <v>2</v>
      </c>
      <c r="AK2675" s="22">
        <f t="shared" si="329"/>
        <v>0</v>
      </c>
      <c r="AL2675" s="22">
        <v>0</v>
      </c>
    </row>
    <row r="2676" spans="1:38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>
        <v>1</v>
      </c>
      <c r="Q2676" s="27">
        <v>2</v>
      </c>
      <c r="R2676" s="27" t="str">
        <f t="shared" si="331"/>
        <v>1-2</v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Terminé</v>
      </c>
      <c r="X2676" s="20">
        <f>VLOOKUP($A2676,Database!$A:$Y,20,FALSE)</f>
        <v>1</v>
      </c>
      <c r="Y2676" s="20">
        <f>VLOOKUP($A2676,Database!$A:$Y,21,FALSE)</f>
        <v>2</v>
      </c>
      <c r="Z2676" s="20">
        <f t="shared" si="330"/>
        <v>0</v>
      </c>
      <c r="AA2676" s="20">
        <f t="shared" si="332"/>
        <v>1</v>
      </c>
      <c r="AB2676" s="20">
        <f t="shared" ca="1" si="333"/>
        <v>77</v>
      </c>
      <c r="AC2676" s="20">
        <f t="shared" ca="1" si="334"/>
        <v>1</v>
      </c>
      <c r="AD2676" s="20" t="str">
        <f ca="1">IF(AC2676=0,"",IF(OR(ISBLANK(P2676),ISBLANK(Q2676)),"",IF(ISBLANK(VLOOKUP(A2676,Database!A:AA,22,FALSE)),"",VLOOKUP(A2676,Database!A:AA,22,FALSE))))</f>
        <v>Exact</v>
      </c>
      <c r="AE2676" s="20">
        <f ca="1">IFERROR(
   IF(
     OR(ISBLANK(P2676),ISBLANK(Q2676)),
     "",
     IF(
       AND(AB2676&lt;&gt;"",OR(W2676="Terminé",W2676="En cours")),
       VLOOKUP(AD2676,Setup_ScoreExactBonus!A:D,4,FALSE),
       0
     )),
  0)</f>
        <v>20</v>
      </c>
      <c r="AF2676" s="21">
        <f t="shared" ca="1" si="335"/>
        <v>97</v>
      </c>
      <c r="AG2676" s="21">
        <f ca="1">SUMIFS(AF$2:AF2676,D$2:D2676,D2676)</f>
        <v>4317</v>
      </c>
      <c r="AJ2676" s="22">
        <f t="shared" si="328"/>
        <v>3</v>
      </c>
      <c r="AK2676" s="22">
        <f t="shared" si="329"/>
        <v>0</v>
      </c>
      <c r="AL2676" s="22">
        <v>0</v>
      </c>
    </row>
    <row r="2677" spans="1:38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>
        <v>2</v>
      </c>
      <c r="Q2677" s="27">
        <v>1</v>
      </c>
      <c r="R2677" s="27" t="str">
        <f t="shared" si="331"/>
        <v>2-1</v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Terminé</v>
      </c>
      <c r="X2677" s="20">
        <f>VLOOKUP($A2677,Database!$A:$Y,20,FALSE)</f>
        <v>1</v>
      </c>
      <c r="Y2677" s="20">
        <f>VLOOKUP($A2677,Database!$A:$Y,21,FALSE)</f>
        <v>2</v>
      </c>
      <c r="Z2677" s="20">
        <f t="shared" si="330"/>
        <v>0</v>
      </c>
      <c r="AA2677" s="20">
        <f t="shared" si="332"/>
        <v>0</v>
      </c>
      <c r="AB2677" s="20">
        <f t="shared" ca="1" si="333"/>
        <v>0</v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>
        <f ca="1">IFERROR(
   IF(
     OR(ISBLANK(P2677),ISBLANK(Q2677)),
     "",
     IF(
       AND(AB2677&lt;&gt;"",OR(W2677="Terminé",W2677="En cours")),
       VLOOKUP(AD2677,Setup_ScoreExactBonus!A:D,4,FALSE),
       0
     )),
  0)</f>
        <v>0</v>
      </c>
      <c r="AF2677" s="21">
        <f t="shared" ca="1" si="335"/>
        <v>0</v>
      </c>
      <c r="AG2677" s="21">
        <f ca="1">SUMIFS(AF$2:AF2677,D$2:D2677,D2677)</f>
        <v>4035</v>
      </c>
      <c r="AJ2677" s="22">
        <f t="shared" si="328"/>
        <v>0</v>
      </c>
      <c r="AK2677" s="22">
        <f t="shared" si="329"/>
        <v>1</v>
      </c>
      <c r="AL2677" s="22">
        <v>0</v>
      </c>
    </row>
    <row r="2678" spans="1:38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>
        <v>1</v>
      </c>
      <c r="Q2678" s="27">
        <v>2</v>
      </c>
      <c r="R2678" s="27" t="str">
        <f t="shared" si="331"/>
        <v>1-2</v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Terminé</v>
      </c>
      <c r="X2678" s="20">
        <f>VLOOKUP($A2678,Database!$A:$Y,20,FALSE)</f>
        <v>1</v>
      </c>
      <c r="Y2678" s="20">
        <f>VLOOKUP($A2678,Database!$A:$Y,21,FALSE)</f>
        <v>2</v>
      </c>
      <c r="Z2678" s="20">
        <f t="shared" si="330"/>
        <v>0</v>
      </c>
      <c r="AA2678" s="20">
        <f t="shared" si="332"/>
        <v>1</v>
      </c>
      <c r="AB2678" s="20">
        <f t="shared" ca="1" si="333"/>
        <v>77</v>
      </c>
      <c r="AC2678" s="20">
        <f t="shared" ca="1" si="334"/>
        <v>1</v>
      </c>
      <c r="AD2678" s="20" t="str">
        <f ca="1">IF(AC2678=0,"",IF(OR(ISBLANK(P2678),ISBLANK(Q2678)),"",IF(ISBLANK(VLOOKUP(A2678,Database!A:AA,22,FALSE)),"",VLOOKUP(A2678,Database!A:AA,22,FALSE))))</f>
        <v>Exact</v>
      </c>
      <c r="AE2678" s="20">
        <f ca="1">IFERROR(
   IF(
     OR(ISBLANK(P2678),ISBLANK(Q2678)),
     "",
     IF(
       AND(AB2678&lt;&gt;"",OR(W2678="Terminé",W2678="En cours")),
       VLOOKUP(AD2678,Setup_ScoreExactBonus!A:D,4,FALSE),
       0
     )),
  0)</f>
        <v>20</v>
      </c>
      <c r="AF2678" s="21">
        <f t="shared" ca="1" si="335"/>
        <v>97</v>
      </c>
      <c r="AG2678" s="21">
        <f ca="1">SUMIFS(AF$2:AF2678,D$2:D2678,D2678)</f>
        <v>4030</v>
      </c>
      <c r="AJ2678" s="22">
        <f t="shared" si="328"/>
        <v>5</v>
      </c>
      <c r="AK2678" s="22">
        <f t="shared" si="329"/>
        <v>0</v>
      </c>
      <c r="AL2678" s="22">
        <v>0</v>
      </c>
    </row>
    <row r="2679" spans="1:38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>
        <v>2</v>
      </c>
      <c r="Q2679" s="27">
        <v>2</v>
      </c>
      <c r="R2679" s="27" t="str">
        <f t="shared" si="331"/>
        <v>2-2</v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Terminé</v>
      </c>
      <c r="X2679" s="20">
        <f>VLOOKUP($A2679,Database!$A:$Y,20,FALSE)</f>
        <v>1</v>
      </c>
      <c r="Y2679" s="20">
        <f>VLOOKUP($A2679,Database!$A:$Y,21,FALSE)</f>
        <v>2</v>
      </c>
      <c r="Z2679" s="20">
        <f t="shared" si="330"/>
        <v>0</v>
      </c>
      <c r="AA2679" s="20">
        <f t="shared" si="332"/>
        <v>0</v>
      </c>
      <c r="AB2679" s="20">
        <f t="shared" ca="1" si="333"/>
        <v>0</v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>
        <f ca="1">IFERROR(
   IF(
     OR(ISBLANK(P2679),ISBLANK(Q2679)),
     "",
     IF(
       AND(AB2679&lt;&gt;"",OR(W2679="Terminé",W2679="En cours")),
       VLOOKUP(AD2679,Setup_ScoreExactBonus!A:D,4,FALSE),
       0
     )),
  0)</f>
        <v>0</v>
      </c>
      <c r="AF2679" s="21">
        <f t="shared" ca="1" si="335"/>
        <v>0</v>
      </c>
      <c r="AG2679" s="21">
        <f ca="1">SUMIFS(AF$2:AF2679,D$2:D2679,D2679)</f>
        <v>2954</v>
      </c>
      <c r="AJ2679" s="22">
        <f t="shared" si="328"/>
        <v>0</v>
      </c>
      <c r="AK2679" s="22">
        <f t="shared" si="329"/>
        <v>1</v>
      </c>
      <c r="AL2679" s="22">
        <v>0</v>
      </c>
    </row>
    <row r="2680" spans="1:38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>
        <v>1</v>
      </c>
      <c r="Q2680" s="27">
        <v>2</v>
      </c>
      <c r="R2680" s="27" t="str">
        <f t="shared" si="331"/>
        <v>1-2</v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Terminé</v>
      </c>
      <c r="X2680" s="20">
        <f>VLOOKUP($A2680,Database!$A:$Y,20,FALSE)</f>
        <v>1</v>
      </c>
      <c r="Y2680" s="20">
        <f>VLOOKUP($A2680,Database!$A:$Y,21,FALSE)</f>
        <v>2</v>
      </c>
      <c r="Z2680" s="20">
        <f t="shared" si="330"/>
        <v>0</v>
      </c>
      <c r="AA2680" s="20">
        <f t="shared" si="332"/>
        <v>1</v>
      </c>
      <c r="AB2680" s="20">
        <f t="shared" ca="1" si="333"/>
        <v>77</v>
      </c>
      <c r="AC2680" s="20">
        <f t="shared" ca="1" si="334"/>
        <v>1</v>
      </c>
      <c r="AD2680" s="20" t="str">
        <f ca="1">IF(AC2680=0,"",IF(OR(ISBLANK(P2680),ISBLANK(Q2680)),"",IF(ISBLANK(VLOOKUP(A2680,Database!A:AA,22,FALSE)),"",VLOOKUP(A2680,Database!A:AA,22,FALSE))))</f>
        <v>Exact</v>
      </c>
      <c r="AE2680" s="20">
        <f ca="1">IFERROR(
   IF(
     OR(ISBLANK(P2680),ISBLANK(Q2680)),
     "",
     IF(
       AND(AB2680&lt;&gt;"",OR(W2680="Terminé",W2680="En cours")),
       VLOOKUP(AD2680,Setup_ScoreExactBonus!A:D,4,FALSE),
       0
     )),
  0)</f>
        <v>20</v>
      </c>
      <c r="AF2680" s="21">
        <f t="shared" ca="1" si="335"/>
        <v>97</v>
      </c>
      <c r="AG2680" s="21">
        <f ca="1">SUMIFS(AF$2:AF2680,D$2:D2680,D2680)</f>
        <v>4311</v>
      </c>
      <c r="AJ2680" s="22">
        <f t="shared" si="328"/>
        <v>3</v>
      </c>
      <c r="AK2680" s="22">
        <f t="shared" si="329"/>
        <v>0</v>
      </c>
      <c r="AL2680" s="22">
        <v>0</v>
      </c>
    </row>
    <row r="2681" spans="1:38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>
        <v>1</v>
      </c>
      <c r="Q2681" s="27">
        <v>1</v>
      </c>
      <c r="R2681" s="27" t="str">
        <f t="shared" si="331"/>
        <v>1-1</v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Terminé</v>
      </c>
      <c r="X2681" s="20">
        <f>VLOOKUP($A2681,Database!$A:$Y,20,FALSE)</f>
        <v>1</v>
      </c>
      <c r="Y2681" s="20">
        <f>VLOOKUP($A2681,Database!$A:$Y,21,FALSE)</f>
        <v>2</v>
      </c>
      <c r="Z2681" s="20">
        <f t="shared" si="330"/>
        <v>0</v>
      </c>
      <c r="AA2681" s="20">
        <f t="shared" si="332"/>
        <v>0</v>
      </c>
      <c r="AB2681" s="20">
        <f t="shared" ca="1" si="333"/>
        <v>0</v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>
        <f ca="1">IFERROR(
   IF(
     OR(ISBLANK(P2681),ISBLANK(Q2681)),
     "",
     IF(
       AND(AB2681&lt;&gt;"",OR(W2681="Terminé",W2681="En cours")),
       VLOOKUP(AD2681,Setup_ScoreExactBonus!A:D,4,FALSE),
       0
     )),
  0)</f>
        <v>0</v>
      </c>
      <c r="AF2681" s="21">
        <f t="shared" ca="1" si="335"/>
        <v>0</v>
      </c>
      <c r="AG2681" s="21">
        <f ca="1">SUMIFS(AF$2:AF2681,D$2:D2681,D2681)</f>
        <v>2595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1</v>
      </c>
      <c r="AL2681" s="22">
        <v>0</v>
      </c>
    </row>
    <row r="2682" spans="1:38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>
        <v>2</v>
      </c>
      <c r="Q2682" s="27">
        <v>1</v>
      </c>
      <c r="R2682" s="27" t="str">
        <f t="shared" si="331"/>
        <v>2-1</v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Terminé</v>
      </c>
      <c r="X2682" s="20">
        <f>VLOOKUP($A2682,Database!$A:$Y,20,FALSE)</f>
        <v>1</v>
      </c>
      <c r="Y2682" s="20">
        <f>VLOOKUP($A2682,Database!$A:$Y,21,FALSE)</f>
        <v>2</v>
      </c>
      <c r="Z2682" s="20">
        <f t="shared" si="330"/>
        <v>0</v>
      </c>
      <c r="AA2682" s="20">
        <f t="shared" si="332"/>
        <v>0</v>
      </c>
      <c r="AB2682" s="20">
        <f t="shared" ca="1" si="333"/>
        <v>0</v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>
        <f ca="1">IFERROR(
   IF(
     OR(ISBLANK(P2682),ISBLANK(Q2682)),
     "",
     IF(
       AND(AB2682&lt;&gt;"",OR(W2682="Terminé",W2682="En cours")),
       VLOOKUP(AD2682,Setup_ScoreExactBonus!A:D,4,FALSE),
       0
     )),
  0)</f>
        <v>0</v>
      </c>
      <c r="AF2682" s="21">
        <f t="shared" ca="1" si="335"/>
        <v>0</v>
      </c>
      <c r="AG2682" s="21">
        <f ca="1">SUMIFS(AF$2:AF2682,D$2:D2682,D2682)</f>
        <v>3680</v>
      </c>
      <c r="AJ2682" s="22">
        <f t="shared" si="336"/>
        <v>0</v>
      </c>
      <c r="AK2682" s="22">
        <f t="shared" si="337"/>
        <v>1</v>
      </c>
      <c r="AL2682" s="22">
        <v>0</v>
      </c>
    </row>
    <row r="2683" spans="1:38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>
        <v>1</v>
      </c>
      <c r="Q2683" s="27">
        <v>2</v>
      </c>
      <c r="R2683" s="27" t="str">
        <f t="shared" si="331"/>
        <v>1-2</v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Terminé</v>
      </c>
      <c r="X2683" s="20">
        <f>VLOOKUP($A2683,Database!$A:$Y,20,FALSE)</f>
        <v>1</v>
      </c>
      <c r="Y2683" s="20">
        <f>VLOOKUP($A2683,Database!$A:$Y,21,FALSE)</f>
        <v>2</v>
      </c>
      <c r="Z2683" s="20">
        <f t="shared" si="330"/>
        <v>0</v>
      </c>
      <c r="AA2683" s="20">
        <f t="shared" si="332"/>
        <v>1</v>
      </c>
      <c r="AB2683" s="20">
        <f t="shared" ca="1" si="333"/>
        <v>77</v>
      </c>
      <c r="AC2683" s="20">
        <f t="shared" ca="1" si="334"/>
        <v>1</v>
      </c>
      <c r="AD2683" s="20" t="str">
        <f ca="1">IF(AC2683=0,"",IF(OR(ISBLANK(P2683),ISBLANK(Q2683)),"",IF(ISBLANK(VLOOKUP(A2683,Database!A:AA,22,FALSE)),"",VLOOKUP(A2683,Database!A:AA,22,FALSE))))</f>
        <v>Exact</v>
      </c>
      <c r="AE2683" s="20">
        <f ca="1">IFERROR(
   IF(
     OR(ISBLANK(P2683),ISBLANK(Q2683)),
     "",
     IF(
       AND(AB2683&lt;&gt;"",OR(W2683="Terminé",W2683="En cours")),
       VLOOKUP(AD2683,Setup_ScoreExactBonus!A:D,4,FALSE),
       0
     )),
  0)</f>
        <v>20</v>
      </c>
      <c r="AF2683" s="21">
        <f t="shared" ca="1" si="335"/>
        <v>97</v>
      </c>
      <c r="AG2683" s="21">
        <f ca="1">SUMIFS(AF$2:AF2683,D$2:D2683,D2683)</f>
        <v>4113</v>
      </c>
      <c r="AJ2683" s="22">
        <f t="shared" si="336"/>
        <v>3</v>
      </c>
      <c r="AK2683" s="22">
        <f t="shared" si="337"/>
        <v>0</v>
      </c>
      <c r="AL2683" s="22">
        <v>0</v>
      </c>
    </row>
    <row r="2684" spans="1:38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>
        <v>2</v>
      </c>
      <c r="Q2684" s="27">
        <v>2</v>
      </c>
      <c r="R2684" s="27" t="str">
        <f t="shared" si="331"/>
        <v>2-2</v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Terminé</v>
      </c>
      <c r="X2684" s="20">
        <f>VLOOKUP($A2684,Database!$A:$Y,20,FALSE)</f>
        <v>1</v>
      </c>
      <c r="Y2684" s="20">
        <f>VLOOKUP($A2684,Database!$A:$Y,21,FALSE)</f>
        <v>2</v>
      </c>
      <c r="Z2684" s="20">
        <f t="shared" si="330"/>
        <v>0</v>
      </c>
      <c r="AA2684" s="20">
        <f t="shared" si="332"/>
        <v>0</v>
      </c>
      <c r="AB2684" s="20">
        <f t="shared" ca="1" si="333"/>
        <v>0</v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>
        <f ca="1">IFERROR(
   IF(
     OR(ISBLANK(P2684),ISBLANK(Q2684)),
     "",
     IF(
       AND(AB2684&lt;&gt;"",OR(W2684="Terminé",W2684="En cours")),
       VLOOKUP(AD2684,Setup_ScoreExactBonus!A:D,4,FALSE),
       0
     )),
  0)</f>
        <v>0</v>
      </c>
      <c r="AF2684" s="21">
        <f t="shared" ca="1" si="335"/>
        <v>0</v>
      </c>
      <c r="AG2684" s="21">
        <f ca="1">SUMIFS(AF$2:AF2684,D$2:D2684,D2684)</f>
        <v>3465</v>
      </c>
      <c r="AJ2684" s="22">
        <f t="shared" si="336"/>
        <v>0</v>
      </c>
      <c r="AK2684" s="22">
        <f t="shared" si="337"/>
        <v>1</v>
      </c>
      <c r="AL2684" s="22">
        <v>0</v>
      </c>
    </row>
    <row r="2685" spans="1:38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>
        <v>1</v>
      </c>
      <c r="Q2685" s="27">
        <v>2</v>
      </c>
      <c r="R2685" s="27" t="str">
        <f t="shared" si="331"/>
        <v>1-2</v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Terminé</v>
      </c>
      <c r="X2685" s="20">
        <f>VLOOKUP($A2685,Database!$A:$Y,20,FALSE)</f>
        <v>1</v>
      </c>
      <c r="Y2685" s="20">
        <f>VLOOKUP($A2685,Database!$A:$Y,21,FALSE)</f>
        <v>2</v>
      </c>
      <c r="Z2685" s="20">
        <f t="shared" si="330"/>
        <v>0</v>
      </c>
      <c r="AA2685" s="20">
        <f t="shared" si="332"/>
        <v>1</v>
      </c>
      <c r="AB2685" s="20">
        <f t="shared" ca="1" si="333"/>
        <v>77</v>
      </c>
      <c r="AC2685" s="20">
        <f t="shared" ca="1" si="334"/>
        <v>1</v>
      </c>
      <c r="AD2685" s="20" t="str">
        <f ca="1">IF(AC2685=0,"",IF(OR(ISBLANK(P2685),ISBLANK(Q2685)),"",IF(ISBLANK(VLOOKUP(A2685,Database!A:AA,22,FALSE)),"",VLOOKUP(A2685,Database!A:AA,22,FALSE))))</f>
        <v>Exact</v>
      </c>
      <c r="AE2685" s="20">
        <f ca="1">IFERROR(
   IF(
     OR(ISBLANK(P2685),ISBLANK(Q2685)),
     "",
     IF(
       AND(AB2685&lt;&gt;"",OR(W2685="Terminé",W2685="En cours")),
       VLOOKUP(AD2685,Setup_ScoreExactBonus!A:D,4,FALSE),
       0
     )),
  0)</f>
        <v>20</v>
      </c>
      <c r="AF2685" s="21">
        <f t="shared" ca="1" si="335"/>
        <v>97</v>
      </c>
      <c r="AG2685" s="21">
        <f ca="1">SUMIFS(AF$2:AF2685,D$2:D2685,D2685)</f>
        <v>4268</v>
      </c>
      <c r="AJ2685" s="22">
        <f t="shared" si="336"/>
        <v>3</v>
      </c>
      <c r="AK2685" s="22">
        <f t="shared" si="337"/>
        <v>0</v>
      </c>
      <c r="AL2685" s="22">
        <v>0</v>
      </c>
    </row>
    <row r="2686" spans="1:38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>
        <v>1</v>
      </c>
      <c r="Q2686" s="27">
        <v>1</v>
      </c>
      <c r="R2686" s="27" t="str">
        <f t="shared" si="331"/>
        <v>1-1</v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Terminé</v>
      </c>
      <c r="X2686" s="20">
        <f>VLOOKUP($A2686,Database!$A:$Y,20,FALSE)</f>
        <v>1</v>
      </c>
      <c r="Y2686" s="20">
        <f>VLOOKUP($A2686,Database!$A:$Y,21,FALSE)</f>
        <v>2</v>
      </c>
      <c r="Z2686" s="20">
        <f t="shared" si="330"/>
        <v>0</v>
      </c>
      <c r="AA2686" s="20">
        <f t="shared" si="332"/>
        <v>0</v>
      </c>
      <c r="AB2686" s="20">
        <f t="shared" ca="1" si="333"/>
        <v>0</v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>
        <f ca="1">IFERROR(
   IF(
     OR(ISBLANK(P2686),ISBLANK(Q2686)),
     "",
     IF(
       AND(AB2686&lt;&gt;"",OR(W2686="Terminé",W2686="En cours")),
       VLOOKUP(AD2686,Setup_ScoreExactBonus!A:D,4,FALSE),
       0
     )),
  0)</f>
        <v>0</v>
      </c>
      <c r="AF2686" s="21">
        <f t="shared" ca="1" si="335"/>
        <v>0</v>
      </c>
      <c r="AG2686" s="21">
        <f ca="1">SUMIFS(AF$2:AF2686,D$2:D2686,D2686)</f>
        <v>3397</v>
      </c>
      <c r="AJ2686" s="22">
        <f t="shared" si="336"/>
        <v>0</v>
      </c>
      <c r="AK2686" s="22">
        <f t="shared" si="337"/>
        <v>1</v>
      </c>
      <c r="AL2686" s="22">
        <v>0</v>
      </c>
    </row>
    <row r="2687" spans="1:38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>
        <v>2</v>
      </c>
      <c r="Q2687" s="27">
        <v>1</v>
      </c>
      <c r="R2687" s="27" t="str">
        <f t="shared" si="331"/>
        <v>2-1</v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Terminé</v>
      </c>
      <c r="X2687" s="20">
        <f>VLOOKUP($A2687,Database!$A:$Y,20,FALSE)</f>
        <v>1</v>
      </c>
      <c r="Y2687" s="20">
        <f>VLOOKUP($A2687,Database!$A:$Y,21,FALSE)</f>
        <v>2</v>
      </c>
      <c r="Z2687" s="20">
        <f t="shared" si="330"/>
        <v>0</v>
      </c>
      <c r="AA2687" s="20">
        <f t="shared" si="332"/>
        <v>0</v>
      </c>
      <c r="AB2687" s="20">
        <f t="shared" ca="1" si="333"/>
        <v>0</v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>
        <f ca="1">IFERROR(
   IF(
     OR(ISBLANK(P2687),ISBLANK(Q2687)),
     "",
     IF(
       AND(AB2687&lt;&gt;"",OR(W2687="Terminé",W2687="En cours")),
       VLOOKUP(AD2687,Setup_ScoreExactBonus!A:D,4,FALSE),
       0
     )),
  0)</f>
        <v>0</v>
      </c>
      <c r="AF2687" s="21">
        <f t="shared" ca="1" si="335"/>
        <v>0</v>
      </c>
      <c r="AG2687" s="21">
        <f ca="1">SUMIFS(AF$2:AF2687,D$2:D2687,D2687)</f>
        <v>3822</v>
      </c>
      <c r="AJ2687" s="22">
        <f t="shared" si="336"/>
        <v>0</v>
      </c>
      <c r="AK2687" s="22">
        <f t="shared" si="337"/>
        <v>1</v>
      </c>
      <c r="AL2687" s="22">
        <v>0</v>
      </c>
    </row>
    <row r="2688" spans="1:38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>
        <v>1</v>
      </c>
      <c r="Q2688" s="27">
        <v>2</v>
      </c>
      <c r="R2688" s="27" t="str">
        <f t="shared" si="331"/>
        <v>1-2</v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Terminé</v>
      </c>
      <c r="X2688" s="20">
        <f>VLOOKUP($A2688,Database!$A:$Y,20,FALSE)</f>
        <v>1</v>
      </c>
      <c r="Y2688" s="20">
        <f>VLOOKUP($A2688,Database!$A:$Y,21,FALSE)</f>
        <v>2</v>
      </c>
      <c r="Z2688" s="20">
        <f t="shared" si="330"/>
        <v>0</v>
      </c>
      <c r="AA2688" s="20">
        <f t="shared" si="332"/>
        <v>1</v>
      </c>
      <c r="AB2688" s="20">
        <f t="shared" ca="1" si="333"/>
        <v>77</v>
      </c>
      <c r="AC2688" s="20">
        <f t="shared" ca="1" si="334"/>
        <v>1</v>
      </c>
      <c r="AD2688" s="20" t="str">
        <f ca="1">IF(AC2688=0,"",IF(OR(ISBLANK(P2688),ISBLANK(Q2688)),"",IF(ISBLANK(VLOOKUP(A2688,Database!A:AA,22,FALSE)),"",VLOOKUP(A2688,Database!A:AA,22,FALSE))))</f>
        <v>Exact</v>
      </c>
      <c r="AE2688" s="20">
        <f ca="1">IFERROR(
   IF(
     OR(ISBLANK(P2688),ISBLANK(Q2688)),
     "",
     IF(
       AND(AB2688&lt;&gt;"",OR(W2688="Terminé",W2688="En cours")),
       VLOOKUP(AD2688,Setup_ScoreExactBonus!A:D,4,FALSE),
       0
     )),
  0)</f>
        <v>20</v>
      </c>
      <c r="AF2688" s="21">
        <f t="shared" ca="1" si="335"/>
        <v>97</v>
      </c>
      <c r="AG2688" s="21">
        <f ca="1">SUMIFS(AF$2:AF2688,D$2:D2688,D2688)</f>
        <v>4154</v>
      </c>
      <c r="AJ2688" s="22">
        <f t="shared" si="336"/>
        <v>3</v>
      </c>
      <c r="AK2688" s="22">
        <f t="shared" si="337"/>
        <v>0</v>
      </c>
      <c r="AL2688" s="22">
        <v>0</v>
      </c>
    </row>
    <row r="2689" spans="1:38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>
        <v>2</v>
      </c>
      <c r="Q2689" s="27">
        <v>1</v>
      </c>
      <c r="R2689" s="27" t="str">
        <f t="shared" si="331"/>
        <v>2-1</v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Terminé</v>
      </c>
      <c r="X2689" s="20">
        <f>VLOOKUP($A2689,Database!$A:$Y,20,FALSE)</f>
        <v>1</v>
      </c>
      <c r="Y2689" s="20">
        <f>VLOOKUP($A2689,Database!$A:$Y,21,FALSE)</f>
        <v>2</v>
      </c>
      <c r="Z2689" s="20">
        <f t="shared" si="330"/>
        <v>0</v>
      </c>
      <c r="AA2689" s="20">
        <f t="shared" si="332"/>
        <v>0</v>
      </c>
      <c r="AB2689" s="20">
        <f t="shared" ca="1" si="333"/>
        <v>0</v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>
        <f ca="1">IFERROR(
   IF(
     OR(ISBLANK(P2689),ISBLANK(Q2689)),
     "",
     IF(
       AND(AB2689&lt;&gt;"",OR(W2689="Terminé",W2689="En cours")),
       VLOOKUP(AD2689,Setup_ScoreExactBonus!A:D,4,FALSE),
       0
     )),
  0)</f>
        <v>0</v>
      </c>
      <c r="AF2689" s="21">
        <f t="shared" ca="1" si="335"/>
        <v>0</v>
      </c>
      <c r="AG2689" s="21">
        <f ca="1">SUMIFS(AF$2:AF2689,D$2:D2689,D2689)</f>
        <v>4152</v>
      </c>
      <c r="AJ2689" s="22">
        <f t="shared" si="336"/>
        <v>0</v>
      </c>
      <c r="AK2689" s="22">
        <f t="shared" si="337"/>
        <v>1</v>
      </c>
      <c r="AL2689" s="22">
        <v>0</v>
      </c>
    </row>
    <row r="2690" spans="1:38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>
        <v>1</v>
      </c>
      <c r="Q2690" s="27">
        <v>1</v>
      </c>
      <c r="R2690" s="27" t="str">
        <f t="shared" si="331"/>
        <v>1-1</v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Terminé</v>
      </c>
      <c r="X2690" s="20">
        <f>VLOOKUP($A2690,Database!$A:$Y,20,FALSE)</f>
        <v>1</v>
      </c>
      <c r="Y2690" s="20">
        <f>VLOOKUP($A2690,Database!$A:$Y,21,FALSE)</f>
        <v>2</v>
      </c>
      <c r="Z2690" s="20">
        <f t="shared" ref="Z2690:Z2753" si="338">IF(A2690=0,0,IF(W2690="À venir",0,IF(AND(ISBLANK(P2690),ISBLANK(Q2690)),1,0)))</f>
        <v>0</v>
      </c>
      <c r="AA2690" s="20">
        <f t="shared" si="332"/>
        <v>0</v>
      </c>
      <c r="AB2690" s="20">
        <f t="shared" ca="1" si="333"/>
        <v>0</v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>
        <f ca="1">IFERROR(
   IF(
     OR(ISBLANK(P2690),ISBLANK(Q2690)),
     "",
     IF(
       AND(AB2690&lt;&gt;"",OR(W2690="Terminé",W2690="En cours")),
       VLOOKUP(AD2690,Setup_ScoreExactBonus!A:D,4,FALSE),
       0
     )),
  0)</f>
        <v>0</v>
      </c>
      <c r="AF2690" s="21">
        <f t="shared" ca="1" si="335"/>
        <v>0</v>
      </c>
      <c r="AG2690" s="21">
        <f ca="1">SUMIFS(AF$2:AF2690,D$2:D2690,D2690)</f>
        <v>2829</v>
      </c>
      <c r="AJ2690" s="22">
        <f t="shared" si="336"/>
        <v>0</v>
      </c>
      <c r="AK2690" s="22">
        <f t="shared" si="337"/>
        <v>1</v>
      </c>
      <c r="AL2690" s="22">
        <v>0</v>
      </c>
    </row>
    <row r="2691" spans="1:38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>
        <v>1</v>
      </c>
      <c r="Q2691" s="27">
        <v>2</v>
      </c>
      <c r="R2691" s="27" t="str">
        <f t="shared" ref="R2691:R2754" si="339">IF(AND(A2691&gt;0,A2691&lt;=104,W2691="Terminé"),TEXT(P2691,"0")&amp;"-"&amp;TEXT(Q2691,"0"),"")</f>
        <v>1-2</v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Terminé</v>
      </c>
      <c r="X2691" s="20">
        <f>VLOOKUP($A2691,Database!$A:$Y,20,FALSE)</f>
        <v>1</v>
      </c>
      <c r="Y2691" s="20">
        <f>VLOOKUP($A2691,Database!$A:$Y,21,FALSE)</f>
        <v>2</v>
      </c>
      <c r="Z2691" s="20">
        <f t="shared" si="338"/>
        <v>0</v>
      </c>
      <c r="AA2691" s="20">
        <f t="shared" si="332"/>
        <v>1</v>
      </c>
      <c r="AB2691" s="20">
        <f t="shared" ca="1" si="333"/>
        <v>77</v>
      </c>
      <c r="AC2691" s="20">
        <f t="shared" ca="1" si="334"/>
        <v>1</v>
      </c>
      <c r="AD2691" s="20" t="str">
        <f ca="1">IF(AC2691=0,"",IF(OR(ISBLANK(P2691),ISBLANK(Q2691)),"",IF(ISBLANK(VLOOKUP(A2691,Database!A:AA,22,FALSE)),"",VLOOKUP(A2691,Database!A:AA,22,FALSE))))</f>
        <v>Exact</v>
      </c>
      <c r="AE2691" s="20">
        <f ca="1">IFERROR(
   IF(
     OR(ISBLANK(P2691),ISBLANK(Q2691)),
     "",
     IF(
       AND(AB2691&lt;&gt;"",OR(W2691="Terminé",W2691="En cours")),
       VLOOKUP(AD2691,Setup_ScoreExactBonus!A:D,4,FALSE),
       0
     )),
  0)</f>
        <v>20</v>
      </c>
      <c r="AF2691" s="21">
        <f t="shared" ca="1" si="335"/>
        <v>97</v>
      </c>
      <c r="AG2691" s="21">
        <f ca="1">SUMIFS(AF$2:AF2691,D$2:D2691,D2691)</f>
        <v>4121</v>
      </c>
      <c r="AJ2691" s="22">
        <f t="shared" si="336"/>
        <v>3</v>
      </c>
      <c r="AK2691" s="22">
        <f t="shared" si="337"/>
        <v>0</v>
      </c>
      <c r="AL2691" s="22">
        <v>0</v>
      </c>
    </row>
    <row r="2692" spans="1:38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>
        <v>1</v>
      </c>
      <c r="Q2692" s="27">
        <v>0</v>
      </c>
      <c r="R2692" s="27" t="str">
        <f t="shared" si="339"/>
        <v>1-0</v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Terminé</v>
      </c>
      <c r="X2692" s="20">
        <f>VLOOKUP($A2692,Database!$A:$Y,20,FALSE)</f>
        <v>1</v>
      </c>
      <c r="Y2692" s="20">
        <f>VLOOKUP($A2692,Database!$A:$Y,21,FALSE)</f>
        <v>2</v>
      </c>
      <c r="Z2692" s="20">
        <f t="shared" si="338"/>
        <v>0</v>
      </c>
      <c r="AA2692" s="20">
        <f t="shared" si="332"/>
        <v>0</v>
      </c>
      <c r="AB2692" s="20">
        <f t="shared" ca="1" si="333"/>
        <v>0</v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>
        <f ca="1">IFERROR(
   IF(
     OR(ISBLANK(P2692),ISBLANK(Q2692)),
     "",
     IF(
       AND(AB2692&lt;&gt;"",OR(W2692="Terminé",W2692="En cours")),
       VLOOKUP(AD2692,Setup_ScoreExactBonus!A:D,4,FALSE),
       0
     )),
  0)</f>
        <v>0</v>
      </c>
      <c r="AF2692" s="21">
        <f t="shared" ca="1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8</v>
      </c>
      <c r="AL2692" s="22">
        <v>0</v>
      </c>
    </row>
    <row r="2693" spans="1:38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>
        <v>1</v>
      </c>
      <c r="Q2693" s="27">
        <v>2</v>
      </c>
      <c r="R2693" s="27" t="str">
        <f t="shared" si="339"/>
        <v>1-2</v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Terminé</v>
      </c>
      <c r="X2693" s="20">
        <f>VLOOKUP($A2693,Database!$A:$Y,20,FALSE)</f>
        <v>1</v>
      </c>
      <c r="Y2693" s="20">
        <f>VLOOKUP($A2693,Database!$A:$Y,21,FALSE)</f>
        <v>2</v>
      </c>
      <c r="Z2693" s="20">
        <f t="shared" si="338"/>
        <v>0</v>
      </c>
      <c r="AA2693" s="20">
        <f t="shared" si="332"/>
        <v>1</v>
      </c>
      <c r="AB2693" s="20">
        <f t="shared" ca="1" si="333"/>
        <v>77</v>
      </c>
      <c r="AC2693" s="20">
        <f t="shared" ca="1" si="334"/>
        <v>1</v>
      </c>
      <c r="AD2693" s="20" t="str">
        <f ca="1">IF(AC2693=0,"",IF(OR(ISBLANK(P2693),ISBLANK(Q2693)),"",IF(ISBLANK(VLOOKUP(A2693,Database!A:AA,22,FALSE)),"",VLOOKUP(A2693,Database!A:AA,22,FALSE))))</f>
        <v>Exact</v>
      </c>
      <c r="AE2693" s="20">
        <f ca="1">IFERROR(
   IF(
     OR(ISBLANK(P2693),ISBLANK(Q2693)),
     "",
     IF(
       AND(AB2693&lt;&gt;"",OR(W2693="Terminé",W2693="En cours")),
       VLOOKUP(AD2693,Setup_ScoreExactBonus!A:D,4,FALSE),
       0
     )),
  0)</f>
        <v>20</v>
      </c>
      <c r="AF2693" s="21">
        <f t="shared" ca="1" si="335"/>
        <v>97</v>
      </c>
      <c r="AG2693" s="21">
        <f ca="1">SUMIFS(AF$2:AF2693,D$2:D2693,D2693)</f>
        <v>3748</v>
      </c>
      <c r="AJ2693" s="22">
        <f t="shared" si="336"/>
        <v>3</v>
      </c>
      <c r="AK2693" s="22">
        <f t="shared" si="337"/>
        <v>0</v>
      </c>
      <c r="AL2693" s="22">
        <v>0</v>
      </c>
    </row>
    <row r="2694" spans="1:38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>
        <v>1</v>
      </c>
      <c r="Q2694" s="27">
        <v>1</v>
      </c>
      <c r="R2694" s="27" t="str">
        <f t="shared" si="339"/>
        <v>1-1</v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Terminé</v>
      </c>
      <c r="X2694" s="20">
        <f>VLOOKUP($A2694,Database!$A:$Y,20,FALSE)</f>
        <v>1</v>
      </c>
      <c r="Y2694" s="20">
        <f>VLOOKUP($A2694,Database!$A:$Y,21,FALSE)</f>
        <v>2</v>
      </c>
      <c r="Z2694" s="20">
        <f t="shared" si="338"/>
        <v>0</v>
      </c>
      <c r="AA2694" s="20">
        <f t="shared" si="332"/>
        <v>0</v>
      </c>
      <c r="AB2694" s="20">
        <f t="shared" ca="1" si="333"/>
        <v>0</v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>
        <f ca="1">IFERROR(
   IF(
     OR(ISBLANK(P2694),ISBLANK(Q2694)),
     "",
     IF(
       AND(AB2694&lt;&gt;"",OR(W2694="Terminé",W2694="En cours")),
       VLOOKUP(AD2694,Setup_ScoreExactBonus!A:D,4,FALSE),
       0
     )),
  0)</f>
        <v>0</v>
      </c>
      <c r="AF2694" s="21">
        <f t="shared" ca="1" si="335"/>
        <v>0</v>
      </c>
      <c r="AG2694" s="21">
        <f ca="1">SUMIFS(AF$2:AF2694,D$2:D2694,D2694)</f>
        <v>3401</v>
      </c>
      <c r="AJ2694" s="22">
        <f t="shared" si="336"/>
        <v>0</v>
      </c>
      <c r="AK2694" s="22">
        <f t="shared" si="337"/>
        <v>1</v>
      </c>
      <c r="AL2694" s="22">
        <v>0</v>
      </c>
    </row>
    <row r="2695" spans="1:38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>
        <v>1</v>
      </c>
      <c r="Q2695" s="27">
        <v>0</v>
      </c>
      <c r="R2695" s="27" t="str">
        <f t="shared" si="339"/>
        <v>1-0</v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Terminé</v>
      </c>
      <c r="X2695" s="20">
        <f>VLOOKUP($A2695,Database!$A:$Y,20,FALSE)</f>
        <v>1</v>
      </c>
      <c r="Y2695" s="20">
        <f>VLOOKUP($A2695,Database!$A:$Y,21,FALSE)</f>
        <v>2</v>
      </c>
      <c r="Z2695" s="20">
        <f t="shared" si="338"/>
        <v>0</v>
      </c>
      <c r="AA2695" s="20">
        <f t="shared" si="332"/>
        <v>0</v>
      </c>
      <c r="AB2695" s="20">
        <f t="shared" ca="1" si="333"/>
        <v>0</v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>
        <f ca="1">IFERROR(
   IF(
     OR(ISBLANK(P2695),ISBLANK(Q2695)),
     "",
     IF(
       AND(AB2695&lt;&gt;"",OR(W2695="Terminé",W2695="En cours")),
       VLOOKUP(AD2695,Setup_ScoreExactBonus!A:D,4,FALSE),
       0
     )),
  0)</f>
        <v>0</v>
      </c>
      <c r="AF2695" s="21">
        <f t="shared" ca="1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2</v>
      </c>
      <c r="AL2695" s="22">
        <v>0</v>
      </c>
    </row>
    <row r="2696" spans="1:38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>
        <v>2</v>
      </c>
      <c r="Q2696" s="27">
        <v>1</v>
      </c>
      <c r="R2696" s="27" t="str">
        <f t="shared" si="339"/>
        <v>2-1</v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Terminé</v>
      </c>
      <c r="X2696" s="20">
        <f>VLOOKUP($A2696,Database!$A:$Y,20,FALSE)</f>
        <v>1</v>
      </c>
      <c r="Y2696" s="20">
        <f>VLOOKUP($A2696,Database!$A:$Y,21,FALSE)</f>
        <v>2</v>
      </c>
      <c r="Z2696" s="20">
        <f t="shared" si="338"/>
        <v>0</v>
      </c>
      <c r="AA2696" s="20">
        <f t="shared" si="332"/>
        <v>0</v>
      </c>
      <c r="AB2696" s="20">
        <f t="shared" ca="1" si="333"/>
        <v>0</v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>
        <f ca="1">IFERROR(
   IF(
     OR(ISBLANK(P2696),ISBLANK(Q2696)),
     "",
     IF(
       AND(AB2696&lt;&gt;"",OR(W2696="Terminé",W2696="En cours")),
       VLOOKUP(AD2696,Setup_ScoreExactBonus!A:D,4,FALSE),
       0
     )),
  0)</f>
        <v>0</v>
      </c>
      <c r="AF2696" s="21">
        <f t="shared" ca="1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2</v>
      </c>
      <c r="AL2696" s="22">
        <v>0</v>
      </c>
    </row>
    <row r="2697" spans="1:38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>
        <v>1</v>
      </c>
      <c r="Q2697" s="27">
        <v>0</v>
      </c>
      <c r="R2697" s="27" t="str">
        <f t="shared" si="339"/>
        <v>1-0</v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Terminé</v>
      </c>
      <c r="X2697" s="20">
        <f>VLOOKUP($A2697,Database!$A:$Y,20,FALSE)</f>
        <v>1</v>
      </c>
      <c r="Y2697" s="20">
        <f>VLOOKUP($A2697,Database!$A:$Y,21,FALSE)</f>
        <v>2</v>
      </c>
      <c r="Z2697" s="20">
        <f t="shared" si="338"/>
        <v>0</v>
      </c>
      <c r="AA2697" s="20">
        <f t="shared" si="332"/>
        <v>0</v>
      </c>
      <c r="AB2697" s="20">
        <f t="shared" ca="1" si="333"/>
        <v>0</v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>
        <f ca="1">IFERROR(
   IF(
     OR(ISBLANK(P2697),ISBLANK(Q2697)),
     "",
     IF(
       AND(AB2697&lt;&gt;"",OR(W2697="Terminé",W2697="En cours")),
       VLOOKUP(AD2697,Setup_ScoreExactBonus!A:D,4,FALSE),
       0
     )),
  0)</f>
        <v>0</v>
      </c>
      <c r="AF2697" s="21">
        <f t="shared" ca="1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1</v>
      </c>
      <c r="AL2697" s="22">
        <v>0</v>
      </c>
    </row>
    <row r="2698" spans="1:38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>
        <v>1</v>
      </c>
      <c r="Q2698" s="27">
        <v>2</v>
      </c>
      <c r="R2698" s="27" t="str">
        <f t="shared" si="339"/>
        <v>1-2</v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Terminé</v>
      </c>
      <c r="X2698" s="20">
        <f>VLOOKUP($A2698,Database!$A:$Y,20,FALSE)</f>
        <v>1</v>
      </c>
      <c r="Y2698" s="20">
        <f>VLOOKUP($A2698,Database!$A:$Y,21,FALSE)</f>
        <v>2</v>
      </c>
      <c r="Z2698" s="20">
        <f t="shared" si="338"/>
        <v>0</v>
      </c>
      <c r="AA2698" s="20">
        <f t="shared" si="332"/>
        <v>1</v>
      </c>
      <c r="AB2698" s="20">
        <f t="shared" ca="1" si="333"/>
        <v>77</v>
      </c>
      <c r="AC2698" s="20">
        <f t="shared" ca="1" si="334"/>
        <v>1</v>
      </c>
      <c r="AD2698" s="20" t="str">
        <f ca="1">IF(AC2698=0,"",IF(OR(ISBLANK(P2698),ISBLANK(Q2698)),"",IF(ISBLANK(VLOOKUP(A2698,Database!A:AA,22,FALSE)),"",VLOOKUP(A2698,Database!A:AA,22,FALSE))))</f>
        <v>Exact</v>
      </c>
      <c r="AE2698" s="20">
        <f ca="1">IFERROR(
   IF(
     OR(ISBLANK(P2698),ISBLANK(Q2698)),
     "",
     IF(
       AND(AB2698&lt;&gt;"",OR(W2698="Terminé",W2698="En cours")),
       VLOOKUP(AD2698,Setup_ScoreExactBonus!A:D,4,FALSE),
       0
     )),
  0)</f>
        <v>20</v>
      </c>
      <c r="AF2698" s="21">
        <f t="shared" ca="1" si="335"/>
        <v>97</v>
      </c>
      <c r="AG2698" s="21">
        <f ca="1">SUMIFS(AF$2:AF2698,D$2:D2698,D2698)</f>
        <v>3871</v>
      </c>
      <c r="AJ2698" s="22">
        <f t="shared" si="336"/>
        <v>2</v>
      </c>
      <c r="AK2698" s="22">
        <f t="shared" si="337"/>
        <v>0</v>
      </c>
      <c r="AL2698" s="22">
        <v>0</v>
      </c>
    </row>
    <row r="2699" spans="1:38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>
        <v>1</v>
      </c>
      <c r="Q2699" s="27">
        <v>2</v>
      </c>
      <c r="R2699" s="27" t="str">
        <f t="shared" si="339"/>
        <v>1-2</v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Terminé</v>
      </c>
      <c r="X2699" s="20">
        <f>VLOOKUP($A2699,Database!$A:$Y,20,FALSE)</f>
        <v>1</v>
      </c>
      <c r="Y2699" s="20">
        <f>VLOOKUP($A2699,Database!$A:$Y,21,FALSE)</f>
        <v>2</v>
      </c>
      <c r="Z2699" s="20">
        <f t="shared" si="338"/>
        <v>0</v>
      </c>
      <c r="AA2699" s="20">
        <f t="shared" si="332"/>
        <v>1</v>
      </c>
      <c r="AB2699" s="20">
        <f t="shared" ca="1" si="333"/>
        <v>77</v>
      </c>
      <c r="AC2699" s="20">
        <f t="shared" ca="1" si="334"/>
        <v>1</v>
      </c>
      <c r="AD2699" s="20" t="str">
        <f ca="1">IF(AC2699=0,"",IF(OR(ISBLANK(P2699),ISBLANK(Q2699)),"",IF(ISBLANK(VLOOKUP(A2699,Database!A:AA,22,FALSE)),"",VLOOKUP(A2699,Database!A:AA,22,FALSE))))</f>
        <v>Exact</v>
      </c>
      <c r="AE2699" s="20">
        <f ca="1">IFERROR(
   IF(
     OR(ISBLANK(P2699),ISBLANK(Q2699)),
     "",
     IF(
       AND(AB2699&lt;&gt;"",OR(W2699="Terminé",W2699="En cours")),
       VLOOKUP(AD2699,Setup_ScoreExactBonus!A:D,4,FALSE),
       0
     )),
  0)</f>
        <v>20</v>
      </c>
      <c r="AF2699" s="21">
        <f t="shared" ca="1" si="335"/>
        <v>97</v>
      </c>
      <c r="AG2699" s="21">
        <f ca="1">SUMIFS(AF$2:AF2699,D$2:D2699,D2699)</f>
        <v>4324</v>
      </c>
      <c r="AJ2699" s="22">
        <f t="shared" si="336"/>
        <v>8</v>
      </c>
      <c r="AK2699" s="22">
        <f t="shared" si="337"/>
        <v>0</v>
      </c>
      <c r="AL2699" s="22">
        <v>0</v>
      </c>
    </row>
    <row r="2700" spans="1:38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P2700" s="21">
        <v>1</v>
      </c>
      <c r="Q2700" s="21">
        <v>2</v>
      </c>
      <c r="R2700" s="27" t="str">
        <f t="shared" si="339"/>
        <v>1-2</v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Terminé</v>
      </c>
      <c r="X2700" s="20">
        <f>VLOOKUP($A2700,Database!$A:$Y,20,FALSE)</f>
        <v>1</v>
      </c>
      <c r="Y2700" s="20">
        <f>VLOOKUP($A2700,Database!$A:$Y,21,FALSE)</f>
        <v>2</v>
      </c>
      <c r="Z2700" s="20">
        <f t="shared" si="338"/>
        <v>0</v>
      </c>
      <c r="AA2700" s="20">
        <f t="shared" si="332"/>
        <v>1</v>
      </c>
      <c r="AB2700" s="20">
        <f t="shared" ca="1" si="333"/>
        <v>77</v>
      </c>
      <c r="AC2700" s="20">
        <f t="shared" ca="1" si="334"/>
        <v>1</v>
      </c>
      <c r="AD2700" s="20" t="str">
        <f ca="1">IF(AC2700=0,"",IF(OR(ISBLANK(P2700),ISBLANK(Q2700)),"",IF(ISBLANK(VLOOKUP(A2700,Database!A:AA,22,FALSE)),"",VLOOKUP(A2700,Database!A:AA,22,FALSE))))</f>
        <v>Exact</v>
      </c>
      <c r="AE2700" s="20">
        <f ca="1">IFERROR(
   IF(
     OR(ISBLANK(P2700),ISBLANK(Q2700)),
     "",
     IF(
       AND(AB2700&lt;&gt;"",OR(W2700="Terminé",W2700="En cours")),
       VLOOKUP(AD2700,Setup_ScoreExactBonus!A:D,4,FALSE),
       0
     )),
  0)</f>
        <v>20</v>
      </c>
      <c r="AF2700" s="21">
        <f t="shared" ca="1" si="335"/>
        <v>97</v>
      </c>
      <c r="AG2700" s="21">
        <f ca="1">SUMIFS(AF$2:AF2700,D$2:D2700,D2700)</f>
        <v>3503</v>
      </c>
      <c r="AJ2700" s="22">
        <f t="shared" si="336"/>
        <v>3</v>
      </c>
      <c r="AK2700" s="22">
        <f t="shared" si="337"/>
        <v>0</v>
      </c>
      <c r="AL2700" s="22">
        <v>0</v>
      </c>
    </row>
    <row r="2701" spans="1:38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P2701" s="21">
        <v>1</v>
      </c>
      <c r="Q2701" s="21">
        <v>2</v>
      </c>
      <c r="R2701" s="27" t="str">
        <f t="shared" si="339"/>
        <v>1-2</v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Terminé</v>
      </c>
      <c r="X2701" s="20">
        <f>VLOOKUP($A2701,Database!$A:$Y,20,FALSE)</f>
        <v>1</v>
      </c>
      <c r="Y2701" s="20">
        <f>VLOOKUP($A2701,Database!$A:$Y,21,FALSE)</f>
        <v>2</v>
      </c>
      <c r="Z2701" s="20">
        <f>IF(AND(B2701=27,A2701&lt;=25),0,IF(A2701=0,0,IF(W2701="À venir",0,IF(AND(ISBLANK(P2701),ISBLANK(Q2701)),1,0))))</f>
        <v>0</v>
      </c>
      <c r="AA2701" s="20">
        <f t="shared" si="332"/>
        <v>1</v>
      </c>
      <c r="AB2701" s="20">
        <f t="shared" ca="1" si="333"/>
        <v>77</v>
      </c>
      <c r="AC2701" s="20">
        <f t="shared" ca="1" si="334"/>
        <v>1</v>
      </c>
      <c r="AD2701" s="20" t="str">
        <f ca="1">IF(AC2701=0,"",IF(OR(ISBLANK(P2701),ISBLANK(Q2701)),"",IF(ISBLANK(VLOOKUP(A2701,Database!A:AA,22,FALSE)),"",VLOOKUP(A2701,Database!A:AA,22,FALSE))))</f>
        <v>Exact</v>
      </c>
      <c r="AE2701" s="20">
        <f ca="1">IFERROR(
   IF(
     OR(ISBLANK(P2701),ISBLANK(Q2701)),
     "",
     IF(
       AND(AB2701&lt;&gt;"",OR(W2701="Terminé",W2701="En cours")),
       VLOOKUP(AD2701,Setup_ScoreExactBonus!A:D,4,FALSE),
       0
     )),
  0)</f>
        <v>20</v>
      </c>
      <c r="AF2701" s="21">
        <f t="shared" ca="1" si="335"/>
        <v>97</v>
      </c>
      <c r="AG2701" s="21">
        <f ca="1">SUMIFS(AF$2:AF2701,D$2:D2701,D2701)</f>
        <v>3762</v>
      </c>
      <c r="AJ2701" s="22">
        <f t="shared" si="336"/>
        <v>3</v>
      </c>
      <c r="AK2701" s="22">
        <f t="shared" si="337"/>
        <v>0</v>
      </c>
      <c r="AL2701" s="22">
        <v>0</v>
      </c>
    </row>
    <row r="2702" spans="1:38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>
        <v>3</v>
      </c>
      <c r="Q2702" s="27">
        <v>2</v>
      </c>
      <c r="R2702" s="27" t="str">
        <f t="shared" si="339"/>
        <v>3-2</v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Terminé</v>
      </c>
      <c r="X2702" s="20">
        <f>VLOOKUP($A2702,Database!$A:$Y,20,FALSE)</f>
        <v>3</v>
      </c>
      <c r="Y2702" s="20">
        <f>VLOOKUP($A2702,Database!$A:$Y,21,FALSE)</f>
        <v>1</v>
      </c>
      <c r="Z2702" s="20">
        <f t="shared" si="338"/>
        <v>0</v>
      </c>
      <c r="AA2702" s="20">
        <f t="shared" si="332"/>
        <v>1</v>
      </c>
      <c r="AB2702" s="20">
        <f t="shared" ca="1" si="333"/>
        <v>64</v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>
        <f ca="1">IFERROR(
   IF(
     OR(ISBLANK(P2702),ISBLANK(Q2702)),
     "",
     IF(
       AND(AB2702&lt;&gt;"",OR(W2702="Terminé",W2702="En cours")),
       VLOOKUP(AD2702,Setup_ScoreExactBonus!A:D,4,FALSE),
       0
     )),
  0)</f>
        <v>0</v>
      </c>
      <c r="AF2702" s="21">
        <f t="shared" ca="1" si="335"/>
        <v>64</v>
      </c>
      <c r="AG2702" s="21">
        <f ca="1">SUMIFS(AF$2:AF2702,D$2:D2702,D2702)</f>
        <v>3796</v>
      </c>
      <c r="AJ2702" s="22">
        <f t="shared" si="336"/>
        <v>3</v>
      </c>
      <c r="AK2702" s="22">
        <f t="shared" si="337"/>
        <v>0</v>
      </c>
      <c r="AL2702" s="22">
        <v>0</v>
      </c>
    </row>
    <row r="2703" spans="1:38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>
        <v>2</v>
      </c>
      <c r="Q2703" s="27">
        <v>0</v>
      </c>
      <c r="R2703" s="27" t="str">
        <f t="shared" si="339"/>
        <v>2-0</v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Terminé</v>
      </c>
      <c r="X2703" s="20">
        <f>VLOOKUP($A2703,Database!$A:$Y,20,FALSE)</f>
        <v>3</v>
      </c>
      <c r="Y2703" s="20">
        <f>VLOOKUP($A2703,Database!$A:$Y,21,FALSE)</f>
        <v>1</v>
      </c>
      <c r="Z2703" s="20">
        <f t="shared" si="338"/>
        <v>0</v>
      </c>
      <c r="AA2703" s="20">
        <f t="shared" si="332"/>
        <v>1</v>
      </c>
      <c r="AB2703" s="20">
        <f t="shared" ca="1" si="333"/>
        <v>64</v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>
        <f ca="1">IFERROR(
   IF(
     OR(ISBLANK(P2703),ISBLANK(Q2703)),
     "",
     IF(
       AND(AB2703&lt;&gt;"",OR(W2703="Terminé",W2703="En cours")),
       VLOOKUP(AD2703,Setup_ScoreExactBonus!A:D,4,FALSE),
       0
     )),
  0)</f>
        <v>0</v>
      </c>
      <c r="AF2703" s="21">
        <f t="shared" ca="1" si="335"/>
        <v>64</v>
      </c>
      <c r="AG2703" s="21">
        <f ca="1">SUMIFS(AF$2:AF2703,D$2:D2703,D2703)</f>
        <v>4381</v>
      </c>
      <c r="AJ2703" s="22">
        <f t="shared" si="336"/>
        <v>4</v>
      </c>
      <c r="AK2703" s="22">
        <f t="shared" si="337"/>
        <v>0</v>
      </c>
      <c r="AL2703" s="22">
        <v>0</v>
      </c>
    </row>
    <row r="2704" spans="1:38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>
        <v>2</v>
      </c>
      <c r="Q2704" s="27">
        <v>1</v>
      </c>
      <c r="R2704" s="27" t="str">
        <f t="shared" si="339"/>
        <v>2-1</v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Terminé</v>
      </c>
      <c r="X2704" s="20">
        <f>VLOOKUP($A2704,Database!$A:$Y,20,FALSE)</f>
        <v>3</v>
      </c>
      <c r="Y2704" s="20">
        <f>VLOOKUP($A2704,Database!$A:$Y,21,FALSE)</f>
        <v>1</v>
      </c>
      <c r="Z2704" s="20">
        <f t="shared" si="338"/>
        <v>0</v>
      </c>
      <c r="AA2704" s="20">
        <f t="shared" si="332"/>
        <v>1</v>
      </c>
      <c r="AB2704" s="20">
        <f t="shared" ca="1" si="333"/>
        <v>64</v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>
        <f ca="1">IFERROR(
   IF(
     OR(ISBLANK(P2704),ISBLANK(Q2704)),
     "",
     IF(
       AND(AB2704&lt;&gt;"",OR(W2704="Terminé",W2704="En cours")),
       VLOOKUP(AD2704,Setup_ScoreExactBonus!A:D,4,FALSE),
       0
     )),
  0)</f>
        <v>0</v>
      </c>
      <c r="AF2704" s="21">
        <f t="shared" ca="1" si="335"/>
        <v>64</v>
      </c>
      <c r="AG2704" s="21">
        <f ca="1">SUMIFS(AF$2:AF2704,D$2:D2704,D2704)</f>
        <v>4099</v>
      </c>
      <c r="AJ2704" s="22">
        <f t="shared" si="336"/>
        <v>1</v>
      </c>
      <c r="AK2704" s="22">
        <f t="shared" si="337"/>
        <v>0</v>
      </c>
      <c r="AL2704" s="22">
        <v>0</v>
      </c>
    </row>
    <row r="2705" spans="1:38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>
        <v>2</v>
      </c>
      <c r="Q2705" s="27">
        <v>0</v>
      </c>
      <c r="R2705" s="27" t="str">
        <f t="shared" si="339"/>
        <v>2-0</v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Terminé</v>
      </c>
      <c r="X2705" s="20">
        <f>VLOOKUP($A2705,Database!$A:$Y,20,FALSE)</f>
        <v>3</v>
      </c>
      <c r="Y2705" s="20">
        <f>VLOOKUP($A2705,Database!$A:$Y,21,FALSE)</f>
        <v>1</v>
      </c>
      <c r="Z2705" s="20">
        <f t="shared" si="338"/>
        <v>0</v>
      </c>
      <c r="AA2705" s="20">
        <f t="shared" si="332"/>
        <v>1</v>
      </c>
      <c r="AB2705" s="20">
        <f t="shared" ca="1" si="333"/>
        <v>64</v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>
        <f ca="1">IFERROR(
   IF(
     OR(ISBLANK(P2705),ISBLANK(Q2705)),
     "",
     IF(
       AND(AB2705&lt;&gt;"",OR(W2705="Terminé",W2705="En cours")),
       VLOOKUP(AD2705,Setup_ScoreExactBonus!A:D,4,FALSE),
       0
     )),
  0)</f>
        <v>0</v>
      </c>
      <c r="AF2705" s="21">
        <f t="shared" ca="1" si="335"/>
        <v>64</v>
      </c>
      <c r="AG2705" s="21">
        <f ca="1">SUMIFS(AF$2:AF2705,D$2:D2705,D2705)</f>
        <v>4094</v>
      </c>
      <c r="AJ2705" s="22">
        <f t="shared" si="336"/>
        <v>6</v>
      </c>
      <c r="AK2705" s="22">
        <f t="shared" si="337"/>
        <v>0</v>
      </c>
      <c r="AL2705" s="22">
        <v>0</v>
      </c>
    </row>
    <row r="2706" spans="1:38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>
        <v>4</v>
      </c>
      <c r="Q2706" s="27">
        <v>1</v>
      </c>
      <c r="R2706" s="27" t="str">
        <f t="shared" si="339"/>
        <v>4-1</v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Terminé</v>
      </c>
      <c r="X2706" s="20">
        <f>VLOOKUP($A2706,Database!$A:$Y,20,FALSE)</f>
        <v>3</v>
      </c>
      <c r="Y2706" s="20">
        <f>VLOOKUP($A2706,Database!$A:$Y,21,FALSE)</f>
        <v>1</v>
      </c>
      <c r="Z2706" s="20">
        <f t="shared" si="338"/>
        <v>0</v>
      </c>
      <c r="AA2706" s="20">
        <f t="shared" si="332"/>
        <v>1</v>
      </c>
      <c r="AB2706" s="20">
        <f t="shared" ca="1" si="333"/>
        <v>64</v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>
        <f ca="1">IFERROR(
   IF(
     OR(ISBLANK(P2706),ISBLANK(Q2706)),
     "",
     IF(
       AND(AB2706&lt;&gt;"",OR(W2706="Terminé",W2706="En cours")),
       VLOOKUP(AD2706,Setup_ScoreExactBonus!A:D,4,FALSE),
       0
     )),
  0)</f>
        <v>0</v>
      </c>
      <c r="AF2706" s="21">
        <f t="shared" ca="1" si="335"/>
        <v>64</v>
      </c>
      <c r="AG2706" s="21">
        <f ca="1">SUMIFS(AF$2:AF2706,D$2:D2706,D2706)</f>
        <v>3018</v>
      </c>
      <c r="AJ2706" s="22">
        <f t="shared" si="336"/>
        <v>1</v>
      </c>
      <c r="AK2706" s="22">
        <f t="shared" si="337"/>
        <v>0</v>
      </c>
      <c r="AL2706" s="22">
        <v>0</v>
      </c>
    </row>
    <row r="2707" spans="1:38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>
        <v>2</v>
      </c>
      <c r="Q2707" s="27">
        <v>1</v>
      </c>
      <c r="R2707" s="27" t="str">
        <f t="shared" si="339"/>
        <v>2-1</v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Terminé</v>
      </c>
      <c r="X2707" s="20">
        <f>VLOOKUP($A2707,Database!$A:$Y,20,FALSE)</f>
        <v>3</v>
      </c>
      <c r="Y2707" s="20">
        <f>VLOOKUP($A2707,Database!$A:$Y,21,FALSE)</f>
        <v>1</v>
      </c>
      <c r="Z2707" s="20">
        <f t="shared" si="338"/>
        <v>0</v>
      </c>
      <c r="AA2707" s="20">
        <f t="shared" si="332"/>
        <v>1</v>
      </c>
      <c r="AB2707" s="20">
        <f t="shared" ca="1" si="333"/>
        <v>64</v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>
        <f ca="1">IFERROR(
   IF(
     OR(ISBLANK(P2707),ISBLANK(Q2707)),
     "",
     IF(
       AND(AB2707&lt;&gt;"",OR(W2707="Terminé",W2707="En cours")),
       VLOOKUP(AD2707,Setup_ScoreExactBonus!A:D,4,FALSE),
       0
     )),
  0)</f>
        <v>0</v>
      </c>
      <c r="AF2707" s="21">
        <f t="shared" ca="1" si="335"/>
        <v>64</v>
      </c>
      <c r="AG2707" s="21">
        <f ca="1">SUMIFS(AF$2:AF2707,D$2:D2707,D2707)</f>
        <v>4375</v>
      </c>
      <c r="AJ2707" s="22">
        <f t="shared" si="336"/>
        <v>4</v>
      </c>
      <c r="AK2707" s="22">
        <f t="shared" si="337"/>
        <v>0</v>
      </c>
      <c r="AL2707" s="22">
        <v>0</v>
      </c>
    </row>
    <row r="2708" spans="1:38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>
        <v>2</v>
      </c>
      <c r="Q2708" s="27">
        <v>1</v>
      </c>
      <c r="R2708" s="27" t="str">
        <f t="shared" si="339"/>
        <v>2-1</v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Terminé</v>
      </c>
      <c r="X2708" s="20">
        <f>VLOOKUP($A2708,Database!$A:$Y,20,FALSE)</f>
        <v>3</v>
      </c>
      <c r="Y2708" s="20">
        <f>VLOOKUP($A2708,Database!$A:$Y,21,FALSE)</f>
        <v>1</v>
      </c>
      <c r="Z2708" s="20">
        <f t="shared" si="338"/>
        <v>0</v>
      </c>
      <c r="AA2708" s="20">
        <f t="shared" si="332"/>
        <v>1</v>
      </c>
      <c r="AB2708" s="20">
        <f t="shared" ca="1" si="333"/>
        <v>64</v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>
        <f ca="1">IFERROR(
   IF(
     OR(ISBLANK(P2708),ISBLANK(Q2708)),
     "",
     IF(
       AND(AB2708&lt;&gt;"",OR(W2708="Terminé",W2708="En cours")),
       VLOOKUP(AD2708,Setup_ScoreExactBonus!A:D,4,FALSE),
       0
     )),
  0)</f>
        <v>0</v>
      </c>
      <c r="AF2708" s="21">
        <f t="shared" ca="1" si="335"/>
        <v>64</v>
      </c>
      <c r="AG2708" s="21">
        <f ca="1">SUMIFS(AF$2:AF2708,D$2:D2708,D2708)</f>
        <v>2659</v>
      </c>
      <c r="AJ2708" s="22">
        <f t="shared" si="336"/>
        <v>1</v>
      </c>
      <c r="AK2708" s="22">
        <f t="shared" si="337"/>
        <v>0</v>
      </c>
      <c r="AL2708" s="22">
        <v>0</v>
      </c>
    </row>
    <row r="2709" spans="1:38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>
        <v>3</v>
      </c>
      <c r="Q2709" s="27">
        <v>0</v>
      </c>
      <c r="R2709" s="27" t="str">
        <f t="shared" si="339"/>
        <v>3-0</v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Terminé</v>
      </c>
      <c r="X2709" s="20">
        <f>VLOOKUP($A2709,Database!$A:$Y,20,FALSE)</f>
        <v>3</v>
      </c>
      <c r="Y2709" s="20">
        <f>VLOOKUP($A2709,Database!$A:$Y,21,FALSE)</f>
        <v>1</v>
      </c>
      <c r="Z2709" s="20">
        <f t="shared" si="338"/>
        <v>0</v>
      </c>
      <c r="AA2709" s="20">
        <f t="shared" si="332"/>
        <v>1</v>
      </c>
      <c r="AB2709" s="20">
        <f t="shared" ca="1" si="333"/>
        <v>64</v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>
        <f ca="1">IFERROR(
   IF(
     OR(ISBLANK(P2709),ISBLANK(Q2709)),
     "",
     IF(
       AND(AB2709&lt;&gt;"",OR(W2709="Terminé",W2709="En cours")),
       VLOOKUP(AD2709,Setup_ScoreExactBonus!A:D,4,FALSE),
       0
     )),
  0)</f>
        <v>0</v>
      </c>
      <c r="AF2709" s="21">
        <f t="shared" ca="1" si="335"/>
        <v>64</v>
      </c>
      <c r="AG2709" s="21">
        <f ca="1">SUMIFS(AF$2:AF2709,D$2:D2709,D2709)</f>
        <v>3744</v>
      </c>
      <c r="AJ2709" s="22">
        <f t="shared" si="336"/>
        <v>1</v>
      </c>
      <c r="AK2709" s="22">
        <f t="shared" si="337"/>
        <v>0</v>
      </c>
      <c r="AL2709" s="22">
        <v>0</v>
      </c>
    </row>
    <row r="2710" spans="1:38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>
        <v>2</v>
      </c>
      <c r="Q2710" s="27">
        <v>0</v>
      </c>
      <c r="R2710" s="27" t="str">
        <f t="shared" si="339"/>
        <v>2-0</v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Terminé</v>
      </c>
      <c r="X2710" s="20">
        <f>VLOOKUP($A2710,Database!$A:$Y,20,FALSE)</f>
        <v>3</v>
      </c>
      <c r="Y2710" s="20">
        <f>VLOOKUP($A2710,Database!$A:$Y,21,FALSE)</f>
        <v>1</v>
      </c>
      <c r="Z2710" s="20">
        <f t="shared" si="338"/>
        <v>0</v>
      </c>
      <c r="AA2710" s="20">
        <f t="shared" si="332"/>
        <v>1</v>
      </c>
      <c r="AB2710" s="20">
        <f t="shared" ca="1" si="333"/>
        <v>64</v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>
        <f ca="1">IFERROR(
   IF(
     OR(ISBLANK(P2710),ISBLANK(Q2710)),
     "",
     IF(
       AND(AB2710&lt;&gt;"",OR(W2710="Terminé",W2710="En cours")),
       VLOOKUP(AD2710,Setup_ScoreExactBonus!A:D,4,FALSE),
       0
     )),
  0)</f>
        <v>0</v>
      </c>
      <c r="AF2710" s="21">
        <f t="shared" ca="1" si="335"/>
        <v>64</v>
      </c>
      <c r="AG2710" s="21">
        <f ca="1">SUMIFS(AF$2:AF2710,D$2:D2710,D2710)</f>
        <v>4177</v>
      </c>
      <c r="AJ2710" s="22">
        <f t="shared" si="336"/>
        <v>4</v>
      </c>
      <c r="AK2710" s="22">
        <f t="shared" si="337"/>
        <v>0</v>
      </c>
      <c r="AL2710" s="22">
        <v>0</v>
      </c>
    </row>
    <row r="2711" spans="1:38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>
        <v>2</v>
      </c>
      <c r="Q2711" s="27">
        <v>1</v>
      </c>
      <c r="R2711" s="27" t="str">
        <f t="shared" si="339"/>
        <v>2-1</v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Terminé</v>
      </c>
      <c r="X2711" s="20">
        <f>VLOOKUP($A2711,Database!$A:$Y,20,FALSE)</f>
        <v>3</v>
      </c>
      <c r="Y2711" s="20">
        <f>VLOOKUP($A2711,Database!$A:$Y,21,FALSE)</f>
        <v>1</v>
      </c>
      <c r="Z2711" s="20">
        <f t="shared" si="338"/>
        <v>0</v>
      </c>
      <c r="AA2711" s="20">
        <f t="shared" si="332"/>
        <v>1</v>
      </c>
      <c r="AB2711" s="20">
        <f t="shared" ca="1" si="333"/>
        <v>64</v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>
        <f ca="1">IFERROR(
   IF(
     OR(ISBLANK(P2711),ISBLANK(Q2711)),
     "",
     IF(
       AND(AB2711&lt;&gt;"",OR(W2711="Terminé",W2711="En cours")),
       VLOOKUP(AD2711,Setup_ScoreExactBonus!A:D,4,FALSE),
       0
     )),
  0)</f>
        <v>0</v>
      </c>
      <c r="AF2711" s="21">
        <f t="shared" ca="1" si="335"/>
        <v>64</v>
      </c>
      <c r="AG2711" s="21">
        <f ca="1">SUMIFS(AF$2:AF2711,D$2:D2711,D2711)</f>
        <v>3529</v>
      </c>
      <c r="AJ2711" s="22">
        <f t="shared" si="336"/>
        <v>1</v>
      </c>
      <c r="AK2711" s="22">
        <f t="shared" si="337"/>
        <v>0</v>
      </c>
      <c r="AL2711" s="22">
        <v>0</v>
      </c>
    </row>
    <row r="2712" spans="1:38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>
        <v>2</v>
      </c>
      <c r="Q2712" s="27">
        <v>0</v>
      </c>
      <c r="R2712" s="27" t="str">
        <f t="shared" si="339"/>
        <v>2-0</v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Terminé</v>
      </c>
      <c r="X2712" s="20">
        <f>VLOOKUP($A2712,Database!$A:$Y,20,FALSE)</f>
        <v>3</v>
      </c>
      <c r="Y2712" s="20">
        <f>VLOOKUP($A2712,Database!$A:$Y,21,FALSE)</f>
        <v>1</v>
      </c>
      <c r="Z2712" s="20">
        <f t="shared" si="338"/>
        <v>0</v>
      </c>
      <c r="AA2712" s="20">
        <f t="shared" si="332"/>
        <v>1</v>
      </c>
      <c r="AB2712" s="20">
        <f t="shared" ca="1" si="333"/>
        <v>64</v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>
        <f ca="1">IFERROR(
   IF(
     OR(ISBLANK(P2712),ISBLANK(Q2712)),
     "",
     IF(
       AND(AB2712&lt;&gt;"",OR(W2712="Terminé",W2712="En cours")),
       VLOOKUP(AD2712,Setup_ScoreExactBonus!A:D,4,FALSE),
       0
     )),
  0)</f>
        <v>0</v>
      </c>
      <c r="AF2712" s="21">
        <f t="shared" ca="1" si="335"/>
        <v>64</v>
      </c>
      <c r="AG2712" s="21">
        <f ca="1">SUMIFS(AF$2:AF2712,D$2:D2712,D2712)</f>
        <v>4332</v>
      </c>
      <c r="AJ2712" s="22">
        <f t="shared" si="336"/>
        <v>4</v>
      </c>
      <c r="AK2712" s="22">
        <f t="shared" si="337"/>
        <v>0</v>
      </c>
      <c r="AL2712" s="22">
        <v>0</v>
      </c>
    </row>
    <row r="2713" spans="1:38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>
        <v>2</v>
      </c>
      <c r="Q2713" s="27">
        <v>3</v>
      </c>
      <c r="R2713" s="27" t="str">
        <f t="shared" si="339"/>
        <v>2-3</v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Terminé</v>
      </c>
      <c r="X2713" s="20">
        <f>VLOOKUP($A2713,Database!$A:$Y,20,FALSE)</f>
        <v>3</v>
      </c>
      <c r="Y2713" s="20">
        <f>VLOOKUP($A2713,Database!$A:$Y,21,FALSE)</f>
        <v>1</v>
      </c>
      <c r="Z2713" s="20">
        <f t="shared" si="338"/>
        <v>0</v>
      </c>
      <c r="AA2713" s="20">
        <f t="shared" si="332"/>
        <v>0</v>
      </c>
      <c r="AB2713" s="20">
        <f t="shared" ca="1" si="333"/>
        <v>0</v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>
        <f ca="1">IFERROR(
   IF(
     OR(ISBLANK(P2713),ISBLANK(Q2713)),
     "",
     IF(
       AND(AB2713&lt;&gt;"",OR(W2713="Terminé",W2713="En cours")),
       VLOOKUP(AD2713,Setup_ScoreExactBonus!A:D,4,FALSE),
       0
     )),
  0)</f>
        <v>0</v>
      </c>
      <c r="AF2713" s="21">
        <f t="shared" ca="1" si="335"/>
        <v>0</v>
      </c>
      <c r="AG2713" s="21">
        <f ca="1">SUMIFS(AF$2:AF2713,D$2:D2713,D2713)</f>
        <v>3397</v>
      </c>
      <c r="AJ2713" s="22">
        <f t="shared" si="336"/>
        <v>0</v>
      </c>
      <c r="AK2713" s="22">
        <f t="shared" si="337"/>
        <v>2</v>
      </c>
      <c r="AL2713" s="22">
        <v>0</v>
      </c>
    </row>
    <row r="2714" spans="1:38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>
        <v>1</v>
      </c>
      <c r="Q2714" s="27">
        <v>0</v>
      </c>
      <c r="R2714" s="27" t="str">
        <f t="shared" si="339"/>
        <v>1-0</v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Terminé</v>
      </c>
      <c r="X2714" s="20">
        <f>VLOOKUP($A2714,Database!$A:$Y,20,FALSE)</f>
        <v>3</v>
      </c>
      <c r="Y2714" s="20">
        <f>VLOOKUP($A2714,Database!$A:$Y,21,FALSE)</f>
        <v>1</v>
      </c>
      <c r="Z2714" s="20">
        <f t="shared" si="338"/>
        <v>0</v>
      </c>
      <c r="AA2714" s="20">
        <f t="shared" si="332"/>
        <v>1</v>
      </c>
      <c r="AB2714" s="20">
        <f t="shared" ca="1" si="333"/>
        <v>64</v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>
        <f ca="1">IFERROR(
   IF(
     OR(ISBLANK(P2714),ISBLANK(Q2714)),
     "",
     IF(
       AND(AB2714&lt;&gt;"",OR(W2714="Terminé",W2714="En cours")),
       VLOOKUP(AD2714,Setup_ScoreExactBonus!A:D,4,FALSE),
       0
     )),
  0)</f>
        <v>0</v>
      </c>
      <c r="AF2714" s="21">
        <f t="shared" ca="1" si="335"/>
        <v>64</v>
      </c>
      <c r="AG2714" s="21">
        <f ca="1">SUMIFS(AF$2:AF2714,D$2:D2714,D2714)</f>
        <v>3886</v>
      </c>
      <c r="AJ2714" s="22">
        <f t="shared" si="336"/>
        <v>1</v>
      </c>
      <c r="AK2714" s="22">
        <f t="shared" si="337"/>
        <v>0</v>
      </c>
      <c r="AL2714" s="22">
        <v>0</v>
      </c>
    </row>
    <row r="2715" spans="1:38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>
        <v>2</v>
      </c>
      <c r="Q2715" s="27">
        <v>2</v>
      </c>
      <c r="R2715" s="27" t="str">
        <f t="shared" si="339"/>
        <v>2-2</v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Terminé</v>
      </c>
      <c r="X2715" s="20">
        <f>VLOOKUP($A2715,Database!$A:$Y,20,FALSE)</f>
        <v>3</v>
      </c>
      <c r="Y2715" s="20">
        <f>VLOOKUP($A2715,Database!$A:$Y,21,FALSE)</f>
        <v>1</v>
      </c>
      <c r="Z2715" s="20">
        <f t="shared" si="338"/>
        <v>0</v>
      </c>
      <c r="AA2715" s="20">
        <f t="shared" si="332"/>
        <v>0</v>
      </c>
      <c r="AB2715" s="20">
        <f t="shared" ca="1" si="333"/>
        <v>0</v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>
        <f ca="1">IFERROR(
   IF(
     OR(ISBLANK(P2715),ISBLANK(Q2715)),
     "",
     IF(
       AND(AB2715&lt;&gt;"",OR(W2715="Terminé",W2715="En cours")),
       VLOOKUP(AD2715,Setup_ScoreExactBonus!A:D,4,FALSE),
       0
     )),
  0)</f>
        <v>0</v>
      </c>
      <c r="AF2715" s="21">
        <f t="shared" ca="1" si="335"/>
        <v>0</v>
      </c>
      <c r="AG2715" s="21">
        <f ca="1">SUMIFS(AF$2:AF2715,D$2:D2715,D2715)</f>
        <v>4154</v>
      </c>
      <c r="AJ2715" s="22">
        <f t="shared" si="336"/>
        <v>0</v>
      </c>
      <c r="AK2715" s="22">
        <f t="shared" si="337"/>
        <v>1</v>
      </c>
      <c r="AL2715" s="22">
        <v>0</v>
      </c>
    </row>
    <row r="2716" spans="1:38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>
        <v>2</v>
      </c>
      <c r="Q2716" s="27">
        <v>1</v>
      </c>
      <c r="R2716" s="27" t="str">
        <f t="shared" si="339"/>
        <v>2-1</v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Terminé</v>
      </c>
      <c r="X2716" s="20">
        <f>VLOOKUP($A2716,Database!$A:$Y,20,FALSE)</f>
        <v>3</v>
      </c>
      <c r="Y2716" s="20">
        <f>VLOOKUP($A2716,Database!$A:$Y,21,FALSE)</f>
        <v>1</v>
      </c>
      <c r="Z2716" s="20">
        <f t="shared" si="338"/>
        <v>0</v>
      </c>
      <c r="AA2716" s="20">
        <f t="shared" si="332"/>
        <v>1</v>
      </c>
      <c r="AB2716" s="20">
        <f t="shared" ca="1" si="333"/>
        <v>64</v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>
        <f ca="1">IFERROR(
   IF(
     OR(ISBLANK(P2716),ISBLANK(Q2716)),
     "",
     IF(
       AND(AB2716&lt;&gt;"",OR(W2716="Terminé",W2716="En cours")),
       VLOOKUP(AD2716,Setup_ScoreExactBonus!A:D,4,FALSE),
       0
     )),
  0)</f>
        <v>0</v>
      </c>
      <c r="AF2716" s="21">
        <f t="shared" ca="1" si="335"/>
        <v>64</v>
      </c>
      <c r="AG2716" s="21">
        <f ca="1">SUMIFS(AF$2:AF2716,D$2:D2716,D2716)</f>
        <v>4216</v>
      </c>
      <c r="AJ2716" s="22">
        <f t="shared" si="336"/>
        <v>1</v>
      </c>
      <c r="AK2716" s="22">
        <f t="shared" si="337"/>
        <v>0</v>
      </c>
      <c r="AL2716" s="22">
        <v>0</v>
      </c>
    </row>
    <row r="2717" spans="1:38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>
        <v>3</v>
      </c>
      <c r="Q2717" s="27">
        <v>1</v>
      </c>
      <c r="R2717" s="27" t="str">
        <f t="shared" si="339"/>
        <v>3-1</v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Terminé</v>
      </c>
      <c r="X2717" s="20">
        <f>VLOOKUP($A2717,Database!$A:$Y,20,FALSE)</f>
        <v>3</v>
      </c>
      <c r="Y2717" s="20">
        <f>VLOOKUP($A2717,Database!$A:$Y,21,FALSE)</f>
        <v>1</v>
      </c>
      <c r="Z2717" s="20">
        <f t="shared" si="338"/>
        <v>0</v>
      </c>
      <c r="AA2717" s="20">
        <f t="shared" ref="AA2717:AA2727" si="340">IF(OR(ISBLANK(P2717),ISBLANK(Q2717)),"",IF(OR(AND(P2717&gt;Q2717,X2717&gt;Y2717),AND(P2717=Q2717,X2717=Y2717),AND(P2717&lt;Q2717,X2717&lt;Y2717)),1,0))</f>
        <v>1</v>
      </c>
      <c r="AB2717" s="20">
        <f t="shared" ref="AB2717:AB2727" ca="1" si="341">IF(C2717&lt;NOW(),IF(AND(P2717&gt;Q2717,X2717&gt;Y2717),T2717,IF(AND(P2717=Q2717,X2717=Y2717),U2717,IF(AND(P2717&lt;Q2717,X2717&lt;Y2717),V2717,0))),"")</f>
        <v>64</v>
      </c>
      <c r="AC2717" s="20">
        <f t="shared" ref="AC2717:AC2727" ca="1" si="342">IF(AND(P2717=X2717,Q2717=Y2717,NOT(ISBLANK(P2717)),NOT(ISBLANK(Q2717)),NOT(ISBLANK(X2717)),NOT(ISBLANK(AB2717))),1,0)</f>
        <v>1</v>
      </c>
      <c r="AD2717" s="20" t="str">
        <f ca="1">IF(AC2717=0,"",IF(OR(ISBLANK(P2717),ISBLANK(Q2717)),"",IF(ISBLANK(VLOOKUP(A2717,Database!A:AA,22,FALSE)),"",VLOOKUP(A2717,Database!A:AA,22,FALSE))))</f>
        <v>Très rare</v>
      </c>
      <c r="AE2717" s="20">
        <f ca="1">IFERROR(
   IF(
     OR(ISBLANK(P2717),ISBLANK(Q2717)),
     "",
     IF(
       AND(AB2717&lt;&gt;"",OR(W2717="Terminé",W2717="En cours")),
       VLOOKUP(AD2717,Setup_ScoreExactBonus!A:D,4,FALSE),
       0
     )),
  0)</f>
        <v>50</v>
      </c>
      <c r="AF2717" s="21">
        <f t="shared" ref="AF2717:AF2727" ca="1" si="343">IFERROR(IF(OR(ISBLANK(P2717),ISBLANK(Q2717)),0,IF(AB2717&lt;&gt;"", AB2717 + IF(AC2717=1,AE2717, 0), "") * (S2717+1)),"")</f>
        <v>114</v>
      </c>
      <c r="AG2717" s="21">
        <f ca="1">SUMIFS(AF$2:AF2717,D$2:D2717,D2717)</f>
        <v>2943</v>
      </c>
      <c r="AJ2717" s="22">
        <f t="shared" si="336"/>
        <v>1</v>
      </c>
      <c r="AK2717" s="22">
        <f t="shared" si="337"/>
        <v>0</v>
      </c>
      <c r="AL2717" s="22">
        <v>0</v>
      </c>
    </row>
    <row r="2718" spans="1:38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>
        <v>2</v>
      </c>
      <c r="Q2718" s="27">
        <v>1</v>
      </c>
      <c r="R2718" s="27" t="str">
        <f t="shared" si="339"/>
        <v>2-1</v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Terminé</v>
      </c>
      <c r="X2718" s="20">
        <f>VLOOKUP($A2718,Database!$A:$Y,20,FALSE)</f>
        <v>3</v>
      </c>
      <c r="Y2718" s="20">
        <f>VLOOKUP($A2718,Database!$A:$Y,21,FALSE)</f>
        <v>1</v>
      </c>
      <c r="Z2718" s="20">
        <f t="shared" si="338"/>
        <v>0</v>
      </c>
      <c r="AA2718" s="20">
        <f t="shared" si="340"/>
        <v>1</v>
      </c>
      <c r="AB2718" s="20">
        <f t="shared" ca="1" si="341"/>
        <v>64</v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>
        <f ca="1">IFERROR(
   IF(
     OR(ISBLANK(P2718),ISBLANK(Q2718)),
     "",
     IF(
       AND(AB2718&lt;&gt;"",OR(W2718="Terminé",W2718="En cours")),
       VLOOKUP(AD2718,Setup_ScoreExactBonus!A:D,4,FALSE),
       0
     )),
  0)</f>
        <v>0</v>
      </c>
      <c r="AF2718" s="21">
        <f t="shared" ca="1" si="343"/>
        <v>64</v>
      </c>
      <c r="AG2718" s="21">
        <f ca="1">SUMIFS(AF$2:AF2718,D$2:D2718,D2718)</f>
        <v>4185</v>
      </c>
      <c r="AJ2718" s="22">
        <f t="shared" si="336"/>
        <v>4</v>
      </c>
      <c r="AK2718" s="22">
        <f t="shared" si="337"/>
        <v>0</v>
      </c>
      <c r="AL2718" s="22">
        <v>0</v>
      </c>
    </row>
    <row r="2719" spans="1:38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>
        <v>1</v>
      </c>
      <c r="Q2719" s="27">
        <v>3</v>
      </c>
      <c r="R2719" s="27" t="str">
        <f t="shared" si="339"/>
        <v>1-3</v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Terminé</v>
      </c>
      <c r="X2719" s="20">
        <f>VLOOKUP($A2719,Database!$A:$Y,20,FALSE)</f>
        <v>3</v>
      </c>
      <c r="Y2719" s="20">
        <f>VLOOKUP($A2719,Database!$A:$Y,21,FALSE)</f>
        <v>1</v>
      </c>
      <c r="Z2719" s="20">
        <f t="shared" si="338"/>
        <v>0</v>
      </c>
      <c r="AA2719" s="20">
        <f t="shared" si="340"/>
        <v>0</v>
      </c>
      <c r="AB2719" s="20">
        <f t="shared" ca="1" si="341"/>
        <v>0</v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>
        <f ca="1">IFERROR(
   IF(
     OR(ISBLANK(P2719),ISBLANK(Q2719)),
     "",
     IF(
       AND(AB2719&lt;&gt;"",OR(W2719="Terminé",W2719="En cours")),
       VLOOKUP(AD2719,Setup_ScoreExactBonus!A:D,4,FALSE),
       0
     )),
  0)</f>
        <v>0</v>
      </c>
      <c r="AF2719" s="21">
        <f t="shared" ca="1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9</v>
      </c>
      <c r="AL2719" s="22">
        <v>0</v>
      </c>
    </row>
    <row r="2720" spans="1:38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>
        <v>2</v>
      </c>
      <c r="Q2720" s="27">
        <v>1</v>
      </c>
      <c r="R2720" s="27" t="str">
        <f t="shared" si="339"/>
        <v>2-1</v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Terminé</v>
      </c>
      <c r="X2720" s="20">
        <f>VLOOKUP($A2720,Database!$A:$Y,20,FALSE)</f>
        <v>3</v>
      </c>
      <c r="Y2720" s="20">
        <f>VLOOKUP($A2720,Database!$A:$Y,21,FALSE)</f>
        <v>1</v>
      </c>
      <c r="Z2720" s="20">
        <f t="shared" si="338"/>
        <v>0</v>
      </c>
      <c r="AA2720" s="20">
        <f t="shared" si="340"/>
        <v>1</v>
      </c>
      <c r="AB2720" s="20">
        <f t="shared" ca="1" si="341"/>
        <v>64</v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>
        <f ca="1">IFERROR(
   IF(
     OR(ISBLANK(P2720),ISBLANK(Q2720)),
     "",
     IF(
       AND(AB2720&lt;&gt;"",OR(W2720="Terminé",W2720="En cours")),
       VLOOKUP(AD2720,Setup_ScoreExactBonus!A:D,4,FALSE),
       0
     )),
  0)</f>
        <v>0</v>
      </c>
      <c r="AF2720" s="21">
        <f t="shared" ca="1" si="343"/>
        <v>64</v>
      </c>
      <c r="AG2720" s="21">
        <f ca="1">SUMIFS(AF$2:AF2720,D$2:D2720,D2720)</f>
        <v>3812</v>
      </c>
      <c r="AJ2720" s="22">
        <f t="shared" si="336"/>
        <v>4</v>
      </c>
      <c r="AK2720" s="22">
        <f t="shared" si="337"/>
        <v>0</v>
      </c>
      <c r="AL2720" s="22">
        <v>0</v>
      </c>
    </row>
    <row r="2721" spans="1:38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>
        <v>2</v>
      </c>
      <c r="Q2721" s="27">
        <v>1</v>
      </c>
      <c r="R2721" s="27" t="str">
        <f t="shared" si="339"/>
        <v>2-1</v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Terminé</v>
      </c>
      <c r="X2721" s="20">
        <f>VLOOKUP($A2721,Database!$A:$Y,20,FALSE)</f>
        <v>3</v>
      </c>
      <c r="Y2721" s="20">
        <f>VLOOKUP($A2721,Database!$A:$Y,21,FALSE)</f>
        <v>1</v>
      </c>
      <c r="Z2721" s="20">
        <f t="shared" si="338"/>
        <v>0</v>
      </c>
      <c r="AA2721" s="20">
        <f t="shared" si="340"/>
        <v>1</v>
      </c>
      <c r="AB2721" s="20">
        <f t="shared" ca="1" si="341"/>
        <v>64</v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>
        <f ca="1">IFERROR(
   IF(
     OR(ISBLANK(P2721),ISBLANK(Q2721)),
     "",
     IF(
       AND(AB2721&lt;&gt;"",OR(W2721="Terminé",W2721="En cours")),
       VLOOKUP(AD2721,Setup_ScoreExactBonus!A:D,4,FALSE),
       0
     )),
  0)</f>
        <v>0</v>
      </c>
      <c r="AF2721" s="21">
        <f t="shared" ca="1" si="343"/>
        <v>64</v>
      </c>
      <c r="AG2721" s="21">
        <f ca="1">SUMIFS(AF$2:AF2721,D$2:D2721,D2721)</f>
        <v>3465</v>
      </c>
      <c r="AJ2721" s="22">
        <f t="shared" si="336"/>
        <v>1</v>
      </c>
      <c r="AK2721" s="22">
        <f t="shared" si="337"/>
        <v>0</v>
      </c>
      <c r="AL2721" s="22">
        <v>0</v>
      </c>
    </row>
    <row r="2722" spans="1:38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>
        <v>2</v>
      </c>
      <c r="Q2722" s="27">
        <v>1</v>
      </c>
      <c r="R2722" s="27" t="str">
        <f t="shared" si="339"/>
        <v>2-1</v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Terminé</v>
      </c>
      <c r="X2722" s="20">
        <f>VLOOKUP($A2722,Database!$A:$Y,20,FALSE)</f>
        <v>3</v>
      </c>
      <c r="Y2722" s="20">
        <f>VLOOKUP($A2722,Database!$A:$Y,21,FALSE)</f>
        <v>1</v>
      </c>
      <c r="Z2722" s="20">
        <f t="shared" si="338"/>
        <v>0</v>
      </c>
      <c r="AA2722" s="20">
        <f t="shared" si="340"/>
        <v>1</v>
      </c>
      <c r="AB2722" s="20">
        <f t="shared" ca="1" si="341"/>
        <v>64</v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>
        <f ca="1">IFERROR(
   IF(
     OR(ISBLANK(P2722),ISBLANK(Q2722)),
     "",
     IF(
       AND(AB2722&lt;&gt;"",OR(W2722="Terminé",W2722="En cours")),
       VLOOKUP(AD2722,Setup_ScoreExactBonus!A:D,4,FALSE),
       0
     )),
  0)</f>
        <v>0</v>
      </c>
      <c r="AF2722" s="21">
        <f t="shared" ca="1" si="343"/>
        <v>64</v>
      </c>
      <c r="AG2722" s="21">
        <f ca="1">SUMIFS(AF$2:AF2722,D$2:D2722,D2722)</f>
        <v>3271</v>
      </c>
      <c r="AJ2722" s="22">
        <f t="shared" si="336"/>
        <v>1</v>
      </c>
      <c r="AK2722" s="22">
        <f t="shared" si="337"/>
        <v>0</v>
      </c>
      <c r="AL2722" s="22">
        <v>0</v>
      </c>
    </row>
    <row r="2723" spans="1:38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>
        <v>2</v>
      </c>
      <c r="Q2723" s="27">
        <v>0</v>
      </c>
      <c r="R2723" s="27" t="str">
        <f t="shared" si="339"/>
        <v>2-0</v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Terminé</v>
      </c>
      <c r="X2723" s="20">
        <f>VLOOKUP($A2723,Database!$A:$Y,20,FALSE)</f>
        <v>3</v>
      </c>
      <c r="Y2723" s="20">
        <f>VLOOKUP($A2723,Database!$A:$Y,21,FALSE)</f>
        <v>1</v>
      </c>
      <c r="Z2723" s="20">
        <f t="shared" si="338"/>
        <v>0</v>
      </c>
      <c r="AA2723" s="20">
        <f t="shared" si="340"/>
        <v>1</v>
      </c>
      <c r="AB2723" s="20">
        <f t="shared" ca="1" si="341"/>
        <v>64</v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>
        <f ca="1">IFERROR(
   IF(
     OR(ISBLANK(P2723),ISBLANK(Q2723)),
     "",
     IF(
       AND(AB2723&lt;&gt;"",OR(W2723="Terminé",W2723="En cours")),
       VLOOKUP(AD2723,Setup_ScoreExactBonus!A:D,4,FALSE),
       0
     )),
  0)</f>
        <v>0</v>
      </c>
      <c r="AF2723" s="21">
        <f t="shared" ca="1" si="343"/>
        <v>64</v>
      </c>
      <c r="AG2723" s="21">
        <f ca="1">SUMIFS(AF$2:AF2723,D$2:D2723,D2723)</f>
        <v>3639</v>
      </c>
      <c r="AJ2723" s="22">
        <f t="shared" si="336"/>
        <v>1</v>
      </c>
      <c r="AK2723" s="22">
        <f t="shared" si="337"/>
        <v>0</v>
      </c>
      <c r="AL2723" s="22">
        <v>0</v>
      </c>
    </row>
    <row r="2724" spans="1:38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>0-0</v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Terminé</v>
      </c>
      <c r="X2724" s="20">
        <f>VLOOKUP($A2724,Database!$A:$Y,20,FALSE)</f>
        <v>3</v>
      </c>
      <c r="Y2724" s="20">
        <f>VLOOKUP($A2724,Database!$A:$Y,21,FALSE)</f>
        <v>1</v>
      </c>
      <c r="Z2724" s="20">
        <f t="shared" si="338"/>
        <v>1</v>
      </c>
      <c r="AA2724" s="20" t="str">
        <f t="shared" si="340"/>
        <v/>
      </c>
      <c r="AB2724" s="20">
        <f t="shared" ca="1" si="341"/>
        <v>0</v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1</v>
      </c>
      <c r="AL2724" s="22">
        <v>0</v>
      </c>
    </row>
    <row r="2725" spans="1:38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>
        <v>3</v>
      </c>
      <c r="Q2725" s="27">
        <v>1</v>
      </c>
      <c r="R2725" s="27" t="str">
        <f t="shared" si="339"/>
        <v>3-1</v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Terminé</v>
      </c>
      <c r="X2725" s="20">
        <f>VLOOKUP($A2725,Database!$A:$Y,20,FALSE)</f>
        <v>3</v>
      </c>
      <c r="Y2725" s="20">
        <f>VLOOKUP($A2725,Database!$A:$Y,21,FALSE)</f>
        <v>1</v>
      </c>
      <c r="Z2725" s="20">
        <f t="shared" si="338"/>
        <v>0</v>
      </c>
      <c r="AA2725" s="20">
        <f t="shared" si="340"/>
        <v>1</v>
      </c>
      <c r="AB2725" s="20">
        <f t="shared" ca="1" si="341"/>
        <v>64</v>
      </c>
      <c r="AC2725" s="20">
        <f t="shared" ca="1" si="342"/>
        <v>1</v>
      </c>
      <c r="AD2725" s="20" t="str">
        <f ca="1">IF(AC2725=0,"",IF(OR(ISBLANK(P2725),ISBLANK(Q2725)),"",IF(ISBLANK(VLOOKUP(A2725,Database!A:AA,22,FALSE)),"",VLOOKUP(A2725,Database!A:AA,22,FALSE))))</f>
        <v>Très rare</v>
      </c>
      <c r="AE2725" s="20">
        <f ca="1">IFERROR(
   IF(
     OR(ISBLANK(P2725),ISBLANK(Q2725)),
     "",
     IF(
       AND(AB2725&lt;&gt;"",OR(W2725="Terminé",W2725="En cours")),
       VLOOKUP(AD2725,Setup_ScoreExactBonus!A:D,4,FALSE),
       0
     )),
  0)</f>
        <v>50</v>
      </c>
      <c r="AF2725" s="21">
        <f t="shared" ca="1" si="343"/>
        <v>114</v>
      </c>
      <c r="AG2725" s="21">
        <f ca="1">SUMIFS(AF$2:AF2725,D$2:D2725,D2725)</f>
        <v>3985</v>
      </c>
      <c r="AJ2725" s="22">
        <f t="shared" si="336"/>
        <v>3</v>
      </c>
      <c r="AK2725" s="22">
        <f t="shared" si="337"/>
        <v>0</v>
      </c>
      <c r="AL2725" s="22">
        <v>0</v>
      </c>
    </row>
    <row r="2726" spans="1:38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>
        <v>3</v>
      </c>
      <c r="Q2726" s="27">
        <v>0</v>
      </c>
      <c r="R2726" s="27" t="str">
        <f t="shared" si="339"/>
        <v>3-0</v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Terminé</v>
      </c>
      <c r="X2726" s="20">
        <f>VLOOKUP($A2726,Database!$A:$Y,20,FALSE)</f>
        <v>3</v>
      </c>
      <c r="Y2726" s="20">
        <f>VLOOKUP($A2726,Database!$A:$Y,21,FALSE)</f>
        <v>1</v>
      </c>
      <c r="Z2726" s="20">
        <f t="shared" si="338"/>
        <v>0</v>
      </c>
      <c r="AA2726" s="20">
        <f t="shared" si="340"/>
        <v>1</v>
      </c>
      <c r="AB2726" s="20">
        <f t="shared" ca="1" si="341"/>
        <v>64</v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>
        <f ca="1">IFERROR(
   IF(
     OR(ISBLANK(P2726),ISBLANK(Q2726)),
     "",
     IF(
       AND(AB2726&lt;&gt;"",OR(W2726="Terminé",W2726="En cours")),
       VLOOKUP(AD2726,Setup_ScoreExactBonus!A:D,4,FALSE),
       0
     )),
  0)</f>
        <v>0</v>
      </c>
      <c r="AF2726" s="21">
        <f t="shared" ca="1" si="343"/>
        <v>64</v>
      </c>
      <c r="AG2726" s="21">
        <f ca="1">SUMIFS(AF$2:AF2726,D$2:D2726,D2726)</f>
        <v>4388</v>
      </c>
      <c r="AJ2726" s="22">
        <f t="shared" si="336"/>
        <v>9</v>
      </c>
      <c r="AK2726" s="22">
        <f t="shared" si="337"/>
        <v>0</v>
      </c>
      <c r="AL2726" s="22">
        <v>0</v>
      </c>
    </row>
    <row r="2727" spans="1:38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P2727" s="21">
        <v>3</v>
      </c>
      <c r="Q2727" s="21">
        <v>0</v>
      </c>
      <c r="R2727" s="27" t="str">
        <f t="shared" si="339"/>
        <v>3-0</v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Terminé</v>
      </c>
      <c r="X2727" s="20">
        <f>VLOOKUP($A2727,Database!$A:$Y,20,FALSE)</f>
        <v>3</v>
      </c>
      <c r="Y2727" s="20">
        <f>VLOOKUP($A2727,Database!$A:$Y,21,FALSE)</f>
        <v>1</v>
      </c>
      <c r="Z2727" s="20">
        <f t="shared" ref="Z2727" si="344">IF(A2727=0,0,IF(W2727="À venir",0,IF(AND(ISBLANK(P2727),ISBLANK(Q2727)),1,0)))</f>
        <v>0</v>
      </c>
      <c r="AA2727" s="20">
        <f t="shared" si="340"/>
        <v>1</v>
      </c>
      <c r="AB2727" s="20">
        <f t="shared" ca="1" si="341"/>
        <v>64</v>
      </c>
      <c r="AC2727" s="20">
        <f t="shared" ca="1" si="342"/>
        <v>0</v>
      </c>
      <c r="AD2727" s="20" t="str">
        <f ca="1">IF(AC2727=0,"",IF(OR(ISBLANK(P2727),ISBLANK(Q2727)),"",IF(ISBLANK(VLOOKUP(A2727,Database!A:AA,22,FALSE)),"",VLOOKUP(A2727,Database!A:AA,22,FALSE))))</f>
        <v/>
      </c>
      <c r="AE2727" s="20">
        <f ca="1">IFERROR(
   IF(
     OR(ISBLANK(P2727),ISBLANK(Q2727)),
     "",
     IF(
       AND(AB2727&lt;&gt;"",OR(W2727="Terminé",W2727="En cours")),
       VLOOKUP(AD2727,Setup_ScoreExactBonus!A:D,4,FALSE),
       0
     )),
  0)</f>
        <v>0</v>
      </c>
      <c r="AF2727" s="21">
        <f t="shared" ca="1" si="343"/>
        <v>64</v>
      </c>
      <c r="AG2727" s="21">
        <f ca="1">SUMIFS(AF$2:AF2727,D$2:D2727,D2727)</f>
        <v>3567</v>
      </c>
      <c r="AJ2727" s="22">
        <f t="shared" si="336"/>
        <v>4</v>
      </c>
      <c r="AK2727" s="22">
        <f t="shared" si="337"/>
        <v>0</v>
      </c>
      <c r="AL2727" s="22">
        <v>0</v>
      </c>
    </row>
    <row r="2728" spans="1:38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P2728" s="21">
        <v>2</v>
      </c>
      <c r="Q2728" s="21">
        <v>0</v>
      </c>
      <c r="R2728" s="27" t="str">
        <f t="shared" si="339"/>
        <v>2-0</v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Terminé</v>
      </c>
      <c r="X2728" s="20">
        <f>VLOOKUP($A2728,Database!$A:$Y,20,FALSE)</f>
        <v>3</v>
      </c>
      <c r="Y2728" s="20">
        <f>VLOOKUP($A2728,Database!$A:$Y,21,FALSE)</f>
        <v>1</v>
      </c>
      <c r="Z2728" s="20">
        <f>IF(AND(B2728=27,A2728&lt;=25),0,IF(A2728=0,0,IF(W2728="À venir",0,IF(AND(ISBLANK(P2728),ISBLANK(Q2728)),1,0))))</f>
        <v>0</v>
      </c>
      <c r="AA2728" s="20">
        <f t="shared" ref="AA2728:AA2754" si="345">IF(OR(ISBLANK(P2728),ISBLANK(Q2728)),"",IF(OR(AND(P2728&gt;Q2728,X2728&gt;Y2728),AND(P2728=Q2728,X2728=Y2728),AND(P2728&lt;Q2728,X2728&lt;Y2728)),1,0))</f>
        <v>1</v>
      </c>
      <c r="AB2728" s="20">
        <f t="shared" ref="AB2728:AB2754" ca="1" si="346">IF(C2728&lt;NOW(),IF(AND(P2728&gt;Q2728,X2728&gt;Y2728),T2728,IF(AND(P2728=Q2728,X2728=Y2728),U2728,IF(AND(P2728&lt;Q2728,X2728&lt;Y2728),V2728,0))),"")</f>
        <v>64</v>
      </c>
      <c r="AC2728" s="20">
        <f t="shared" ref="AC2728:AC2754" ca="1" si="347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>
        <f ca="1">IFERROR(
   IF(
     OR(ISBLANK(P2728),ISBLANK(Q2728)),
     "",
     IF(
       AND(AB2728&lt;&gt;"",OR(W2728="Terminé",W2728="En cours")),
       VLOOKUP(AD2728,Setup_ScoreExactBonus!A:D,4,FALSE),
       0
     )),
  0)</f>
        <v>0</v>
      </c>
      <c r="AF2728" s="21">
        <f t="shared" ref="AF2728:AF2754" ca="1" si="348">IFERROR(IF(OR(ISBLANK(P2728),ISBLANK(Q2728)),0,IF(AB2728&lt;&gt;"", AB2728 + IF(AC2728=1,AE2728, 0), "") * (S2728+1)),"")</f>
        <v>64</v>
      </c>
      <c r="AG2728" s="21">
        <f ca="1">SUMIFS(AF$2:AF2728,D$2:D2728,D2728)</f>
        <v>3826</v>
      </c>
      <c r="AJ2728" s="22">
        <f t="shared" si="336"/>
        <v>4</v>
      </c>
      <c r="AK2728" s="22">
        <f t="shared" si="337"/>
        <v>0</v>
      </c>
      <c r="AL2728" s="22">
        <v>0</v>
      </c>
    </row>
    <row r="2729" spans="1:38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Espagne</v>
      </c>
      <c r="M2729" s="21" t="str">
        <f>IFERROR(VLOOKUP(L2729,Setup_Team!$B:$C,2,FALSE), "TDB")</f>
        <v>ESP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>
        <v>3</v>
      </c>
      <c r="Q2729" s="27">
        <v>1</v>
      </c>
      <c r="R2729" s="27" t="str">
        <f t="shared" si="339"/>
        <v>3-1</v>
      </c>
      <c r="S2729" s="21">
        <v>0</v>
      </c>
      <c r="T2729" s="20">
        <f>VLOOKUP($A2729,Database!$A:$Y,10,FALSE)</f>
        <v>85</v>
      </c>
      <c r="U2729" s="20">
        <f>VLOOKUP($A2729,Database!$A:$Y,11,FALSE)</f>
        <v>113</v>
      </c>
      <c r="V2729" s="20">
        <f>VLOOKUP($A2729,Database!$A:$Y,12,FALSE)</f>
        <v>115</v>
      </c>
      <c r="W2729" s="20" t="str">
        <f>VLOOKUP(A2729,Database!A:M,13,FALSE)</f>
        <v>Terminé</v>
      </c>
      <c r="X2729" s="20">
        <f>VLOOKUP($A2729,Database!$A:$Y,20,FALSE)</f>
        <v>0</v>
      </c>
      <c r="Y2729" s="20">
        <f>VLOOKUP($A2729,Database!$A:$Y,21,FALSE)</f>
        <v>2</v>
      </c>
      <c r="Z2729" s="20">
        <f t="shared" si="338"/>
        <v>0</v>
      </c>
      <c r="AA2729" s="20">
        <f t="shared" si="345"/>
        <v>0</v>
      </c>
      <c r="AB2729" s="20">
        <f t="shared" ca="1" si="346"/>
        <v>0</v>
      </c>
      <c r="AC2729" s="20">
        <f t="shared" ca="1" si="347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>
        <f ca="1">IFERROR(
   IF(
     OR(ISBLANK(P2729),ISBLANK(Q2729)),
     "",
     IF(
       AND(AB2729&lt;&gt;"",OR(W2729="Terminé",W2729="En cours")),
       VLOOKUP(AD2729,Setup_ScoreExactBonus!A:D,4,FALSE),
       0
     )),
  0)</f>
        <v>0</v>
      </c>
      <c r="AF2729" s="21">
        <f t="shared" ca="1" si="348"/>
        <v>0</v>
      </c>
      <c r="AG2729" s="21">
        <f ca="1">SUMIFS(AF$2:AF2729,D$2:D2729,D2729)</f>
        <v>3796</v>
      </c>
      <c r="AJ2729" s="22">
        <f t="shared" si="336"/>
        <v>0</v>
      </c>
      <c r="AK2729" s="22">
        <f t="shared" si="337"/>
        <v>1</v>
      </c>
      <c r="AL2729" s="22">
        <v>0</v>
      </c>
    </row>
    <row r="2730" spans="1:38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Espagne</v>
      </c>
      <c r="M2730" s="21" t="str">
        <f>IFERROR(VLOOKUP(L2730,Setup_Team!$B:$C,2,FALSE), "TDB")</f>
        <v>ESP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>
        <v>2</v>
      </c>
      <c r="Q2730" s="27">
        <v>1</v>
      </c>
      <c r="R2730" s="27" t="str">
        <f t="shared" si="339"/>
        <v>2-1</v>
      </c>
      <c r="S2730" s="21">
        <v>0</v>
      </c>
      <c r="T2730" s="20">
        <f>VLOOKUP($A2730,Database!$A:$Y,10,FALSE)</f>
        <v>85</v>
      </c>
      <c r="U2730" s="20">
        <f>VLOOKUP($A2730,Database!$A:$Y,11,FALSE)</f>
        <v>113</v>
      </c>
      <c r="V2730" s="20">
        <f>VLOOKUP($A2730,Database!$A:$Y,12,FALSE)</f>
        <v>115</v>
      </c>
      <c r="W2730" s="20" t="str">
        <f>VLOOKUP(A2730,Database!A:M,13,FALSE)</f>
        <v>Terminé</v>
      </c>
      <c r="X2730" s="20">
        <f>VLOOKUP($A2730,Database!$A:$Y,20,FALSE)</f>
        <v>0</v>
      </c>
      <c r="Y2730" s="20">
        <f>VLOOKUP($A2730,Database!$A:$Y,21,FALSE)</f>
        <v>2</v>
      </c>
      <c r="Z2730" s="20">
        <f t="shared" si="338"/>
        <v>0</v>
      </c>
      <c r="AA2730" s="20">
        <f t="shared" si="345"/>
        <v>0</v>
      </c>
      <c r="AB2730" s="20">
        <f t="shared" ca="1" si="346"/>
        <v>0</v>
      </c>
      <c r="AC2730" s="20">
        <f t="shared" ca="1" si="347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>
        <f ca="1">IFERROR(
   IF(
     OR(ISBLANK(P2730),ISBLANK(Q2730)),
     "",
     IF(
       AND(AB2730&lt;&gt;"",OR(W2730="Terminé",W2730="En cours")),
       VLOOKUP(AD2730,Setup_ScoreExactBonus!A:D,4,FALSE),
       0
     )),
  0)</f>
        <v>0</v>
      </c>
      <c r="AF2730" s="21">
        <f t="shared" ca="1" si="348"/>
        <v>0</v>
      </c>
      <c r="AG2730" s="21">
        <f ca="1">SUMIFS(AF$2:AF2730,D$2:D2730,D2730)</f>
        <v>4381</v>
      </c>
      <c r="AJ2730" s="22">
        <f t="shared" si="336"/>
        <v>0</v>
      </c>
      <c r="AK2730" s="22">
        <f t="shared" si="337"/>
        <v>1</v>
      </c>
      <c r="AL2730" s="22">
        <v>0</v>
      </c>
    </row>
    <row r="2731" spans="1:38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Espagne</v>
      </c>
      <c r="M2731" s="21" t="str">
        <f>IFERROR(VLOOKUP(L2731,Setup_Team!$B:$C,2,FALSE), "TDB")</f>
        <v>ESP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>
        <v>3</v>
      </c>
      <c r="Q2731" s="27">
        <v>1</v>
      </c>
      <c r="R2731" s="27" t="str">
        <f t="shared" si="339"/>
        <v>3-1</v>
      </c>
      <c r="S2731" s="21">
        <v>0</v>
      </c>
      <c r="T2731" s="20">
        <f>VLOOKUP($A2731,Database!$A:$Y,10,FALSE)</f>
        <v>85</v>
      </c>
      <c r="U2731" s="20">
        <f>VLOOKUP($A2731,Database!$A:$Y,11,FALSE)</f>
        <v>113</v>
      </c>
      <c r="V2731" s="20">
        <f>VLOOKUP($A2731,Database!$A:$Y,12,FALSE)</f>
        <v>115</v>
      </c>
      <c r="W2731" s="20" t="str">
        <f>VLOOKUP(A2731,Database!A:M,13,FALSE)</f>
        <v>Terminé</v>
      </c>
      <c r="X2731" s="20">
        <f>VLOOKUP($A2731,Database!$A:$Y,20,FALSE)</f>
        <v>0</v>
      </c>
      <c r="Y2731" s="20">
        <f>VLOOKUP($A2731,Database!$A:$Y,21,FALSE)</f>
        <v>2</v>
      </c>
      <c r="Z2731" s="20">
        <f t="shared" si="338"/>
        <v>0</v>
      </c>
      <c r="AA2731" s="20">
        <f t="shared" si="345"/>
        <v>0</v>
      </c>
      <c r="AB2731" s="20">
        <f t="shared" ca="1" si="346"/>
        <v>0</v>
      </c>
      <c r="AC2731" s="20">
        <f t="shared" ca="1" si="347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>
        <f ca="1">IFERROR(
   IF(
     OR(ISBLANK(P2731),ISBLANK(Q2731)),
     "",
     IF(
       AND(AB2731&lt;&gt;"",OR(W2731="Terminé",W2731="En cours")),
       VLOOKUP(AD2731,Setup_ScoreExactBonus!A:D,4,FALSE),
       0
     )),
  0)</f>
        <v>0</v>
      </c>
      <c r="AF2731" s="21">
        <f t="shared" ca="1" si="348"/>
        <v>0</v>
      </c>
      <c r="AG2731" s="21">
        <f ca="1">SUMIFS(AF$2:AF2731,D$2:D2731,D2731)</f>
        <v>4099</v>
      </c>
      <c r="AJ2731" s="22">
        <f t="shared" si="336"/>
        <v>0</v>
      </c>
      <c r="AK2731" s="22">
        <f t="shared" si="337"/>
        <v>1</v>
      </c>
      <c r="AL2731" s="22">
        <v>0</v>
      </c>
    </row>
    <row r="2732" spans="1:38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Espagne</v>
      </c>
      <c r="M2732" s="21" t="str">
        <f>IFERROR(VLOOKUP(L2732,Setup_Team!$B:$C,2,FALSE), "TDB")</f>
        <v>ESP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>
        <v>2</v>
      </c>
      <c r="Q2732" s="27">
        <v>3</v>
      </c>
      <c r="R2732" s="27" t="str">
        <f t="shared" si="339"/>
        <v>2-3</v>
      </c>
      <c r="S2732" s="21">
        <v>0</v>
      </c>
      <c r="T2732" s="20">
        <f>VLOOKUP($A2732,Database!$A:$Y,10,FALSE)</f>
        <v>85</v>
      </c>
      <c r="U2732" s="20">
        <f>VLOOKUP($A2732,Database!$A:$Y,11,FALSE)</f>
        <v>113</v>
      </c>
      <c r="V2732" s="20">
        <f>VLOOKUP($A2732,Database!$A:$Y,12,FALSE)</f>
        <v>115</v>
      </c>
      <c r="W2732" s="20" t="str">
        <f>VLOOKUP(A2732,Database!A:M,13,FALSE)</f>
        <v>Terminé</v>
      </c>
      <c r="X2732" s="20">
        <f>VLOOKUP($A2732,Database!$A:$Y,20,FALSE)</f>
        <v>0</v>
      </c>
      <c r="Y2732" s="20">
        <f>VLOOKUP($A2732,Database!$A:$Y,21,FALSE)</f>
        <v>2</v>
      </c>
      <c r="Z2732" s="20">
        <f t="shared" si="338"/>
        <v>0</v>
      </c>
      <c r="AA2732" s="20">
        <f t="shared" si="345"/>
        <v>1</v>
      </c>
      <c r="AB2732" s="20">
        <f t="shared" ca="1" si="346"/>
        <v>115</v>
      </c>
      <c r="AC2732" s="20">
        <f t="shared" ca="1" si="347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>
        <f ca="1">IFERROR(
   IF(
     OR(ISBLANK(P2732),ISBLANK(Q2732)),
     "",
     IF(
       AND(AB2732&lt;&gt;"",OR(W2732="Terminé",W2732="En cours")),
       VLOOKUP(AD2732,Setup_ScoreExactBonus!A:D,4,FALSE),
       0
     )),
  0)</f>
        <v>0</v>
      </c>
      <c r="AF2732" s="21">
        <f t="shared" ca="1" si="348"/>
        <v>115</v>
      </c>
      <c r="AG2732" s="21">
        <f ca="1">SUMIFS(AF$2:AF2732,D$2:D2732,D2732)</f>
        <v>4209</v>
      </c>
      <c r="AJ2732" s="22">
        <f t="shared" si="336"/>
        <v>7</v>
      </c>
      <c r="AK2732" s="22">
        <f t="shared" si="337"/>
        <v>0</v>
      </c>
      <c r="AL2732" s="22">
        <v>0</v>
      </c>
    </row>
    <row r="2733" spans="1:38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Espagne</v>
      </c>
      <c r="M2733" s="21" t="str">
        <f>IFERROR(VLOOKUP(L2733,Setup_Team!$B:$C,2,FALSE), "TDB")</f>
        <v>ESP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>
        <v>3</v>
      </c>
      <c r="Q2733" s="27">
        <v>2</v>
      </c>
      <c r="R2733" s="27" t="str">
        <f t="shared" si="339"/>
        <v>3-2</v>
      </c>
      <c r="S2733" s="21">
        <v>0</v>
      </c>
      <c r="T2733" s="20">
        <f>VLOOKUP($A2733,Database!$A:$Y,10,FALSE)</f>
        <v>85</v>
      </c>
      <c r="U2733" s="20">
        <f>VLOOKUP($A2733,Database!$A:$Y,11,FALSE)</f>
        <v>113</v>
      </c>
      <c r="V2733" s="20">
        <f>VLOOKUP($A2733,Database!$A:$Y,12,FALSE)</f>
        <v>115</v>
      </c>
      <c r="W2733" s="20" t="str">
        <f>VLOOKUP(A2733,Database!A:M,13,FALSE)</f>
        <v>Terminé</v>
      </c>
      <c r="X2733" s="20">
        <f>VLOOKUP($A2733,Database!$A:$Y,20,FALSE)</f>
        <v>0</v>
      </c>
      <c r="Y2733" s="20">
        <f>VLOOKUP($A2733,Database!$A:$Y,21,FALSE)</f>
        <v>2</v>
      </c>
      <c r="Z2733" s="20">
        <f t="shared" si="338"/>
        <v>0</v>
      </c>
      <c r="AA2733" s="20">
        <f t="shared" si="345"/>
        <v>0</v>
      </c>
      <c r="AB2733" s="20">
        <f t="shared" ca="1" si="346"/>
        <v>0</v>
      </c>
      <c r="AC2733" s="20">
        <f t="shared" ca="1" si="347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>
        <f ca="1">IFERROR(
   IF(
     OR(ISBLANK(P2733),ISBLANK(Q2733)),
     "",
     IF(
       AND(AB2733&lt;&gt;"",OR(W2733="Terminé",W2733="En cours")),
       VLOOKUP(AD2733,Setup_ScoreExactBonus!A:D,4,FALSE),
       0
     )),
  0)</f>
        <v>0</v>
      </c>
      <c r="AF2733" s="21">
        <f t="shared" ca="1" si="348"/>
        <v>0</v>
      </c>
      <c r="AG2733" s="21">
        <f ca="1">SUMIFS(AF$2:AF2733,D$2:D2733,D2733)</f>
        <v>3018</v>
      </c>
      <c r="AJ2733" s="22">
        <f t="shared" si="336"/>
        <v>0</v>
      </c>
      <c r="AK2733" s="22">
        <f t="shared" si="337"/>
        <v>1</v>
      </c>
      <c r="AL2733" s="22">
        <v>0</v>
      </c>
    </row>
    <row r="2734" spans="1:38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Espagne</v>
      </c>
      <c r="M2734" s="21" t="str">
        <f>IFERROR(VLOOKUP(L2734,Setup_Team!$B:$C,2,FALSE), "TDB")</f>
        <v>ESP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>
        <v>2</v>
      </c>
      <c r="Q2734" s="27">
        <v>1</v>
      </c>
      <c r="R2734" s="27" t="str">
        <f t="shared" si="339"/>
        <v>2-1</v>
      </c>
      <c r="S2734" s="21">
        <v>0</v>
      </c>
      <c r="T2734" s="20">
        <f>VLOOKUP($A2734,Database!$A:$Y,10,FALSE)</f>
        <v>85</v>
      </c>
      <c r="U2734" s="20">
        <f>VLOOKUP($A2734,Database!$A:$Y,11,FALSE)</f>
        <v>113</v>
      </c>
      <c r="V2734" s="20">
        <f>VLOOKUP($A2734,Database!$A:$Y,12,FALSE)</f>
        <v>115</v>
      </c>
      <c r="W2734" s="20" t="str">
        <f>VLOOKUP(A2734,Database!A:M,13,FALSE)</f>
        <v>Terminé</v>
      </c>
      <c r="X2734" s="20">
        <f>VLOOKUP($A2734,Database!$A:$Y,20,FALSE)</f>
        <v>0</v>
      </c>
      <c r="Y2734" s="20">
        <f>VLOOKUP($A2734,Database!$A:$Y,21,FALSE)</f>
        <v>2</v>
      </c>
      <c r="Z2734" s="20">
        <f t="shared" si="338"/>
        <v>0</v>
      </c>
      <c r="AA2734" s="20">
        <f t="shared" si="345"/>
        <v>0</v>
      </c>
      <c r="AB2734" s="20">
        <f t="shared" ca="1" si="346"/>
        <v>0</v>
      </c>
      <c r="AC2734" s="20">
        <f t="shared" ca="1" si="347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>
        <f ca="1">IFERROR(
   IF(
     OR(ISBLANK(P2734),ISBLANK(Q2734)),
     "",
     IF(
       AND(AB2734&lt;&gt;"",OR(W2734="Terminé",W2734="En cours")),
       VLOOKUP(AD2734,Setup_ScoreExactBonus!A:D,4,FALSE),
       0
     )),
  0)</f>
        <v>0</v>
      </c>
      <c r="AF2734" s="21">
        <f t="shared" ca="1" si="348"/>
        <v>0</v>
      </c>
      <c r="AG2734" s="21">
        <f ca="1">SUMIFS(AF$2:AF2734,D$2:D2734,D2734)</f>
        <v>4375</v>
      </c>
      <c r="AJ2734" s="22">
        <f t="shared" si="336"/>
        <v>0</v>
      </c>
      <c r="AK2734" s="22">
        <f t="shared" si="337"/>
        <v>1</v>
      </c>
      <c r="AL2734" s="22">
        <v>0</v>
      </c>
    </row>
    <row r="2735" spans="1:38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Espagne</v>
      </c>
      <c r="M2735" s="21" t="str">
        <f>IFERROR(VLOOKUP(L2735,Setup_Team!$B:$C,2,FALSE), "TDB")</f>
        <v>ESP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>
        <v>2</v>
      </c>
      <c r="Q2735" s="27">
        <v>1</v>
      </c>
      <c r="R2735" s="27" t="str">
        <f t="shared" si="339"/>
        <v>2-1</v>
      </c>
      <c r="S2735" s="21">
        <v>0</v>
      </c>
      <c r="T2735" s="20">
        <f>VLOOKUP($A2735,Database!$A:$Y,10,FALSE)</f>
        <v>85</v>
      </c>
      <c r="U2735" s="20">
        <f>VLOOKUP($A2735,Database!$A:$Y,11,FALSE)</f>
        <v>113</v>
      </c>
      <c r="V2735" s="20">
        <f>VLOOKUP($A2735,Database!$A:$Y,12,FALSE)</f>
        <v>115</v>
      </c>
      <c r="W2735" s="20" t="str">
        <f>VLOOKUP(A2735,Database!A:M,13,FALSE)</f>
        <v>Terminé</v>
      </c>
      <c r="X2735" s="20">
        <f>VLOOKUP($A2735,Database!$A:$Y,20,FALSE)</f>
        <v>0</v>
      </c>
      <c r="Y2735" s="20">
        <f>VLOOKUP($A2735,Database!$A:$Y,21,FALSE)</f>
        <v>2</v>
      </c>
      <c r="Z2735" s="20">
        <f t="shared" si="338"/>
        <v>0</v>
      </c>
      <c r="AA2735" s="20">
        <f t="shared" si="345"/>
        <v>0</v>
      </c>
      <c r="AB2735" s="20">
        <f t="shared" ca="1" si="346"/>
        <v>0</v>
      </c>
      <c r="AC2735" s="20">
        <f t="shared" ca="1" si="347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>
        <f ca="1">IFERROR(
   IF(
     OR(ISBLANK(P2735),ISBLANK(Q2735)),
     "",
     IF(
       AND(AB2735&lt;&gt;"",OR(W2735="Terminé",W2735="En cours")),
       VLOOKUP(AD2735,Setup_ScoreExactBonus!A:D,4,FALSE),
       0
     )),
  0)</f>
        <v>0</v>
      </c>
      <c r="AF2735" s="21">
        <f t="shared" ca="1" si="348"/>
        <v>0</v>
      </c>
      <c r="AG2735" s="21">
        <f ca="1">SUMIFS(AF$2:AF2735,D$2:D2735,D2735)</f>
        <v>2659</v>
      </c>
      <c r="AJ2735" s="22">
        <f t="shared" si="336"/>
        <v>0</v>
      </c>
      <c r="AK2735" s="22">
        <f t="shared" si="337"/>
        <v>1</v>
      </c>
      <c r="AL2735" s="22">
        <v>0</v>
      </c>
    </row>
    <row r="2736" spans="1:38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Espagne</v>
      </c>
      <c r="M2736" s="21" t="str">
        <f>IFERROR(VLOOKUP(L2736,Setup_Team!$B:$C,2,FALSE), "TDB")</f>
        <v>ESP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>
        <v>2</v>
      </c>
      <c r="Q2736" s="27">
        <v>1</v>
      </c>
      <c r="R2736" s="27" t="str">
        <f t="shared" si="339"/>
        <v>2-1</v>
      </c>
      <c r="S2736" s="21">
        <v>0</v>
      </c>
      <c r="T2736" s="20">
        <f>VLOOKUP($A2736,Database!$A:$Y,10,FALSE)</f>
        <v>85</v>
      </c>
      <c r="U2736" s="20">
        <f>VLOOKUP($A2736,Database!$A:$Y,11,FALSE)</f>
        <v>113</v>
      </c>
      <c r="V2736" s="20">
        <f>VLOOKUP($A2736,Database!$A:$Y,12,FALSE)</f>
        <v>115</v>
      </c>
      <c r="W2736" s="20" t="str">
        <f>VLOOKUP(A2736,Database!A:M,13,FALSE)</f>
        <v>Terminé</v>
      </c>
      <c r="X2736" s="20">
        <f>VLOOKUP($A2736,Database!$A:$Y,20,FALSE)</f>
        <v>0</v>
      </c>
      <c r="Y2736" s="20">
        <f>VLOOKUP($A2736,Database!$A:$Y,21,FALSE)</f>
        <v>2</v>
      </c>
      <c r="Z2736" s="20">
        <f t="shared" si="338"/>
        <v>0</v>
      </c>
      <c r="AA2736" s="20">
        <f t="shared" si="345"/>
        <v>0</v>
      </c>
      <c r="AB2736" s="20">
        <f t="shared" ca="1" si="346"/>
        <v>0</v>
      </c>
      <c r="AC2736" s="20">
        <f t="shared" ca="1" si="347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>
        <f ca="1">IFERROR(
   IF(
     OR(ISBLANK(P2736),ISBLANK(Q2736)),
     "",
     IF(
       AND(AB2736&lt;&gt;"",OR(W2736="Terminé",W2736="En cours")),
       VLOOKUP(AD2736,Setup_ScoreExactBonus!A:D,4,FALSE),
       0
     )),
  0)</f>
        <v>0</v>
      </c>
      <c r="AF2736" s="21">
        <f t="shared" ca="1" si="348"/>
        <v>0</v>
      </c>
      <c r="AG2736" s="21">
        <f ca="1">SUMIFS(AF$2:AF2736,D$2:D2736,D2736)</f>
        <v>3744</v>
      </c>
      <c r="AJ2736" s="22">
        <f t="shared" si="336"/>
        <v>0</v>
      </c>
      <c r="AK2736" s="22">
        <f t="shared" si="337"/>
        <v>1</v>
      </c>
      <c r="AL2736" s="22">
        <v>0</v>
      </c>
    </row>
    <row r="2737" spans="1:38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Espagne</v>
      </c>
      <c r="M2737" s="21" t="str">
        <f>IFERROR(VLOOKUP(L2737,Setup_Team!$B:$C,2,FALSE), "TDB")</f>
        <v>ESP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>
        <v>2</v>
      </c>
      <c r="Q2737" s="27">
        <v>0</v>
      </c>
      <c r="R2737" s="27" t="str">
        <f t="shared" si="339"/>
        <v>2-0</v>
      </c>
      <c r="S2737" s="21">
        <v>0</v>
      </c>
      <c r="T2737" s="20">
        <f>VLOOKUP($A2737,Database!$A:$Y,10,FALSE)</f>
        <v>85</v>
      </c>
      <c r="U2737" s="20">
        <f>VLOOKUP($A2737,Database!$A:$Y,11,FALSE)</f>
        <v>113</v>
      </c>
      <c r="V2737" s="20">
        <f>VLOOKUP($A2737,Database!$A:$Y,12,FALSE)</f>
        <v>115</v>
      </c>
      <c r="W2737" s="20" t="str">
        <f>VLOOKUP(A2737,Database!A:M,13,FALSE)</f>
        <v>Terminé</v>
      </c>
      <c r="X2737" s="20">
        <f>VLOOKUP($A2737,Database!$A:$Y,20,FALSE)</f>
        <v>0</v>
      </c>
      <c r="Y2737" s="20">
        <f>VLOOKUP($A2737,Database!$A:$Y,21,FALSE)</f>
        <v>2</v>
      </c>
      <c r="Z2737" s="20">
        <f t="shared" si="338"/>
        <v>0</v>
      </c>
      <c r="AA2737" s="20">
        <f t="shared" si="345"/>
        <v>0</v>
      </c>
      <c r="AB2737" s="20">
        <f t="shared" ca="1" si="346"/>
        <v>0</v>
      </c>
      <c r="AC2737" s="20">
        <f t="shared" ca="1" si="347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>
        <f ca="1">IFERROR(
   IF(
     OR(ISBLANK(P2737),ISBLANK(Q2737)),
     "",
     IF(
       AND(AB2737&lt;&gt;"",OR(W2737="Terminé",W2737="En cours")),
       VLOOKUP(AD2737,Setup_ScoreExactBonus!A:D,4,FALSE),
       0
     )),
  0)</f>
        <v>0</v>
      </c>
      <c r="AF2737" s="21">
        <f t="shared" ca="1" si="348"/>
        <v>0</v>
      </c>
      <c r="AG2737" s="21">
        <f ca="1">SUMIFS(AF$2:AF2737,D$2:D2737,D2737)</f>
        <v>4177</v>
      </c>
      <c r="AJ2737" s="22">
        <f t="shared" si="336"/>
        <v>0</v>
      </c>
      <c r="AK2737" s="22">
        <f t="shared" si="337"/>
        <v>1</v>
      </c>
      <c r="AL2737" s="22">
        <v>0</v>
      </c>
    </row>
    <row r="2738" spans="1:38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Espagne</v>
      </c>
      <c r="M2738" s="21" t="str">
        <f>IFERROR(VLOOKUP(L2738,Setup_Team!$B:$C,2,FALSE), "TDB")</f>
        <v>ESP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>
        <v>1</v>
      </c>
      <c r="Q2738" s="27">
        <v>0</v>
      </c>
      <c r="R2738" s="27" t="str">
        <f t="shared" si="339"/>
        <v>1-0</v>
      </c>
      <c r="S2738" s="21">
        <v>0</v>
      </c>
      <c r="T2738" s="20">
        <f>VLOOKUP($A2738,Database!$A:$Y,10,FALSE)</f>
        <v>85</v>
      </c>
      <c r="U2738" s="20">
        <f>VLOOKUP($A2738,Database!$A:$Y,11,FALSE)</f>
        <v>113</v>
      </c>
      <c r="V2738" s="20">
        <f>VLOOKUP($A2738,Database!$A:$Y,12,FALSE)</f>
        <v>115</v>
      </c>
      <c r="W2738" s="20" t="str">
        <f>VLOOKUP(A2738,Database!A:M,13,FALSE)</f>
        <v>Terminé</v>
      </c>
      <c r="X2738" s="20">
        <f>VLOOKUP($A2738,Database!$A:$Y,20,FALSE)</f>
        <v>0</v>
      </c>
      <c r="Y2738" s="20">
        <f>VLOOKUP($A2738,Database!$A:$Y,21,FALSE)</f>
        <v>2</v>
      </c>
      <c r="Z2738" s="20">
        <f t="shared" si="338"/>
        <v>0</v>
      </c>
      <c r="AA2738" s="20">
        <f t="shared" si="345"/>
        <v>0</v>
      </c>
      <c r="AB2738" s="20">
        <f t="shared" ca="1" si="346"/>
        <v>0</v>
      </c>
      <c r="AC2738" s="20">
        <f t="shared" ca="1" si="347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>
        <f ca="1">IFERROR(
   IF(
     OR(ISBLANK(P2738),ISBLANK(Q2738)),
     "",
     IF(
       AND(AB2738&lt;&gt;"",OR(W2738="Terminé",W2738="En cours")),
       VLOOKUP(AD2738,Setup_ScoreExactBonus!A:D,4,FALSE),
       0
     )),
  0)</f>
        <v>0</v>
      </c>
      <c r="AF2738" s="21">
        <f t="shared" ca="1" si="348"/>
        <v>0</v>
      </c>
      <c r="AG2738" s="21">
        <f ca="1">SUMIFS(AF$2:AF2738,D$2:D2738,D2738)</f>
        <v>3529</v>
      </c>
      <c r="AJ2738" s="22">
        <f t="shared" si="336"/>
        <v>0</v>
      </c>
      <c r="AK2738" s="22">
        <f t="shared" si="337"/>
        <v>1</v>
      </c>
      <c r="AL2738" s="22">
        <v>0</v>
      </c>
    </row>
    <row r="2739" spans="1:38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Espagne</v>
      </c>
      <c r="M2739" s="21" t="str">
        <f>IFERROR(VLOOKUP(L2739,Setup_Team!$B:$C,2,FALSE), "TDB")</f>
        <v>ESP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>
        <v>2</v>
      </c>
      <c r="Q2739" s="27">
        <v>1</v>
      </c>
      <c r="R2739" s="27" t="str">
        <f t="shared" si="339"/>
        <v>2-1</v>
      </c>
      <c r="S2739" s="21">
        <v>0</v>
      </c>
      <c r="T2739" s="20">
        <f>VLOOKUP($A2739,Database!$A:$Y,10,FALSE)</f>
        <v>85</v>
      </c>
      <c r="U2739" s="20">
        <f>VLOOKUP($A2739,Database!$A:$Y,11,FALSE)</f>
        <v>113</v>
      </c>
      <c r="V2739" s="20">
        <f>VLOOKUP($A2739,Database!$A:$Y,12,FALSE)</f>
        <v>115</v>
      </c>
      <c r="W2739" s="20" t="str">
        <f>VLOOKUP(A2739,Database!A:M,13,FALSE)</f>
        <v>Terminé</v>
      </c>
      <c r="X2739" s="20">
        <f>VLOOKUP($A2739,Database!$A:$Y,20,FALSE)</f>
        <v>0</v>
      </c>
      <c r="Y2739" s="20">
        <f>VLOOKUP($A2739,Database!$A:$Y,21,FALSE)</f>
        <v>2</v>
      </c>
      <c r="Z2739" s="20">
        <f t="shared" si="338"/>
        <v>0</v>
      </c>
      <c r="AA2739" s="20">
        <f t="shared" si="345"/>
        <v>0</v>
      </c>
      <c r="AB2739" s="20">
        <f t="shared" ca="1" si="346"/>
        <v>0</v>
      </c>
      <c r="AC2739" s="20">
        <f t="shared" ca="1" si="347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>
        <f ca="1">IFERROR(
   IF(
     OR(ISBLANK(P2739),ISBLANK(Q2739)),
     "",
     IF(
       AND(AB2739&lt;&gt;"",OR(W2739="Terminé",W2739="En cours")),
       VLOOKUP(AD2739,Setup_ScoreExactBonus!A:D,4,FALSE),
       0
     )),
  0)</f>
        <v>0</v>
      </c>
      <c r="AF2739" s="21">
        <f t="shared" ca="1" si="348"/>
        <v>0</v>
      </c>
      <c r="AG2739" s="21">
        <f ca="1">SUMIFS(AF$2:AF2739,D$2:D2739,D2739)</f>
        <v>4332</v>
      </c>
      <c r="AJ2739" s="22">
        <f t="shared" si="336"/>
        <v>0</v>
      </c>
      <c r="AK2739" s="22">
        <f t="shared" si="337"/>
        <v>1</v>
      </c>
      <c r="AL2739" s="22">
        <v>0</v>
      </c>
    </row>
    <row r="2740" spans="1:38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Espagne</v>
      </c>
      <c r="M2740" s="21" t="str">
        <f>IFERROR(VLOOKUP(L2740,Setup_Team!$B:$C,2,FALSE), "TDB")</f>
        <v>ESP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>0-0</v>
      </c>
      <c r="S2740" s="21">
        <v>0</v>
      </c>
      <c r="T2740" s="20">
        <f>VLOOKUP($A2740,Database!$A:$Y,10,FALSE)</f>
        <v>85</v>
      </c>
      <c r="U2740" s="20">
        <f>VLOOKUP($A2740,Database!$A:$Y,11,FALSE)</f>
        <v>113</v>
      </c>
      <c r="V2740" s="20">
        <f>VLOOKUP($A2740,Database!$A:$Y,12,FALSE)</f>
        <v>115</v>
      </c>
      <c r="W2740" s="20" t="str">
        <f>VLOOKUP(A2740,Database!A:M,13,FALSE)</f>
        <v>Terminé</v>
      </c>
      <c r="X2740" s="20">
        <f>VLOOKUP($A2740,Database!$A:$Y,20,FALSE)</f>
        <v>0</v>
      </c>
      <c r="Y2740" s="20">
        <f>VLOOKUP($A2740,Database!$A:$Y,21,FALSE)</f>
        <v>2</v>
      </c>
      <c r="Z2740" s="20">
        <f t="shared" si="338"/>
        <v>1</v>
      </c>
      <c r="AA2740" s="20" t="str">
        <f t="shared" si="345"/>
        <v/>
      </c>
      <c r="AB2740" s="20">
        <f t="shared" ca="1" si="346"/>
        <v>0</v>
      </c>
      <c r="AC2740" s="20">
        <f t="shared" ca="1" si="347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8"/>
        <v>0</v>
      </c>
      <c r="AG2740" s="21">
        <f ca="1">SUMIFS(AF$2:AF2740,D$2:D2740,D2740)</f>
        <v>3397</v>
      </c>
      <c r="AJ2740" s="22">
        <f t="shared" si="336"/>
        <v>0</v>
      </c>
      <c r="AK2740" s="22">
        <f t="shared" si="337"/>
        <v>2</v>
      </c>
      <c r="AL2740" s="22">
        <v>0</v>
      </c>
    </row>
    <row r="2741" spans="1:38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Espagne</v>
      </c>
      <c r="M2741" s="21" t="str">
        <f>IFERROR(VLOOKUP(L2741,Setup_Team!$B:$C,2,FALSE), "TDB")</f>
        <v>ESP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>
        <v>4</v>
      </c>
      <c r="Q2741" s="27">
        <v>2</v>
      </c>
      <c r="R2741" s="27" t="str">
        <f t="shared" si="339"/>
        <v>4-2</v>
      </c>
      <c r="S2741" s="21">
        <v>0</v>
      </c>
      <c r="T2741" s="20">
        <f>VLOOKUP($A2741,Database!$A:$Y,10,FALSE)</f>
        <v>85</v>
      </c>
      <c r="U2741" s="20">
        <f>VLOOKUP($A2741,Database!$A:$Y,11,FALSE)</f>
        <v>113</v>
      </c>
      <c r="V2741" s="20">
        <f>VLOOKUP($A2741,Database!$A:$Y,12,FALSE)</f>
        <v>115</v>
      </c>
      <c r="W2741" s="20" t="str">
        <f>VLOOKUP(A2741,Database!A:M,13,FALSE)</f>
        <v>Terminé</v>
      </c>
      <c r="X2741" s="20">
        <f>VLOOKUP($A2741,Database!$A:$Y,20,FALSE)</f>
        <v>0</v>
      </c>
      <c r="Y2741" s="20">
        <f>VLOOKUP($A2741,Database!$A:$Y,21,FALSE)</f>
        <v>2</v>
      </c>
      <c r="Z2741" s="20">
        <f t="shared" si="338"/>
        <v>0</v>
      </c>
      <c r="AA2741" s="20">
        <f t="shared" si="345"/>
        <v>0</v>
      </c>
      <c r="AB2741" s="20">
        <f t="shared" ca="1" si="346"/>
        <v>0</v>
      </c>
      <c r="AC2741" s="20">
        <f t="shared" ca="1" si="347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>
        <f ca="1">IFERROR(
   IF(
     OR(ISBLANK(P2741),ISBLANK(Q2741)),
     "",
     IF(
       AND(AB2741&lt;&gt;"",OR(W2741="Terminé",W2741="En cours")),
       VLOOKUP(AD2741,Setup_ScoreExactBonus!A:D,4,FALSE),
       0
     )),
  0)</f>
        <v>0</v>
      </c>
      <c r="AF2741" s="21">
        <f t="shared" ca="1" si="348"/>
        <v>0</v>
      </c>
      <c r="AG2741" s="21">
        <f ca="1">SUMIFS(AF$2:AF2741,D$2:D2741,D2741)</f>
        <v>3886</v>
      </c>
      <c r="AJ2741" s="22">
        <f t="shared" si="336"/>
        <v>0</v>
      </c>
      <c r="AK2741" s="22">
        <f t="shared" si="337"/>
        <v>1</v>
      </c>
      <c r="AL2741" s="22">
        <v>0</v>
      </c>
    </row>
    <row r="2742" spans="1:38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Espagne</v>
      </c>
      <c r="M2742" s="21" t="str">
        <f>IFERROR(VLOOKUP(L2742,Setup_Team!$B:$C,2,FALSE), "TDB")</f>
        <v>ESP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>
        <v>2</v>
      </c>
      <c r="Q2742" s="27">
        <v>1</v>
      </c>
      <c r="R2742" s="27" t="str">
        <f t="shared" si="339"/>
        <v>2-1</v>
      </c>
      <c r="S2742" s="21">
        <v>0</v>
      </c>
      <c r="T2742" s="20">
        <f>VLOOKUP($A2742,Database!$A:$Y,10,FALSE)</f>
        <v>85</v>
      </c>
      <c r="U2742" s="20">
        <f>VLOOKUP($A2742,Database!$A:$Y,11,FALSE)</f>
        <v>113</v>
      </c>
      <c r="V2742" s="20">
        <f>VLOOKUP($A2742,Database!$A:$Y,12,FALSE)</f>
        <v>115</v>
      </c>
      <c r="W2742" s="20" t="str">
        <f>VLOOKUP(A2742,Database!A:M,13,FALSE)</f>
        <v>Terminé</v>
      </c>
      <c r="X2742" s="20">
        <f>VLOOKUP($A2742,Database!$A:$Y,20,FALSE)</f>
        <v>0</v>
      </c>
      <c r="Y2742" s="20">
        <f>VLOOKUP($A2742,Database!$A:$Y,21,FALSE)</f>
        <v>2</v>
      </c>
      <c r="Z2742" s="20">
        <f t="shared" si="338"/>
        <v>0</v>
      </c>
      <c r="AA2742" s="20">
        <f t="shared" si="345"/>
        <v>0</v>
      </c>
      <c r="AB2742" s="20">
        <f t="shared" ca="1" si="346"/>
        <v>0</v>
      </c>
      <c r="AC2742" s="20">
        <f t="shared" ca="1" si="347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>
        <f ca="1">IFERROR(
   IF(
     OR(ISBLANK(P2742),ISBLANK(Q2742)),
     "",
     IF(
       AND(AB2742&lt;&gt;"",OR(W2742="Terminé",W2742="En cours")),
       VLOOKUP(AD2742,Setup_ScoreExactBonus!A:D,4,FALSE),
       0
     )),
  0)</f>
        <v>0</v>
      </c>
      <c r="AF2742" s="21">
        <f t="shared" ca="1" si="348"/>
        <v>0</v>
      </c>
      <c r="AG2742" s="21">
        <f ca="1">SUMIFS(AF$2:AF2742,D$2:D2742,D2742)</f>
        <v>4154</v>
      </c>
      <c r="AJ2742" s="22">
        <f t="shared" si="336"/>
        <v>0</v>
      </c>
      <c r="AK2742" s="22">
        <f t="shared" si="337"/>
        <v>2</v>
      </c>
      <c r="AL2742" s="22">
        <v>0</v>
      </c>
    </row>
    <row r="2743" spans="1:38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Espagne</v>
      </c>
      <c r="M2743" s="21" t="str">
        <f>IFERROR(VLOOKUP(L2743,Setup_Team!$B:$C,2,FALSE), "TDB")</f>
        <v>ESP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>
        <v>2</v>
      </c>
      <c r="Q2743" s="27">
        <v>1</v>
      </c>
      <c r="R2743" s="27" t="str">
        <f t="shared" si="339"/>
        <v>2-1</v>
      </c>
      <c r="S2743" s="21">
        <v>0</v>
      </c>
      <c r="T2743" s="20">
        <f>VLOOKUP($A2743,Database!$A:$Y,10,FALSE)</f>
        <v>85</v>
      </c>
      <c r="U2743" s="20">
        <f>VLOOKUP($A2743,Database!$A:$Y,11,FALSE)</f>
        <v>113</v>
      </c>
      <c r="V2743" s="20">
        <f>VLOOKUP($A2743,Database!$A:$Y,12,FALSE)</f>
        <v>115</v>
      </c>
      <c r="W2743" s="20" t="str">
        <f>VLOOKUP(A2743,Database!A:M,13,FALSE)</f>
        <v>Terminé</v>
      </c>
      <c r="X2743" s="20">
        <f>VLOOKUP($A2743,Database!$A:$Y,20,FALSE)</f>
        <v>0</v>
      </c>
      <c r="Y2743" s="20">
        <f>VLOOKUP($A2743,Database!$A:$Y,21,FALSE)</f>
        <v>2</v>
      </c>
      <c r="Z2743" s="20">
        <f t="shared" si="338"/>
        <v>0</v>
      </c>
      <c r="AA2743" s="20">
        <f t="shared" si="345"/>
        <v>0</v>
      </c>
      <c r="AB2743" s="20">
        <f t="shared" ca="1" si="346"/>
        <v>0</v>
      </c>
      <c r="AC2743" s="20">
        <f t="shared" ca="1" si="347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>
        <f ca="1">IFERROR(
   IF(
     OR(ISBLANK(P2743),ISBLANK(Q2743)),
     "",
     IF(
       AND(AB2743&lt;&gt;"",OR(W2743="Terminé",W2743="En cours")),
       VLOOKUP(AD2743,Setup_ScoreExactBonus!A:D,4,FALSE),
       0
     )),
  0)</f>
        <v>0</v>
      </c>
      <c r="AF2743" s="21">
        <f t="shared" ca="1" si="348"/>
        <v>0</v>
      </c>
      <c r="AG2743" s="21">
        <f ca="1">SUMIFS(AF$2:AF2743,D$2:D2743,D2743)</f>
        <v>4216</v>
      </c>
      <c r="AJ2743" s="22">
        <f t="shared" si="336"/>
        <v>0</v>
      </c>
      <c r="AK2743" s="22">
        <f t="shared" si="337"/>
        <v>1</v>
      </c>
      <c r="AL2743" s="22">
        <v>0</v>
      </c>
    </row>
    <row r="2744" spans="1:38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Espagne</v>
      </c>
      <c r="M2744" s="21" t="str">
        <f>IFERROR(VLOOKUP(L2744,Setup_Team!$B:$C,2,FALSE), "TDB")</f>
        <v>ESP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>
        <v>2</v>
      </c>
      <c r="Q2744" s="27">
        <v>1</v>
      </c>
      <c r="R2744" s="27" t="str">
        <f t="shared" si="339"/>
        <v>2-1</v>
      </c>
      <c r="S2744" s="21">
        <v>0</v>
      </c>
      <c r="T2744" s="20">
        <f>VLOOKUP($A2744,Database!$A:$Y,10,FALSE)</f>
        <v>85</v>
      </c>
      <c r="U2744" s="20">
        <f>VLOOKUP($A2744,Database!$A:$Y,11,FALSE)</f>
        <v>113</v>
      </c>
      <c r="V2744" s="20">
        <f>VLOOKUP($A2744,Database!$A:$Y,12,FALSE)</f>
        <v>115</v>
      </c>
      <c r="W2744" s="20" t="str">
        <f>VLOOKUP(A2744,Database!A:M,13,FALSE)</f>
        <v>Terminé</v>
      </c>
      <c r="X2744" s="20">
        <f>VLOOKUP($A2744,Database!$A:$Y,20,FALSE)</f>
        <v>0</v>
      </c>
      <c r="Y2744" s="20">
        <f>VLOOKUP($A2744,Database!$A:$Y,21,FALSE)</f>
        <v>2</v>
      </c>
      <c r="Z2744" s="20">
        <f t="shared" si="338"/>
        <v>0</v>
      </c>
      <c r="AA2744" s="20">
        <f t="shared" si="345"/>
        <v>0</v>
      </c>
      <c r="AB2744" s="20">
        <f t="shared" ca="1" si="346"/>
        <v>0</v>
      </c>
      <c r="AC2744" s="20">
        <f t="shared" ca="1" si="347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>
        <f ca="1">IFERROR(
   IF(
     OR(ISBLANK(P2744),ISBLANK(Q2744)),
     "",
     IF(
       AND(AB2744&lt;&gt;"",OR(W2744="Terminé",W2744="En cours")),
       VLOOKUP(AD2744,Setup_ScoreExactBonus!A:D,4,FALSE),
       0
     )),
  0)</f>
        <v>0</v>
      </c>
      <c r="AF2744" s="21">
        <f t="shared" ca="1" si="348"/>
        <v>0</v>
      </c>
      <c r="AG2744" s="21">
        <f ca="1">SUMIFS(AF$2:AF2744,D$2:D2744,D2744)</f>
        <v>2943</v>
      </c>
      <c r="AJ2744" s="22">
        <f t="shared" si="336"/>
        <v>0</v>
      </c>
      <c r="AK2744" s="22">
        <f t="shared" si="337"/>
        <v>1</v>
      </c>
      <c r="AL2744" s="22">
        <v>0</v>
      </c>
    </row>
    <row r="2745" spans="1:38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Espagne</v>
      </c>
      <c r="M2745" s="21" t="str">
        <f>IFERROR(VLOOKUP(L2745,Setup_Team!$B:$C,2,FALSE), "TDB")</f>
        <v>ESP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>
        <v>2</v>
      </c>
      <c r="Q2745" s="27">
        <v>1</v>
      </c>
      <c r="R2745" s="27" t="str">
        <f t="shared" si="339"/>
        <v>2-1</v>
      </c>
      <c r="S2745" s="21">
        <v>0</v>
      </c>
      <c r="T2745" s="20">
        <f>VLOOKUP($A2745,Database!$A:$Y,10,FALSE)</f>
        <v>85</v>
      </c>
      <c r="U2745" s="20">
        <f>VLOOKUP($A2745,Database!$A:$Y,11,FALSE)</f>
        <v>113</v>
      </c>
      <c r="V2745" s="20">
        <f>VLOOKUP($A2745,Database!$A:$Y,12,FALSE)</f>
        <v>115</v>
      </c>
      <c r="W2745" s="20" t="str">
        <f>VLOOKUP(A2745,Database!A:M,13,FALSE)</f>
        <v>Terminé</v>
      </c>
      <c r="X2745" s="20">
        <f>VLOOKUP($A2745,Database!$A:$Y,20,FALSE)</f>
        <v>0</v>
      </c>
      <c r="Y2745" s="20">
        <f>VLOOKUP($A2745,Database!$A:$Y,21,FALSE)</f>
        <v>2</v>
      </c>
      <c r="Z2745" s="20">
        <f t="shared" si="338"/>
        <v>0</v>
      </c>
      <c r="AA2745" s="20">
        <f t="shared" si="345"/>
        <v>0</v>
      </c>
      <c r="AB2745" s="20">
        <f t="shared" ca="1" si="346"/>
        <v>0</v>
      </c>
      <c r="AC2745" s="20">
        <f t="shared" ca="1" si="347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>
        <f ca="1">IFERROR(
   IF(
     OR(ISBLANK(P2745),ISBLANK(Q2745)),
     "",
     IF(
       AND(AB2745&lt;&gt;"",OR(W2745="Terminé",W2745="En cours")),
       VLOOKUP(AD2745,Setup_ScoreExactBonus!A:D,4,FALSE),
       0
     )),
  0)</f>
        <v>0</v>
      </c>
      <c r="AF2745" s="21">
        <f t="shared" ca="1" si="348"/>
        <v>0</v>
      </c>
      <c r="AG2745" s="21">
        <f ca="1">SUMIFS(AF$2:AF2745,D$2:D2745,D2745)</f>
        <v>4185</v>
      </c>
      <c r="AJ2745" s="22">
        <f t="shared" ref="AJ2745:AJ2808" si="349">IF(AA2745=1,AJ2718+1,0)</f>
        <v>0</v>
      </c>
      <c r="AK2745" s="22">
        <f t="shared" ref="AK2745:AK2808" si="350">IF(Z2745=1,AK2718,IF(AA2745=0,AK2718+1,0))</f>
        <v>1</v>
      </c>
      <c r="AL2745" s="22">
        <v>0</v>
      </c>
    </row>
    <row r="2746" spans="1:38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Espagne</v>
      </c>
      <c r="M2746" s="21" t="str">
        <f>IFERROR(VLOOKUP(L2746,Setup_Team!$B:$C,2,FALSE), "TDB")</f>
        <v>ESP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>
        <v>0</v>
      </c>
      <c r="Q2746" s="27">
        <v>2</v>
      </c>
      <c r="R2746" s="27" t="str">
        <f t="shared" si="339"/>
        <v>0-2</v>
      </c>
      <c r="S2746" s="21">
        <v>0</v>
      </c>
      <c r="T2746" s="20">
        <f>VLOOKUP($A2746,Database!$A:$Y,10,FALSE)</f>
        <v>85</v>
      </c>
      <c r="U2746" s="20">
        <f>VLOOKUP($A2746,Database!$A:$Y,11,FALSE)</f>
        <v>113</v>
      </c>
      <c r="V2746" s="20">
        <f>VLOOKUP($A2746,Database!$A:$Y,12,FALSE)</f>
        <v>115</v>
      </c>
      <c r="W2746" s="20" t="str">
        <f>VLOOKUP(A2746,Database!A:M,13,FALSE)</f>
        <v>Terminé</v>
      </c>
      <c r="X2746" s="20">
        <f>VLOOKUP($A2746,Database!$A:$Y,20,FALSE)</f>
        <v>0</v>
      </c>
      <c r="Y2746" s="20">
        <f>VLOOKUP($A2746,Database!$A:$Y,21,FALSE)</f>
        <v>2</v>
      </c>
      <c r="Z2746" s="20">
        <f t="shared" si="338"/>
        <v>0</v>
      </c>
      <c r="AA2746" s="20">
        <f t="shared" si="345"/>
        <v>1</v>
      </c>
      <c r="AB2746" s="20">
        <f t="shared" ca="1" si="346"/>
        <v>115</v>
      </c>
      <c r="AC2746" s="20">
        <f t="shared" ca="1" si="347"/>
        <v>1</v>
      </c>
      <c r="AD2746" s="20" t="str">
        <f ca="1">IF(AC2746=0,"",IF(OR(ISBLANK(P2746),ISBLANK(Q2746)),"",IF(ISBLANK(VLOOKUP(A2746,Database!A:AA,22,FALSE)),"",VLOOKUP(A2746,Database!A:AA,22,FALSE))))</f>
        <v>Méga rare</v>
      </c>
      <c r="AE2746" s="20">
        <f ca="1">IFERROR(
   IF(
     OR(ISBLANK(P2746),ISBLANK(Q2746)),
     "",
     IF(
       AND(AB2746&lt;&gt;"",OR(W2746="Terminé",W2746="En cours")),
       VLOOKUP(AD2746,Setup_ScoreExactBonus!A:D,4,FALSE),
       0
     )),
  0)</f>
        <v>70</v>
      </c>
      <c r="AF2746" s="21">
        <f t="shared" ca="1" si="348"/>
        <v>185</v>
      </c>
      <c r="AG2746" s="21">
        <f ca="1">SUMIFS(AF$2:AF2746,D$2:D2746,D2746)</f>
        <v>3617</v>
      </c>
      <c r="AJ2746" s="22">
        <f t="shared" si="349"/>
        <v>1</v>
      </c>
      <c r="AK2746" s="22">
        <f t="shared" si="350"/>
        <v>0</v>
      </c>
      <c r="AL2746" s="22">
        <v>0</v>
      </c>
    </row>
    <row r="2747" spans="1:38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Espagne</v>
      </c>
      <c r="M2747" s="21" t="str">
        <f>IFERROR(VLOOKUP(L2747,Setup_Team!$B:$C,2,FALSE), "TDB")</f>
        <v>ESP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>
        <v>2</v>
      </c>
      <c r="Q2747" s="27">
        <v>1</v>
      </c>
      <c r="R2747" s="27" t="str">
        <f t="shared" si="339"/>
        <v>2-1</v>
      </c>
      <c r="S2747" s="21">
        <v>0</v>
      </c>
      <c r="T2747" s="20">
        <f>VLOOKUP($A2747,Database!$A:$Y,10,FALSE)</f>
        <v>85</v>
      </c>
      <c r="U2747" s="20">
        <f>VLOOKUP($A2747,Database!$A:$Y,11,FALSE)</f>
        <v>113</v>
      </c>
      <c r="V2747" s="20">
        <f>VLOOKUP($A2747,Database!$A:$Y,12,FALSE)</f>
        <v>115</v>
      </c>
      <c r="W2747" s="20" t="str">
        <f>VLOOKUP(A2747,Database!A:M,13,FALSE)</f>
        <v>Terminé</v>
      </c>
      <c r="X2747" s="20">
        <f>VLOOKUP($A2747,Database!$A:$Y,20,FALSE)</f>
        <v>0</v>
      </c>
      <c r="Y2747" s="20">
        <f>VLOOKUP($A2747,Database!$A:$Y,21,FALSE)</f>
        <v>2</v>
      </c>
      <c r="Z2747" s="20">
        <f t="shared" si="338"/>
        <v>0</v>
      </c>
      <c r="AA2747" s="20">
        <f t="shared" si="345"/>
        <v>0</v>
      </c>
      <c r="AB2747" s="20">
        <f t="shared" ca="1" si="346"/>
        <v>0</v>
      </c>
      <c r="AC2747" s="20">
        <f t="shared" ca="1" si="347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>
        <f ca="1">IFERROR(
   IF(
     OR(ISBLANK(P2747),ISBLANK(Q2747)),
     "",
     IF(
       AND(AB2747&lt;&gt;"",OR(W2747="Terminé",W2747="En cours")),
       VLOOKUP(AD2747,Setup_ScoreExactBonus!A:D,4,FALSE),
       0
     )),
  0)</f>
        <v>0</v>
      </c>
      <c r="AF2747" s="21">
        <f t="shared" ca="1" si="348"/>
        <v>0</v>
      </c>
      <c r="AG2747" s="21">
        <f ca="1">SUMIFS(AF$2:AF2747,D$2:D2747,D2747)</f>
        <v>3812</v>
      </c>
      <c r="AJ2747" s="22">
        <f t="shared" si="349"/>
        <v>0</v>
      </c>
      <c r="AK2747" s="22">
        <f t="shared" si="350"/>
        <v>1</v>
      </c>
      <c r="AL2747" s="22">
        <v>0</v>
      </c>
    </row>
    <row r="2748" spans="1:38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Espagne</v>
      </c>
      <c r="M2748" s="21" t="str">
        <f>IFERROR(VLOOKUP(L2748,Setup_Team!$B:$C,2,FALSE), "TDB")</f>
        <v>ESP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>
        <v>2</v>
      </c>
      <c r="Q2748" s="27">
        <v>1</v>
      </c>
      <c r="R2748" s="27" t="str">
        <f t="shared" si="339"/>
        <v>2-1</v>
      </c>
      <c r="S2748" s="21">
        <v>0</v>
      </c>
      <c r="T2748" s="20">
        <f>VLOOKUP($A2748,Database!$A:$Y,10,FALSE)</f>
        <v>85</v>
      </c>
      <c r="U2748" s="20">
        <f>VLOOKUP($A2748,Database!$A:$Y,11,FALSE)</f>
        <v>113</v>
      </c>
      <c r="V2748" s="20">
        <f>VLOOKUP($A2748,Database!$A:$Y,12,FALSE)</f>
        <v>115</v>
      </c>
      <c r="W2748" s="20" t="str">
        <f>VLOOKUP(A2748,Database!A:M,13,FALSE)</f>
        <v>Terminé</v>
      </c>
      <c r="X2748" s="20">
        <f>VLOOKUP($A2748,Database!$A:$Y,20,FALSE)</f>
        <v>0</v>
      </c>
      <c r="Y2748" s="20">
        <f>VLOOKUP($A2748,Database!$A:$Y,21,FALSE)</f>
        <v>2</v>
      </c>
      <c r="Z2748" s="20">
        <f t="shared" si="338"/>
        <v>0</v>
      </c>
      <c r="AA2748" s="20">
        <f t="shared" si="345"/>
        <v>0</v>
      </c>
      <c r="AB2748" s="20">
        <f t="shared" ca="1" si="346"/>
        <v>0</v>
      </c>
      <c r="AC2748" s="20">
        <f t="shared" ca="1" si="347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>
        <f ca="1">IFERROR(
   IF(
     OR(ISBLANK(P2748),ISBLANK(Q2748)),
     "",
     IF(
       AND(AB2748&lt;&gt;"",OR(W2748="Terminé",W2748="En cours")),
       VLOOKUP(AD2748,Setup_ScoreExactBonus!A:D,4,FALSE),
       0
     )),
  0)</f>
        <v>0</v>
      </c>
      <c r="AF2748" s="21">
        <f t="shared" ca="1" si="348"/>
        <v>0</v>
      </c>
      <c r="AG2748" s="21">
        <f ca="1">SUMIFS(AF$2:AF2748,D$2:D2748,D2748)</f>
        <v>3465</v>
      </c>
      <c r="AJ2748" s="22">
        <f t="shared" si="349"/>
        <v>0</v>
      </c>
      <c r="AK2748" s="22">
        <f t="shared" si="350"/>
        <v>1</v>
      </c>
      <c r="AL2748" s="22">
        <v>0</v>
      </c>
    </row>
    <row r="2749" spans="1:38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Espagne</v>
      </c>
      <c r="M2749" s="21" t="str">
        <f>IFERROR(VLOOKUP(L2749,Setup_Team!$B:$C,2,FALSE), "TDB")</f>
        <v>ESP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>
        <v>3</v>
      </c>
      <c r="Q2749" s="27">
        <v>1</v>
      </c>
      <c r="R2749" s="27" t="str">
        <f t="shared" si="339"/>
        <v>3-1</v>
      </c>
      <c r="S2749" s="21">
        <v>0</v>
      </c>
      <c r="T2749" s="20">
        <f>VLOOKUP($A2749,Database!$A:$Y,10,FALSE)</f>
        <v>85</v>
      </c>
      <c r="U2749" s="20">
        <f>VLOOKUP($A2749,Database!$A:$Y,11,FALSE)</f>
        <v>113</v>
      </c>
      <c r="V2749" s="20">
        <f>VLOOKUP($A2749,Database!$A:$Y,12,FALSE)</f>
        <v>115</v>
      </c>
      <c r="W2749" s="20" t="str">
        <f>VLOOKUP(A2749,Database!A:M,13,FALSE)</f>
        <v>Terminé</v>
      </c>
      <c r="X2749" s="20">
        <f>VLOOKUP($A2749,Database!$A:$Y,20,FALSE)</f>
        <v>0</v>
      </c>
      <c r="Y2749" s="20">
        <f>VLOOKUP($A2749,Database!$A:$Y,21,FALSE)</f>
        <v>2</v>
      </c>
      <c r="Z2749" s="20">
        <f t="shared" si="338"/>
        <v>0</v>
      </c>
      <c r="AA2749" s="20">
        <f t="shared" si="345"/>
        <v>0</v>
      </c>
      <c r="AB2749" s="20">
        <f t="shared" ca="1" si="346"/>
        <v>0</v>
      </c>
      <c r="AC2749" s="20">
        <f t="shared" ca="1" si="347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>
        <f ca="1">IFERROR(
   IF(
     OR(ISBLANK(P2749),ISBLANK(Q2749)),
     "",
     IF(
       AND(AB2749&lt;&gt;"",OR(W2749="Terminé",W2749="En cours")),
       VLOOKUP(AD2749,Setup_ScoreExactBonus!A:D,4,FALSE),
       0
     )),
  0)</f>
        <v>0</v>
      </c>
      <c r="AF2749" s="21">
        <f t="shared" ca="1" si="348"/>
        <v>0</v>
      </c>
      <c r="AG2749" s="21">
        <f ca="1">SUMIFS(AF$2:AF2749,D$2:D2749,D2749)</f>
        <v>3271</v>
      </c>
      <c r="AJ2749" s="22">
        <f t="shared" si="349"/>
        <v>0</v>
      </c>
      <c r="AK2749" s="22">
        <f t="shared" si="350"/>
        <v>1</v>
      </c>
      <c r="AL2749" s="22">
        <v>0</v>
      </c>
    </row>
    <row r="2750" spans="1:38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Espagne</v>
      </c>
      <c r="M2750" s="21" t="str">
        <f>IFERROR(VLOOKUP(L2750,Setup_Team!$B:$C,2,FALSE), "TDB")</f>
        <v>ESP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>
        <v>3</v>
      </c>
      <c r="Q2750" s="27">
        <v>2</v>
      </c>
      <c r="R2750" s="27" t="str">
        <f t="shared" si="339"/>
        <v>3-2</v>
      </c>
      <c r="S2750" s="21">
        <v>0</v>
      </c>
      <c r="T2750" s="20">
        <f>VLOOKUP($A2750,Database!$A:$Y,10,FALSE)</f>
        <v>85</v>
      </c>
      <c r="U2750" s="20">
        <f>VLOOKUP($A2750,Database!$A:$Y,11,FALSE)</f>
        <v>113</v>
      </c>
      <c r="V2750" s="20">
        <f>VLOOKUP($A2750,Database!$A:$Y,12,FALSE)</f>
        <v>115</v>
      </c>
      <c r="W2750" s="20" t="str">
        <f>VLOOKUP(A2750,Database!A:M,13,FALSE)</f>
        <v>Terminé</v>
      </c>
      <c r="X2750" s="20">
        <f>VLOOKUP($A2750,Database!$A:$Y,20,FALSE)</f>
        <v>0</v>
      </c>
      <c r="Y2750" s="20">
        <f>VLOOKUP($A2750,Database!$A:$Y,21,FALSE)</f>
        <v>2</v>
      </c>
      <c r="Z2750" s="20">
        <f t="shared" si="338"/>
        <v>0</v>
      </c>
      <c r="AA2750" s="20">
        <f t="shared" si="345"/>
        <v>0</v>
      </c>
      <c r="AB2750" s="20">
        <f t="shared" ca="1" si="346"/>
        <v>0</v>
      </c>
      <c r="AC2750" s="20">
        <f t="shared" ca="1" si="347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>
        <f ca="1">IFERROR(
   IF(
     OR(ISBLANK(P2750),ISBLANK(Q2750)),
     "",
     IF(
       AND(AB2750&lt;&gt;"",OR(W2750="Terminé",W2750="En cours")),
       VLOOKUP(AD2750,Setup_ScoreExactBonus!A:D,4,FALSE),
       0
     )),
  0)</f>
        <v>0</v>
      </c>
      <c r="AF2750" s="21">
        <f t="shared" ca="1" si="348"/>
        <v>0</v>
      </c>
      <c r="AG2750" s="21">
        <f ca="1">SUMIFS(AF$2:AF2750,D$2:D2750,D2750)</f>
        <v>3639</v>
      </c>
      <c r="AJ2750" s="22">
        <f t="shared" si="349"/>
        <v>0</v>
      </c>
      <c r="AK2750" s="22">
        <f t="shared" si="350"/>
        <v>1</v>
      </c>
      <c r="AL2750" s="22">
        <v>0</v>
      </c>
    </row>
    <row r="2751" spans="1:38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Espagne</v>
      </c>
      <c r="M2751" s="21" t="str">
        <f>IFERROR(VLOOKUP(L2751,Setup_Team!$B:$C,2,FALSE), "TDB")</f>
        <v>ESP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>
        <v>3</v>
      </c>
      <c r="Q2751" s="27">
        <v>1</v>
      </c>
      <c r="R2751" s="27" t="str">
        <f t="shared" si="339"/>
        <v>3-1</v>
      </c>
      <c r="S2751" s="21">
        <v>0</v>
      </c>
      <c r="T2751" s="20">
        <f>VLOOKUP($A2751,Database!$A:$Y,10,FALSE)</f>
        <v>85</v>
      </c>
      <c r="U2751" s="20">
        <f>VLOOKUP($A2751,Database!$A:$Y,11,FALSE)</f>
        <v>113</v>
      </c>
      <c r="V2751" s="20">
        <f>VLOOKUP($A2751,Database!$A:$Y,12,FALSE)</f>
        <v>115</v>
      </c>
      <c r="W2751" s="20" t="str">
        <f>VLOOKUP(A2751,Database!A:M,13,FALSE)</f>
        <v>Terminé</v>
      </c>
      <c r="X2751" s="20">
        <f>VLOOKUP($A2751,Database!$A:$Y,20,FALSE)</f>
        <v>0</v>
      </c>
      <c r="Y2751" s="20">
        <f>VLOOKUP($A2751,Database!$A:$Y,21,FALSE)</f>
        <v>2</v>
      </c>
      <c r="Z2751" s="20">
        <f t="shared" si="338"/>
        <v>0</v>
      </c>
      <c r="AA2751" s="20">
        <f t="shared" si="345"/>
        <v>0</v>
      </c>
      <c r="AB2751" s="20">
        <f t="shared" ca="1" si="346"/>
        <v>0</v>
      </c>
      <c r="AC2751" s="20">
        <f t="shared" ca="1" si="347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>
        <f ca="1">IFERROR(
   IF(
     OR(ISBLANK(P2751),ISBLANK(Q2751)),
     "",
     IF(
       AND(AB2751&lt;&gt;"",OR(W2751="Terminé",W2751="En cours")),
       VLOOKUP(AD2751,Setup_ScoreExactBonus!A:D,4,FALSE),
       0
     )),
  0)</f>
        <v>0</v>
      </c>
      <c r="AF2751" s="21">
        <f t="shared" ca="1" si="348"/>
        <v>0</v>
      </c>
      <c r="AG2751" s="21">
        <f ca="1">SUMIFS(AF$2:AF2751,D$2:D2751,D2751)</f>
        <v>3174</v>
      </c>
      <c r="AJ2751" s="22">
        <f t="shared" si="349"/>
        <v>0</v>
      </c>
      <c r="AK2751" s="22">
        <f t="shared" si="350"/>
        <v>2</v>
      </c>
      <c r="AL2751" s="22">
        <v>0</v>
      </c>
    </row>
    <row r="2752" spans="1:38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Espagne</v>
      </c>
      <c r="M2752" s="21" t="str">
        <f>IFERROR(VLOOKUP(L2752,Setup_Team!$B:$C,2,FALSE), "TDB")</f>
        <v>ESP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>
        <v>2</v>
      </c>
      <c r="Q2752" s="27">
        <v>1</v>
      </c>
      <c r="R2752" s="27" t="str">
        <f t="shared" si="339"/>
        <v>2-1</v>
      </c>
      <c r="S2752" s="21">
        <v>0</v>
      </c>
      <c r="T2752" s="20">
        <f>VLOOKUP($A2752,Database!$A:$Y,10,FALSE)</f>
        <v>85</v>
      </c>
      <c r="U2752" s="20">
        <f>VLOOKUP($A2752,Database!$A:$Y,11,FALSE)</f>
        <v>113</v>
      </c>
      <c r="V2752" s="20">
        <f>VLOOKUP($A2752,Database!$A:$Y,12,FALSE)</f>
        <v>115</v>
      </c>
      <c r="W2752" s="20" t="str">
        <f>VLOOKUP(A2752,Database!A:M,13,FALSE)</f>
        <v>Terminé</v>
      </c>
      <c r="X2752" s="20">
        <f>VLOOKUP($A2752,Database!$A:$Y,20,FALSE)</f>
        <v>0</v>
      </c>
      <c r="Y2752" s="20">
        <f>VLOOKUP($A2752,Database!$A:$Y,21,FALSE)</f>
        <v>2</v>
      </c>
      <c r="Z2752" s="20">
        <f t="shared" si="338"/>
        <v>0</v>
      </c>
      <c r="AA2752" s="20">
        <f t="shared" si="345"/>
        <v>0</v>
      </c>
      <c r="AB2752" s="20">
        <f t="shared" ca="1" si="346"/>
        <v>0</v>
      </c>
      <c r="AC2752" s="20">
        <f t="shared" ca="1" si="347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>
        <f ca="1">IFERROR(
   IF(
     OR(ISBLANK(P2752),ISBLANK(Q2752)),
     "",
     IF(
       AND(AB2752&lt;&gt;"",OR(W2752="Terminé",W2752="En cours")),
       VLOOKUP(AD2752,Setup_ScoreExactBonus!A:D,4,FALSE),
       0
     )),
  0)</f>
        <v>0</v>
      </c>
      <c r="AF2752" s="21">
        <f t="shared" ca="1" si="348"/>
        <v>0</v>
      </c>
      <c r="AG2752" s="21">
        <f ca="1">SUMIFS(AF$2:AF2752,D$2:D2752,D2752)</f>
        <v>3985</v>
      </c>
      <c r="AJ2752" s="22">
        <f t="shared" si="349"/>
        <v>0</v>
      </c>
      <c r="AK2752" s="22">
        <f t="shared" si="350"/>
        <v>1</v>
      </c>
      <c r="AL2752" s="22">
        <v>0</v>
      </c>
    </row>
    <row r="2753" spans="1:38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Espagne</v>
      </c>
      <c r="M2753" s="21" t="str">
        <f>IFERROR(VLOOKUP(L2753,Setup_Team!$B:$C,2,FALSE), "TDB")</f>
        <v>ESP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>
        <v>2</v>
      </c>
      <c r="Q2753" s="27">
        <v>1</v>
      </c>
      <c r="R2753" s="27" t="str">
        <f t="shared" si="339"/>
        <v>2-1</v>
      </c>
      <c r="S2753" s="21">
        <v>0</v>
      </c>
      <c r="T2753" s="20">
        <f>VLOOKUP($A2753,Database!$A:$Y,10,FALSE)</f>
        <v>85</v>
      </c>
      <c r="U2753" s="20">
        <f>VLOOKUP($A2753,Database!$A:$Y,11,FALSE)</f>
        <v>113</v>
      </c>
      <c r="V2753" s="20">
        <f>VLOOKUP($A2753,Database!$A:$Y,12,FALSE)</f>
        <v>115</v>
      </c>
      <c r="W2753" s="20" t="str">
        <f>VLOOKUP(A2753,Database!A:M,13,FALSE)</f>
        <v>Terminé</v>
      </c>
      <c r="X2753" s="20">
        <f>VLOOKUP($A2753,Database!$A:$Y,20,FALSE)</f>
        <v>0</v>
      </c>
      <c r="Y2753" s="20">
        <f>VLOOKUP($A2753,Database!$A:$Y,21,FALSE)</f>
        <v>2</v>
      </c>
      <c r="Z2753" s="20">
        <f t="shared" si="338"/>
        <v>0</v>
      </c>
      <c r="AA2753" s="20">
        <f t="shared" si="345"/>
        <v>0</v>
      </c>
      <c r="AB2753" s="20">
        <f t="shared" ca="1" si="346"/>
        <v>0</v>
      </c>
      <c r="AC2753" s="20">
        <f t="shared" ca="1" si="347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>
        <f ca="1">IFERROR(
   IF(
     OR(ISBLANK(P2753),ISBLANK(Q2753)),
     "",
     IF(
       AND(AB2753&lt;&gt;"",OR(W2753="Terminé",W2753="En cours")),
       VLOOKUP(AD2753,Setup_ScoreExactBonus!A:D,4,FALSE),
       0
     )),
  0)</f>
        <v>0</v>
      </c>
      <c r="AF2753" s="21">
        <f t="shared" ca="1" si="348"/>
        <v>0</v>
      </c>
      <c r="AG2753" s="21">
        <f ca="1">SUMIFS(AF$2:AF2753,D$2:D2753,D2753)</f>
        <v>4388</v>
      </c>
      <c r="AJ2753" s="22">
        <f t="shared" si="349"/>
        <v>0</v>
      </c>
      <c r="AK2753" s="22">
        <f t="shared" si="350"/>
        <v>1</v>
      </c>
      <c r="AL2753" s="22">
        <v>0</v>
      </c>
    </row>
    <row r="2754" spans="1:38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Espagne</v>
      </c>
      <c r="M2754" s="21" t="str">
        <f>IFERROR(VLOOKUP(L2754,Setup_Team!$B:$C,2,FALSE), "TDB")</f>
        <v>ESP</v>
      </c>
      <c r="P2754" s="21">
        <v>3</v>
      </c>
      <c r="Q2754" s="21">
        <v>1</v>
      </c>
      <c r="R2754" s="27" t="str">
        <f t="shared" si="339"/>
        <v>3-1</v>
      </c>
      <c r="S2754" s="21">
        <v>0</v>
      </c>
      <c r="T2754" s="20">
        <f>VLOOKUP($A2754,Database!$A:$Y,10,FALSE)</f>
        <v>85</v>
      </c>
      <c r="U2754" s="20">
        <f>VLOOKUP($A2754,Database!$A:$Y,11,FALSE)</f>
        <v>113</v>
      </c>
      <c r="V2754" s="20">
        <f>VLOOKUP($A2754,Database!$A:$Y,12,FALSE)</f>
        <v>115</v>
      </c>
      <c r="W2754" s="20" t="str">
        <f>VLOOKUP(A2754,Database!A:M,13,FALSE)</f>
        <v>Terminé</v>
      </c>
      <c r="X2754" s="20">
        <f>VLOOKUP($A2754,Database!$A:$Y,20,FALSE)</f>
        <v>0</v>
      </c>
      <c r="Y2754" s="20">
        <f>VLOOKUP($A2754,Database!$A:$Y,21,FALSE)</f>
        <v>2</v>
      </c>
      <c r="Z2754" s="20">
        <f t="shared" ref="Z2754" si="351">IF(A2754=0,0,IF(W2754="À venir",0,IF(AND(ISBLANK(P2754),ISBLANK(Q2754)),1,0)))</f>
        <v>0</v>
      </c>
      <c r="AA2754" s="20">
        <f t="shared" si="345"/>
        <v>0</v>
      </c>
      <c r="AB2754" s="20">
        <f t="shared" ca="1" si="346"/>
        <v>0</v>
      </c>
      <c r="AC2754" s="20">
        <f t="shared" ca="1" si="347"/>
        <v>0</v>
      </c>
      <c r="AD2754" s="20" t="str">
        <f ca="1">IF(AC2754=0,"",IF(OR(ISBLANK(P2754),ISBLANK(Q2754)),"",IF(ISBLANK(VLOOKUP(A2754,Database!A:AA,22,FALSE)),"",VLOOKUP(A2754,Database!A:AA,22,FALSE))))</f>
        <v/>
      </c>
      <c r="AE2754" s="20">
        <f ca="1">IFERROR(
   IF(
     OR(ISBLANK(P2754),ISBLANK(Q2754)),
     "",
     IF(
       AND(AB2754&lt;&gt;"",OR(W2754="Terminé",W2754="En cours")),
       VLOOKUP(AD2754,Setup_ScoreExactBonus!A:D,4,FALSE),
       0
     )),
  0)</f>
        <v>0</v>
      </c>
      <c r="AF2754" s="21">
        <f t="shared" ca="1" si="348"/>
        <v>0</v>
      </c>
      <c r="AG2754" s="21">
        <f ca="1">SUMIFS(AF$2:AF2754,D$2:D2754,D2754)</f>
        <v>3567</v>
      </c>
      <c r="AJ2754" s="22">
        <f t="shared" si="349"/>
        <v>0</v>
      </c>
      <c r="AK2754" s="22">
        <f t="shared" si="350"/>
        <v>1</v>
      </c>
      <c r="AL2754" s="22">
        <v>0</v>
      </c>
    </row>
    <row r="2755" spans="1:38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Espagne</v>
      </c>
      <c r="M2755" s="21" t="str">
        <f>IFERROR(VLOOKUP(L2755,Setup_Team!$B:$C,2,FALSE), "TDB")</f>
        <v>ESP</v>
      </c>
      <c r="P2755" s="21">
        <v>2</v>
      </c>
      <c r="Q2755" s="21">
        <v>1</v>
      </c>
      <c r="R2755" s="27" t="str">
        <f t="shared" ref="R2755:R2818" si="352">IF(AND(A2755&gt;0,A2755&lt;=104,W2755="Terminé"),TEXT(P2755,"0")&amp;"-"&amp;TEXT(Q2755,"0"),"")</f>
        <v>2-1</v>
      </c>
      <c r="S2755" s="21">
        <v>0</v>
      </c>
      <c r="T2755" s="20">
        <f>VLOOKUP($A2755,Database!$A:$Y,10,FALSE)</f>
        <v>85</v>
      </c>
      <c r="U2755" s="20">
        <f>VLOOKUP($A2755,Database!$A:$Y,11,FALSE)</f>
        <v>113</v>
      </c>
      <c r="V2755" s="20">
        <f>VLOOKUP($A2755,Database!$A:$Y,12,FALSE)</f>
        <v>115</v>
      </c>
      <c r="W2755" s="20" t="str">
        <f>VLOOKUP(A2755,Database!A:M,13,FALSE)</f>
        <v>Terminé</v>
      </c>
      <c r="X2755" s="20">
        <f>VLOOKUP($A2755,Database!$A:$Y,20,FALSE)</f>
        <v>0</v>
      </c>
      <c r="Y2755" s="20">
        <f>VLOOKUP($A2755,Database!$A:$Y,21,FALSE)</f>
        <v>2</v>
      </c>
      <c r="Z2755" s="20">
        <f>IF(AND(B2755=27,A2755&lt;=25),0,IF(A2755=0,0,IF(W2755="À venir",0,IF(AND(ISBLANK(P2755),ISBLANK(Q2755)),1,0))))</f>
        <v>0</v>
      </c>
      <c r="AA2755" s="20">
        <f t="shared" ref="AA2755:AA2781" si="353">IF(OR(ISBLANK(P2755),ISBLANK(Q2755)),"",IF(OR(AND(P2755&gt;Q2755,X2755&gt;Y2755),AND(P2755=Q2755,X2755=Y2755),AND(P2755&lt;Q2755,X2755&lt;Y2755)),1,0))</f>
        <v>0</v>
      </c>
      <c r="AB2755" s="20">
        <f t="shared" ref="AB2755:AB2781" ca="1" si="354">IF(C2755&lt;NOW(),IF(AND(P2755&gt;Q2755,X2755&gt;Y2755),T2755,IF(AND(P2755=Q2755,X2755=Y2755),U2755,IF(AND(P2755&lt;Q2755,X2755&lt;Y2755),V2755,0))),"")</f>
        <v>0</v>
      </c>
      <c r="AC2755" s="20">
        <f t="shared" ref="AC2755:AC2781" ca="1" si="355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>
        <f ca="1">IFERROR(
   IF(
     OR(ISBLANK(P2755),ISBLANK(Q2755)),
     "",
     IF(
       AND(AB2755&lt;&gt;"",OR(W2755="Terminé",W2755="En cours")),
       VLOOKUP(AD2755,Setup_ScoreExactBonus!A:D,4,FALSE),
       0
     )),
  0)</f>
        <v>0</v>
      </c>
      <c r="AF2755" s="21">
        <f t="shared" ref="AF2755:AF2781" ca="1" si="356">IFERROR(IF(OR(ISBLANK(P2755),ISBLANK(Q2755)),0,IF(AB2755&lt;&gt;"", AB2755 + IF(AC2755=1,AE2755, 0), "") * (S2755+1)),"")</f>
        <v>0</v>
      </c>
      <c r="AG2755" s="21">
        <f ca="1">SUMIFS(AF$2:AF2755,D$2:D2755,D2755)</f>
        <v>3826</v>
      </c>
      <c r="AJ2755" s="22">
        <f t="shared" si="349"/>
        <v>0</v>
      </c>
      <c r="AK2755" s="22">
        <f t="shared" si="350"/>
        <v>1</v>
      </c>
      <c r="AL2755" s="22">
        <v>0</v>
      </c>
    </row>
    <row r="2756" spans="1:38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Angleterre</v>
      </c>
      <c r="K2756" s="21" t="str">
        <f>IFERROR(VLOOKUP(J2756,Setup_Team!$B:$C,2,FALSE), "TDB")</f>
        <v>ENG</v>
      </c>
      <c r="L2756" s="21" t="str">
        <f>VLOOKUP($A2756,Location!$A:$J,8,FALSE)</f>
        <v>Argentine</v>
      </c>
      <c r="M2756" s="21" t="str">
        <f>IFERROR(VLOOKUP(L2756,Setup_Team!$B:$C,2,FALSE), "TDB")</f>
        <v>ARG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>
        <v>1</v>
      </c>
      <c r="Q2756" s="27">
        <v>2</v>
      </c>
      <c r="R2756" s="27" t="str">
        <f t="shared" si="352"/>
        <v>1-2</v>
      </c>
      <c r="S2756" s="21">
        <v>0</v>
      </c>
      <c r="T2756" s="20">
        <f>VLOOKUP($A2756,Database!$A:$Y,10,FALSE)</f>
        <v>93</v>
      </c>
      <c r="U2756" s="20">
        <f>VLOOKUP($A2756,Database!$A:$Y,11,FALSE)</f>
        <v>110</v>
      </c>
      <c r="V2756" s="20">
        <f>VLOOKUP($A2756,Database!$A:$Y,12,FALSE)</f>
        <v>109</v>
      </c>
      <c r="W2756" s="20" t="str">
        <f>VLOOKUP(A2756,Database!A:M,13,FALSE)</f>
        <v>Terminé</v>
      </c>
      <c r="X2756" s="20">
        <f>VLOOKUP($A2756,Database!$A:$Y,20,FALSE)</f>
        <v>1</v>
      </c>
      <c r="Y2756" s="20">
        <f>VLOOKUP($A2756,Database!$A:$Y,21,FALSE)</f>
        <v>2</v>
      </c>
      <c r="Z2756" s="20">
        <f t="shared" ref="Z2756:Z2817" si="357">IF(A2756=0,0,IF(W2756="À venir",0,IF(AND(ISBLANK(P2756),ISBLANK(Q2756)),1,0)))</f>
        <v>0</v>
      </c>
      <c r="AA2756" s="20">
        <f t="shared" si="353"/>
        <v>1</v>
      </c>
      <c r="AB2756" s="20">
        <f t="shared" ca="1" si="354"/>
        <v>109</v>
      </c>
      <c r="AC2756" s="20">
        <f t="shared" ca="1" si="355"/>
        <v>1</v>
      </c>
      <c r="AD2756" s="20" t="str">
        <f ca="1">IF(AC2756=0,"",IF(OR(ISBLANK(P2756),ISBLANK(Q2756)),"",IF(ISBLANK(VLOOKUP(A2756,Database!A:AA,22,FALSE)),"",VLOOKUP(A2756,Database!A:AA,22,FALSE))))</f>
        <v>Exact</v>
      </c>
      <c r="AE2756" s="20">
        <f ca="1">IFERROR(
   IF(
     OR(ISBLANK(P2756),ISBLANK(Q2756)),
     "",
     IF(
       AND(AB2756&lt;&gt;"",OR(W2756="Terminé",W2756="En cours")),
       VLOOKUP(AD2756,Setup_ScoreExactBonus!A:D,4,FALSE),
       0
     )),
  0)</f>
        <v>20</v>
      </c>
      <c r="AF2756" s="21">
        <f t="shared" ca="1" si="356"/>
        <v>129</v>
      </c>
      <c r="AG2756" s="21">
        <f ca="1">SUMIFS(AF$2:AF2756,D$2:D2756,D2756)</f>
        <v>3925</v>
      </c>
      <c r="AJ2756" s="22">
        <f t="shared" si="349"/>
        <v>1</v>
      </c>
      <c r="AK2756" s="22">
        <f t="shared" si="350"/>
        <v>0</v>
      </c>
      <c r="AL2756" s="22">
        <v>0</v>
      </c>
    </row>
    <row r="2757" spans="1:38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Angleterre</v>
      </c>
      <c r="K2757" s="21" t="str">
        <f>IFERROR(VLOOKUP(J2757,Setup_Team!$B:$C,2,FALSE), "TDB")</f>
        <v>ENG</v>
      </c>
      <c r="L2757" s="21" t="str">
        <f>VLOOKUP($A2757,Location!$A:$J,8,FALSE)</f>
        <v>Argentine</v>
      </c>
      <c r="M2757" s="21" t="str">
        <f>IFERROR(VLOOKUP(L2757,Setup_Team!$B:$C,2,FALSE), "TDB")</f>
        <v>ARG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>
        <v>3</v>
      </c>
      <c r="Q2757" s="27">
        <v>2</v>
      </c>
      <c r="R2757" s="27" t="str">
        <f t="shared" si="352"/>
        <v>3-2</v>
      </c>
      <c r="S2757" s="21">
        <v>0</v>
      </c>
      <c r="T2757" s="20">
        <f>VLOOKUP($A2757,Database!$A:$Y,10,FALSE)</f>
        <v>93</v>
      </c>
      <c r="U2757" s="20">
        <f>VLOOKUP($A2757,Database!$A:$Y,11,FALSE)</f>
        <v>110</v>
      </c>
      <c r="V2757" s="20">
        <f>VLOOKUP($A2757,Database!$A:$Y,12,FALSE)</f>
        <v>109</v>
      </c>
      <c r="W2757" s="20" t="str">
        <f>VLOOKUP(A2757,Database!A:M,13,FALSE)</f>
        <v>Terminé</v>
      </c>
      <c r="X2757" s="20">
        <f>VLOOKUP($A2757,Database!$A:$Y,20,FALSE)</f>
        <v>1</v>
      </c>
      <c r="Y2757" s="20">
        <f>VLOOKUP($A2757,Database!$A:$Y,21,FALSE)</f>
        <v>2</v>
      </c>
      <c r="Z2757" s="20">
        <f t="shared" si="357"/>
        <v>0</v>
      </c>
      <c r="AA2757" s="20">
        <f t="shared" si="353"/>
        <v>0</v>
      </c>
      <c r="AB2757" s="20">
        <f t="shared" ca="1" si="354"/>
        <v>0</v>
      </c>
      <c r="AC2757" s="20">
        <f t="shared" ca="1" si="355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>
        <f ca="1">IFERROR(
   IF(
     OR(ISBLANK(P2757),ISBLANK(Q2757)),
     "",
     IF(
       AND(AB2757&lt;&gt;"",OR(W2757="Terminé",W2757="En cours")),
       VLOOKUP(AD2757,Setup_ScoreExactBonus!A:D,4,FALSE),
       0
     )),
  0)</f>
        <v>0</v>
      </c>
      <c r="AF2757" s="21">
        <f t="shared" ca="1" si="356"/>
        <v>0</v>
      </c>
      <c r="AG2757" s="21">
        <f ca="1">SUMIFS(AF$2:AF2757,D$2:D2757,D2757)</f>
        <v>4381</v>
      </c>
      <c r="AJ2757" s="22">
        <f t="shared" si="349"/>
        <v>0</v>
      </c>
      <c r="AK2757" s="22">
        <f t="shared" si="350"/>
        <v>2</v>
      </c>
      <c r="AL2757" s="22">
        <v>0</v>
      </c>
    </row>
    <row r="2758" spans="1:38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Angleterre</v>
      </c>
      <c r="K2758" s="21" t="str">
        <f>IFERROR(VLOOKUP(J2758,Setup_Team!$B:$C,2,FALSE), "TDB")</f>
        <v>ENG</v>
      </c>
      <c r="L2758" s="21" t="str">
        <f>VLOOKUP($A2758,Location!$A:$J,8,FALSE)</f>
        <v>Argentine</v>
      </c>
      <c r="M2758" s="21" t="str">
        <f>IFERROR(VLOOKUP(L2758,Setup_Team!$B:$C,2,FALSE), "TDB")</f>
        <v>ARG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>
        <v>3</v>
      </c>
      <c r="Q2758" s="27">
        <v>1</v>
      </c>
      <c r="R2758" s="27" t="str">
        <f t="shared" si="352"/>
        <v>3-1</v>
      </c>
      <c r="S2758" s="21">
        <v>0</v>
      </c>
      <c r="T2758" s="20">
        <f>VLOOKUP($A2758,Database!$A:$Y,10,FALSE)</f>
        <v>93</v>
      </c>
      <c r="U2758" s="20">
        <f>VLOOKUP($A2758,Database!$A:$Y,11,FALSE)</f>
        <v>110</v>
      </c>
      <c r="V2758" s="20">
        <f>VLOOKUP($A2758,Database!$A:$Y,12,FALSE)</f>
        <v>109</v>
      </c>
      <c r="W2758" s="20" t="str">
        <f>VLOOKUP(A2758,Database!A:M,13,FALSE)</f>
        <v>Terminé</v>
      </c>
      <c r="X2758" s="20">
        <f>VLOOKUP($A2758,Database!$A:$Y,20,FALSE)</f>
        <v>1</v>
      </c>
      <c r="Y2758" s="20">
        <f>VLOOKUP($A2758,Database!$A:$Y,21,FALSE)</f>
        <v>2</v>
      </c>
      <c r="Z2758" s="20">
        <f t="shared" si="357"/>
        <v>0</v>
      </c>
      <c r="AA2758" s="20">
        <f t="shared" si="353"/>
        <v>0</v>
      </c>
      <c r="AB2758" s="20">
        <f t="shared" ca="1" si="354"/>
        <v>0</v>
      </c>
      <c r="AC2758" s="20">
        <f t="shared" ca="1" si="355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>
        <f ca="1">IFERROR(
   IF(
     OR(ISBLANK(P2758),ISBLANK(Q2758)),
     "",
     IF(
       AND(AB2758&lt;&gt;"",OR(W2758="Terminé",W2758="En cours")),
       VLOOKUP(AD2758,Setup_ScoreExactBonus!A:D,4,FALSE),
       0
     )),
  0)</f>
        <v>0</v>
      </c>
      <c r="AF2758" s="21">
        <f t="shared" ca="1" si="356"/>
        <v>0</v>
      </c>
      <c r="AG2758" s="21">
        <f ca="1">SUMIFS(AF$2:AF2758,D$2:D2758,D2758)</f>
        <v>4099</v>
      </c>
      <c r="AJ2758" s="22">
        <f t="shared" si="349"/>
        <v>0</v>
      </c>
      <c r="AK2758" s="22">
        <f t="shared" si="350"/>
        <v>2</v>
      </c>
      <c r="AL2758" s="22">
        <v>0</v>
      </c>
    </row>
    <row r="2759" spans="1:38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Angleterre</v>
      </c>
      <c r="K2759" s="21" t="str">
        <f>IFERROR(VLOOKUP(J2759,Setup_Team!$B:$C,2,FALSE), "TDB")</f>
        <v>ENG</v>
      </c>
      <c r="L2759" s="21" t="str">
        <f>VLOOKUP($A2759,Location!$A:$J,8,FALSE)</f>
        <v>Argentine</v>
      </c>
      <c r="M2759" s="21" t="str">
        <f>IFERROR(VLOOKUP(L2759,Setup_Team!$B:$C,2,FALSE), "TDB")</f>
        <v>ARG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>
        <v>1</v>
      </c>
      <c r="Q2759" s="27">
        <v>2</v>
      </c>
      <c r="R2759" s="27" t="str">
        <f t="shared" si="352"/>
        <v>1-2</v>
      </c>
      <c r="S2759" s="21">
        <v>0</v>
      </c>
      <c r="T2759" s="20">
        <f>VLOOKUP($A2759,Database!$A:$Y,10,FALSE)</f>
        <v>93</v>
      </c>
      <c r="U2759" s="20">
        <f>VLOOKUP($A2759,Database!$A:$Y,11,FALSE)</f>
        <v>110</v>
      </c>
      <c r="V2759" s="20">
        <f>VLOOKUP($A2759,Database!$A:$Y,12,FALSE)</f>
        <v>109</v>
      </c>
      <c r="W2759" s="20" t="str">
        <f>VLOOKUP(A2759,Database!A:M,13,FALSE)</f>
        <v>Terminé</v>
      </c>
      <c r="X2759" s="20">
        <f>VLOOKUP($A2759,Database!$A:$Y,20,FALSE)</f>
        <v>1</v>
      </c>
      <c r="Y2759" s="20">
        <f>VLOOKUP($A2759,Database!$A:$Y,21,FALSE)</f>
        <v>2</v>
      </c>
      <c r="Z2759" s="20">
        <f t="shared" si="357"/>
        <v>0</v>
      </c>
      <c r="AA2759" s="20">
        <f t="shared" si="353"/>
        <v>1</v>
      </c>
      <c r="AB2759" s="20">
        <f t="shared" ca="1" si="354"/>
        <v>109</v>
      </c>
      <c r="AC2759" s="20">
        <f t="shared" ca="1" si="355"/>
        <v>1</v>
      </c>
      <c r="AD2759" s="20" t="str">
        <f ca="1">IF(AC2759=0,"",IF(OR(ISBLANK(P2759),ISBLANK(Q2759)),"",IF(ISBLANK(VLOOKUP(A2759,Database!A:AA,22,FALSE)),"",VLOOKUP(A2759,Database!A:AA,22,FALSE))))</f>
        <v>Exact</v>
      </c>
      <c r="AE2759" s="20">
        <f ca="1">IFERROR(
   IF(
     OR(ISBLANK(P2759),ISBLANK(Q2759)),
     "",
     IF(
       AND(AB2759&lt;&gt;"",OR(W2759="Terminé",W2759="En cours")),
       VLOOKUP(AD2759,Setup_ScoreExactBonus!A:D,4,FALSE),
       0
     )),
  0)</f>
        <v>20</v>
      </c>
      <c r="AF2759" s="21">
        <f t="shared" ca="1" si="356"/>
        <v>129</v>
      </c>
      <c r="AG2759" s="21">
        <f ca="1">SUMIFS(AF$2:AF2759,D$2:D2759,D2759)</f>
        <v>4338</v>
      </c>
      <c r="AJ2759" s="22">
        <f t="shared" si="349"/>
        <v>8</v>
      </c>
      <c r="AK2759" s="22">
        <f t="shared" si="350"/>
        <v>0</v>
      </c>
      <c r="AL2759" s="22">
        <v>0</v>
      </c>
    </row>
    <row r="2760" spans="1:38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Angleterre</v>
      </c>
      <c r="K2760" s="21" t="str">
        <f>IFERROR(VLOOKUP(J2760,Setup_Team!$B:$C,2,FALSE), "TDB")</f>
        <v>ENG</v>
      </c>
      <c r="L2760" s="21" t="str">
        <f>VLOOKUP($A2760,Location!$A:$J,8,FALSE)</f>
        <v>Argentine</v>
      </c>
      <c r="M2760" s="21" t="str">
        <f>IFERROR(VLOOKUP(L2760,Setup_Team!$B:$C,2,FALSE), "TDB")</f>
        <v>ARG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>
        <v>4</v>
      </c>
      <c r="Q2760" s="27">
        <v>0</v>
      </c>
      <c r="R2760" s="27" t="str">
        <f t="shared" si="352"/>
        <v>4-0</v>
      </c>
      <c r="S2760" s="21">
        <v>0</v>
      </c>
      <c r="T2760" s="20">
        <f>VLOOKUP($A2760,Database!$A:$Y,10,FALSE)</f>
        <v>93</v>
      </c>
      <c r="U2760" s="20">
        <f>VLOOKUP($A2760,Database!$A:$Y,11,FALSE)</f>
        <v>110</v>
      </c>
      <c r="V2760" s="20">
        <f>VLOOKUP($A2760,Database!$A:$Y,12,FALSE)</f>
        <v>109</v>
      </c>
      <c r="W2760" s="20" t="str">
        <f>VLOOKUP(A2760,Database!A:M,13,FALSE)</f>
        <v>Terminé</v>
      </c>
      <c r="X2760" s="20">
        <f>VLOOKUP($A2760,Database!$A:$Y,20,FALSE)</f>
        <v>1</v>
      </c>
      <c r="Y2760" s="20">
        <f>VLOOKUP($A2760,Database!$A:$Y,21,FALSE)</f>
        <v>2</v>
      </c>
      <c r="Z2760" s="20">
        <f t="shared" si="357"/>
        <v>0</v>
      </c>
      <c r="AA2760" s="20">
        <f t="shared" si="353"/>
        <v>0</v>
      </c>
      <c r="AB2760" s="20">
        <f t="shared" ca="1" si="354"/>
        <v>0</v>
      </c>
      <c r="AC2760" s="20">
        <f t="shared" ca="1" si="355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>
        <f ca="1">IFERROR(
   IF(
     OR(ISBLANK(P2760),ISBLANK(Q2760)),
     "",
     IF(
       AND(AB2760&lt;&gt;"",OR(W2760="Terminé",W2760="En cours")),
       VLOOKUP(AD2760,Setup_ScoreExactBonus!A:D,4,FALSE),
       0
     )),
  0)</f>
        <v>0</v>
      </c>
      <c r="AF2760" s="21">
        <f t="shared" ca="1" si="356"/>
        <v>0</v>
      </c>
      <c r="AG2760" s="21">
        <f ca="1">SUMIFS(AF$2:AF2760,D$2:D2760,D2760)</f>
        <v>3018</v>
      </c>
      <c r="AJ2760" s="22">
        <f t="shared" si="349"/>
        <v>0</v>
      </c>
      <c r="AK2760" s="22">
        <f t="shared" si="350"/>
        <v>2</v>
      </c>
      <c r="AL2760" s="22">
        <v>0</v>
      </c>
    </row>
    <row r="2761" spans="1:38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Angleterre</v>
      </c>
      <c r="K2761" s="21" t="str">
        <f>IFERROR(VLOOKUP(J2761,Setup_Team!$B:$C,2,FALSE), "TDB")</f>
        <v>ENG</v>
      </c>
      <c r="L2761" s="21" t="str">
        <f>VLOOKUP($A2761,Location!$A:$J,8,FALSE)</f>
        <v>Argentine</v>
      </c>
      <c r="M2761" s="21" t="str">
        <f>IFERROR(VLOOKUP(L2761,Setup_Team!$B:$C,2,FALSE), "TDB")</f>
        <v>ARG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>
        <v>2</v>
      </c>
      <c r="Q2761" s="27">
        <v>1</v>
      </c>
      <c r="R2761" s="27" t="str">
        <f t="shared" si="352"/>
        <v>2-1</v>
      </c>
      <c r="S2761" s="21">
        <v>0</v>
      </c>
      <c r="T2761" s="20">
        <f>VLOOKUP($A2761,Database!$A:$Y,10,FALSE)</f>
        <v>93</v>
      </c>
      <c r="U2761" s="20">
        <f>VLOOKUP($A2761,Database!$A:$Y,11,FALSE)</f>
        <v>110</v>
      </c>
      <c r="V2761" s="20">
        <f>VLOOKUP($A2761,Database!$A:$Y,12,FALSE)</f>
        <v>109</v>
      </c>
      <c r="W2761" s="20" t="str">
        <f>VLOOKUP(A2761,Database!A:M,13,FALSE)</f>
        <v>Terminé</v>
      </c>
      <c r="X2761" s="20">
        <f>VLOOKUP($A2761,Database!$A:$Y,20,FALSE)</f>
        <v>1</v>
      </c>
      <c r="Y2761" s="20">
        <f>VLOOKUP($A2761,Database!$A:$Y,21,FALSE)</f>
        <v>2</v>
      </c>
      <c r="Z2761" s="20">
        <f t="shared" si="357"/>
        <v>0</v>
      </c>
      <c r="AA2761" s="20">
        <f t="shared" si="353"/>
        <v>0</v>
      </c>
      <c r="AB2761" s="20">
        <f t="shared" ca="1" si="354"/>
        <v>0</v>
      </c>
      <c r="AC2761" s="20">
        <f t="shared" ca="1" si="355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>
        <f ca="1">IFERROR(
   IF(
     OR(ISBLANK(P2761),ISBLANK(Q2761)),
     "",
     IF(
       AND(AB2761&lt;&gt;"",OR(W2761="Terminé",W2761="En cours")),
       VLOOKUP(AD2761,Setup_ScoreExactBonus!A:D,4,FALSE),
       0
     )),
  0)</f>
        <v>0</v>
      </c>
      <c r="AF2761" s="21">
        <f t="shared" ca="1" si="356"/>
        <v>0</v>
      </c>
      <c r="AG2761" s="21">
        <f ca="1">SUMIFS(AF$2:AF2761,D$2:D2761,D2761)</f>
        <v>4375</v>
      </c>
      <c r="AJ2761" s="22">
        <f t="shared" si="349"/>
        <v>0</v>
      </c>
      <c r="AK2761" s="22">
        <f t="shared" si="350"/>
        <v>2</v>
      </c>
      <c r="AL2761" s="22">
        <v>0</v>
      </c>
    </row>
    <row r="2762" spans="1:38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Angleterre</v>
      </c>
      <c r="K2762" s="21" t="str">
        <f>IFERROR(VLOOKUP(J2762,Setup_Team!$B:$C,2,FALSE), "TDB")</f>
        <v>ENG</v>
      </c>
      <c r="L2762" s="21" t="str">
        <f>VLOOKUP($A2762,Location!$A:$J,8,FALSE)</f>
        <v>Argentine</v>
      </c>
      <c r="M2762" s="21" t="str">
        <f>IFERROR(VLOOKUP(L2762,Setup_Team!$B:$C,2,FALSE), "TDB")</f>
        <v>ARG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>
        <v>2</v>
      </c>
      <c r="Q2762" s="27">
        <v>1</v>
      </c>
      <c r="R2762" s="27" t="str">
        <f t="shared" si="352"/>
        <v>2-1</v>
      </c>
      <c r="S2762" s="21">
        <v>0</v>
      </c>
      <c r="T2762" s="20">
        <f>VLOOKUP($A2762,Database!$A:$Y,10,FALSE)</f>
        <v>93</v>
      </c>
      <c r="U2762" s="20">
        <f>VLOOKUP($A2762,Database!$A:$Y,11,FALSE)</f>
        <v>110</v>
      </c>
      <c r="V2762" s="20">
        <f>VLOOKUP($A2762,Database!$A:$Y,12,FALSE)</f>
        <v>109</v>
      </c>
      <c r="W2762" s="20" t="str">
        <f>VLOOKUP(A2762,Database!A:M,13,FALSE)</f>
        <v>Terminé</v>
      </c>
      <c r="X2762" s="20">
        <f>VLOOKUP($A2762,Database!$A:$Y,20,FALSE)</f>
        <v>1</v>
      </c>
      <c r="Y2762" s="20">
        <f>VLOOKUP($A2762,Database!$A:$Y,21,FALSE)</f>
        <v>2</v>
      </c>
      <c r="Z2762" s="20">
        <f t="shared" si="357"/>
        <v>0</v>
      </c>
      <c r="AA2762" s="20">
        <f t="shared" si="353"/>
        <v>0</v>
      </c>
      <c r="AB2762" s="20">
        <f t="shared" ca="1" si="354"/>
        <v>0</v>
      </c>
      <c r="AC2762" s="20">
        <f t="shared" ca="1" si="355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>
        <f ca="1">IFERROR(
   IF(
     OR(ISBLANK(P2762),ISBLANK(Q2762)),
     "",
     IF(
       AND(AB2762&lt;&gt;"",OR(W2762="Terminé",W2762="En cours")),
       VLOOKUP(AD2762,Setup_ScoreExactBonus!A:D,4,FALSE),
       0
     )),
  0)</f>
        <v>0</v>
      </c>
      <c r="AF2762" s="21">
        <f t="shared" ca="1" si="356"/>
        <v>0</v>
      </c>
      <c r="AG2762" s="21">
        <f ca="1">SUMIFS(AF$2:AF2762,D$2:D2762,D2762)</f>
        <v>2659</v>
      </c>
      <c r="AJ2762" s="22">
        <f t="shared" si="349"/>
        <v>0</v>
      </c>
      <c r="AK2762" s="22">
        <f t="shared" si="350"/>
        <v>2</v>
      </c>
      <c r="AL2762" s="22">
        <v>0</v>
      </c>
    </row>
    <row r="2763" spans="1:38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Angleterre</v>
      </c>
      <c r="K2763" s="21" t="str">
        <f>IFERROR(VLOOKUP(J2763,Setup_Team!$B:$C,2,FALSE), "TDB")</f>
        <v>ENG</v>
      </c>
      <c r="L2763" s="21" t="str">
        <f>VLOOKUP($A2763,Location!$A:$J,8,FALSE)</f>
        <v>Argentine</v>
      </c>
      <c r="M2763" s="21" t="str">
        <f>IFERROR(VLOOKUP(L2763,Setup_Team!$B:$C,2,FALSE), "TDB")</f>
        <v>ARG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>
        <v>0</v>
      </c>
      <c r="Q2763" s="27">
        <v>2</v>
      </c>
      <c r="R2763" s="27" t="str">
        <f t="shared" si="352"/>
        <v>0-2</v>
      </c>
      <c r="S2763" s="21">
        <v>0</v>
      </c>
      <c r="T2763" s="20">
        <f>VLOOKUP($A2763,Database!$A:$Y,10,FALSE)</f>
        <v>93</v>
      </c>
      <c r="U2763" s="20">
        <f>VLOOKUP($A2763,Database!$A:$Y,11,FALSE)</f>
        <v>110</v>
      </c>
      <c r="V2763" s="20">
        <f>VLOOKUP($A2763,Database!$A:$Y,12,FALSE)</f>
        <v>109</v>
      </c>
      <c r="W2763" s="20" t="str">
        <f>VLOOKUP(A2763,Database!A:M,13,FALSE)</f>
        <v>Terminé</v>
      </c>
      <c r="X2763" s="20">
        <f>VLOOKUP($A2763,Database!$A:$Y,20,FALSE)</f>
        <v>1</v>
      </c>
      <c r="Y2763" s="20">
        <f>VLOOKUP($A2763,Database!$A:$Y,21,FALSE)</f>
        <v>2</v>
      </c>
      <c r="Z2763" s="20">
        <f t="shared" si="357"/>
        <v>0</v>
      </c>
      <c r="AA2763" s="20">
        <f t="shared" si="353"/>
        <v>1</v>
      </c>
      <c r="AB2763" s="20">
        <f t="shared" ca="1" si="354"/>
        <v>109</v>
      </c>
      <c r="AC2763" s="20">
        <f t="shared" ca="1" si="355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>
        <f ca="1">IFERROR(
   IF(
     OR(ISBLANK(P2763),ISBLANK(Q2763)),
     "",
     IF(
       AND(AB2763&lt;&gt;"",OR(W2763="Terminé",W2763="En cours")),
       VLOOKUP(AD2763,Setup_ScoreExactBonus!A:D,4,FALSE),
       0
     )),
  0)</f>
        <v>0</v>
      </c>
      <c r="AF2763" s="21">
        <f t="shared" ca="1" si="356"/>
        <v>109</v>
      </c>
      <c r="AG2763" s="21">
        <f ca="1">SUMIFS(AF$2:AF2763,D$2:D2763,D2763)</f>
        <v>3853</v>
      </c>
      <c r="AJ2763" s="22">
        <f t="shared" si="349"/>
        <v>1</v>
      </c>
      <c r="AK2763" s="22">
        <f t="shared" si="350"/>
        <v>0</v>
      </c>
      <c r="AL2763" s="22">
        <v>0</v>
      </c>
    </row>
    <row r="2764" spans="1:38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Angleterre</v>
      </c>
      <c r="K2764" s="21" t="str">
        <f>IFERROR(VLOOKUP(J2764,Setup_Team!$B:$C,2,FALSE), "TDB")</f>
        <v>ENG</v>
      </c>
      <c r="L2764" s="21" t="str">
        <f>VLOOKUP($A2764,Location!$A:$J,8,FALSE)</f>
        <v>Argentine</v>
      </c>
      <c r="M2764" s="21" t="str">
        <f>IFERROR(VLOOKUP(L2764,Setup_Team!$B:$C,2,FALSE), "TDB")</f>
        <v>ARG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>
        <v>0</v>
      </c>
      <c r="Q2764" s="27">
        <v>1</v>
      </c>
      <c r="R2764" s="27" t="str">
        <f t="shared" si="352"/>
        <v>0-1</v>
      </c>
      <c r="S2764" s="21">
        <v>0</v>
      </c>
      <c r="T2764" s="20">
        <f>VLOOKUP($A2764,Database!$A:$Y,10,FALSE)</f>
        <v>93</v>
      </c>
      <c r="U2764" s="20">
        <f>VLOOKUP($A2764,Database!$A:$Y,11,FALSE)</f>
        <v>110</v>
      </c>
      <c r="V2764" s="20">
        <f>VLOOKUP($A2764,Database!$A:$Y,12,FALSE)</f>
        <v>109</v>
      </c>
      <c r="W2764" s="20" t="str">
        <f>VLOOKUP(A2764,Database!A:M,13,FALSE)</f>
        <v>Terminé</v>
      </c>
      <c r="X2764" s="20">
        <f>VLOOKUP($A2764,Database!$A:$Y,20,FALSE)</f>
        <v>1</v>
      </c>
      <c r="Y2764" s="20">
        <f>VLOOKUP($A2764,Database!$A:$Y,21,FALSE)</f>
        <v>2</v>
      </c>
      <c r="Z2764" s="20">
        <f t="shared" si="357"/>
        <v>0</v>
      </c>
      <c r="AA2764" s="20">
        <f t="shared" si="353"/>
        <v>1</v>
      </c>
      <c r="AB2764" s="20">
        <f t="shared" ca="1" si="354"/>
        <v>109</v>
      </c>
      <c r="AC2764" s="20">
        <f t="shared" ca="1" si="355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>
        <f ca="1">IFERROR(
   IF(
     OR(ISBLANK(P2764),ISBLANK(Q2764)),
     "",
     IF(
       AND(AB2764&lt;&gt;"",OR(W2764="Terminé",W2764="En cours")),
       VLOOKUP(AD2764,Setup_ScoreExactBonus!A:D,4,FALSE),
       0
     )),
  0)</f>
        <v>0</v>
      </c>
      <c r="AF2764" s="21">
        <f t="shared" ca="1" si="356"/>
        <v>109</v>
      </c>
      <c r="AG2764" s="21">
        <f ca="1">SUMIFS(AF$2:AF2764,D$2:D2764,D2764)</f>
        <v>4286</v>
      </c>
      <c r="AJ2764" s="22">
        <f t="shared" si="349"/>
        <v>1</v>
      </c>
      <c r="AK2764" s="22">
        <f t="shared" si="350"/>
        <v>0</v>
      </c>
      <c r="AL2764" s="22">
        <v>0</v>
      </c>
    </row>
    <row r="2765" spans="1:38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Angleterre</v>
      </c>
      <c r="K2765" s="21" t="str">
        <f>IFERROR(VLOOKUP(J2765,Setup_Team!$B:$C,2,FALSE), "TDB")</f>
        <v>ENG</v>
      </c>
      <c r="L2765" s="21" t="str">
        <f>VLOOKUP($A2765,Location!$A:$J,8,FALSE)</f>
        <v>Argentine</v>
      </c>
      <c r="M2765" s="21" t="str">
        <f>IFERROR(VLOOKUP(L2765,Setup_Team!$B:$C,2,FALSE), "TDB")</f>
        <v>ARG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>
        <v>2</v>
      </c>
      <c r="Q2765" s="27">
        <v>3</v>
      </c>
      <c r="R2765" s="27" t="str">
        <f t="shared" si="352"/>
        <v>2-3</v>
      </c>
      <c r="S2765" s="21">
        <v>0</v>
      </c>
      <c r="T2765" s="20">
        <f>VLOOKUP($A2765,Database!$A:$Y,10,FALSE)</f>
        <v>93</v>
      </c>
      <c r="U2765" s="20">
        <f>VLOOKUP($A2765,Database!$A:$Y,11,FALSE)</f>
        <v>110</v>
      </c>
      <c r="V2765" s="20">
        <f>VLOOKUP($A2765,Database!$A:$Y,12,FALSE)</f>
        <v>109</v>
      </c>
      <c r="W2765" s="20" t="str">
        <f>VLOOKUP(A2765,Database!A:M,13,FALSE)</f>
        <v>Terminé</v>
      </c>
      <c r="X2765" s="20">
        <f>VLOOKUP($A2765,Database!$A:$Y,20,FALSE)</f>
        <v>1</v>
      </c>
      <c r="Y2765" s="20">
        <f>VLOOKUP($A2765,Database!$A:$Y,21,FALSE)</f>
        <v>2</v>
      </c>
      <c r="Z2765" s="20">
        <f t="shared" si="357"/>
        <v>0</v>
      </c>
      <c r="AA2765" s="20">
        <f t="shared" si="353"/>
        <v>1</v>
      </c>
      <c r="AB2765" s="20">
        <f t="shared" ca="1" si="354"/>
        <v>109</v>
      </c>
      <c r="AC2765" s="20">
        <f t="shared" ca="1" si="355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>
        <f ca="1">IFERROR(
   IF(
     OR(ISBLANK(P2765),ISBLANK(Q2765)),
     "",
     IF(
       AND(AB2765&lt;&gt;"",OR(W2765="Terminé",W2765="En cours")),
       VLOOKUP(AD2765,Setup_ScoreExactBonus!A:D,4,FALSE),
       0
     )),
  0)</f>
        <v>0</v>
      </c>
      <c r="AF2765" s="21">
        <f t="shared" ca="1" si="356"/>
        <v>109</v>
      </c>
      <c r="AG2765" s="21">
        <f ca="1">SUMIFS(AF$2:AF2765,D$2:D2765,D2765)</f>
        <v>3638</v>
      </c>
      <c r="AJ2765" s="22">
        <f t="shared" si="349"/>
        <v>1</v>
      </c>
      <c r="AK2765" s="22">
        <f t="shared" si="350"/>
        <v>0</v>
      </c>
      <c r="AL2765" s="22">
        <v>0</v>
      </c>
    </row>
    <row r="2766" spans="1:38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Angleterre</v>
      </c>
      <c r="K2766" s="21" t="str">
        <f>IFERROR(VLOOKUP(J2766,Setup_Team!$B:$C,2,FALSE), "TDB")</f>
        <v>ENG</v>
      </c>
      <c r="L2766" s="21" t="str">
        <f>VLOOKUP($A2766,Location!$A:$J,8,FALSE)</f>
        <v>Argentine</v>
      </c>
      <c r="M2766" s="21" t="str">
        <f>IFERROR(VLOOKUP(L2766,Setup_Team!$B:$C,2,FALSE), "TDB")</f>
        <v>ARG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>
        <v>2</v>
      </c>
      <c r="Q2766" s="27">
        <v>1</v>
      </c>
      <c r="R2766" s="27" t="str">
        <f t="shared" si="352"/>
        <v>2-1</v>
      </c>
      <c r="S2766" s="21">
        <v>0</v>
      </c>
      <c r="T2766" s="20">
        <f>VLOOKUP($A2766,Database!$A:$Y,10,FALSE)</f>
        <v>93</v>
      </c>
      <c r="U2766" s="20">
        <f>VLOOKUP($A2766,Database!$A:$Y,11,FALSE)</f>
        <v>110</v>
      </c>
      <c r="V2766" s="20">
        <f>VLOOKUP($A2766,Database!$A:$Y,12,FALSE)</f>
        <v>109</v>
      </c>
      <c r="W2766" s="20" t="str">
        <f>VLOOKUP(A2766,Database!A:M,13,FALSE)</f>
        <v>Terminé</v>
      </c>
      <c r="X2766" s="20">
        <f>VLOOKUP($A2766,Database!$A:$Y,20,FALSE)</f>
        <v>1</v>
      </c>
      <c r="Y2766" s="20">
        <f>VLOOKUP($A2766,Database!$A:$Y,21,FALSE)</f>
        <v>2</v>
      </c>
      <c r="Z2766" s="20">
        <f t="shared" si="357"/>
        <v>0</v>
      </c>
      <c r="AA2766" s="20">
        <f t="shared" si="353"/>
        <v>0</v>
      </c>
      <c r="AB2766" s="20">
        <f t="shared" ca="1" si="354"/>
        <v>0</v>
      </c>
      <c r="AC2766" s="20">
        <f t="shared" ca="1" si="355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>
        <f ca="1">IFERROR(
   IF(
     OR(ISBLANK(P2766),ISBLANK(Q2766)),
     "",
     IF(
       AND(AB2766&lt;&gt;"",OR(W2766="Terminé",W2766="En cours")),
       VLOOKUP(AD2766,Setup_ScoreExactBonus!A:D,4,FALSE),
       0
     )),
  0)</f>
        <v>0</v>
      </c>
      <c r="AF2766" s="21">
        <f t="shared" ca="1" si="356"/>
        <v>0</v>
      </c>
      <c r="AG2766" s="21">
        <f ca="1">SUMIFS(AF$2:AF2766,D$2:D2766,D2766)</f>
        <v>4332</v>
      </c>
      <c r="AJ2766" s="22">
        <f t="shared" si="349"/>
        <v>0</v>
      </c>
      <c r="AK2766" s="22">
        <f t="shared" si="350"/>
        <v>2</v>
      </c>
      <c r="AL2766" s="22">
        <v>0</v>
      </c>
    </row>
    <row r="2767" spans="1:38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Angleterre</v>
      </c>
      <c r="K2767" s="21" t="str">
        <f>IFERROR(VLOOKUP(J2767,Setup_Team!$B:$C,2,FALSE), "TDB")</f>
        <v>ENG</v>
      </c>
      <c r="L2767" s="21" t="str">
        <f>VLOOKUP($A2767,Location!$A:$J,8,FALSE)</f>
        <v>Argentine</v>
      </c>
      <c r="M2767" s="21" t="str">
        <f>IFERROR(VLOOKUP(L2767,Setup_Team!$B:$C,2,FALSE), "TDB")</f>
        <v>ARG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>
        <v>2</v>
      </c>
      <c r="Q2767" s="27">
        <v>1</v>
      </c>
      <c r="R2767" s="27" t="str">
        <f t="shared" si="352"/>
        <v>2-1</v>
      </c>
      <c r="S2767" s="21">
        <v>0</v>
      </c>
      <c r="T2767" s="20">
        <f>VLOOKUP($A2767,Database!$A:$Y,10,FALSE)</f>
        <v>93</v>
      </c>
      <c r="U2767" s="20">
        <f>VLOOKUP($A2767,Database!$A:$Y,11,FALSE)</f>
        <v>110</v>
      </c>
      <c r="V2767" s="20">
        <f>VLOOKUP($A2767,Database!$A:$Y,12,FALSE)</f>
        <v>109</v>
      </c>
      <c r="W2767" s="20" t="str">
        <f>VLOOKUP(A2767,Database!A:M,13,FALSE)</f>
        <v>Terminé</v>
      </c>
      <c r="X2767" s="20">
        <f>VLOOKUP($A2767,Database!$A:$Y,20,FALSE)</f>
        <v>1</v>
      </c>
      <c r="Y2767" s="20">
        <f>VLOOKUP($A2767,Database!$A:$Y,21,FALSE)</f>
        <v>2</v>
      </c>
      <c r="Z2767" s="20">
        <f t="shared" si="357"/>
        <v>0</v>
      </c>
      <c r="AA2767" s="20">
        <f t="shared" si="353"/>
        <v>0</v>
      </c>
      <c r="AB2767" s="20">
        <f t="shared" ca="1" si="354"/>
        <v>0</v>
      </c>
      <c r="AC2767" s="20">
        <f t="shared" ca="1" si="355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>
        <f ca="1">IFERROR(
   IF(
     OR(ISBLANK(P2767),ISBLANK(Q2767)),
     "",
     IF(
       AND(AB2767&lt;&gt;"",OR(W2767="Terminé",W2767="En cours")),
       VLOOKUP(AD2767,Setup_ScoreExactBonus!A:D,4,FALSE),
       0
     )),
  0)</f>
        <v>0</v>
      </c>
      <c r="AF2767" s="21">
        <f t="shared" ca="1" si="356"/>
        <v>0</v>
      </c>
      <c r="AG2767" s="21">
        <f ca="1">SUMIFS(AF$2:AF2767,D$2:D2767,D2767)</f>
        <v>3397</v>
      </c>
      <c r="AJ2767" s="22">
        <f t="shared" si="349"/>
        <v>0</v>
      </c>
      <c r="AK2767" s="22">
        <f t="shared" si="350"/>
        <v>3</v>
      </c>
      <c r="AL2767" s="22">
        <v>0</v>
      </c>
    </row>
    <row r="2768" spans="1:38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Angleterre</v>
      </c>
      <c r="K2768" s="21" t="str">
        <f>IFERROR(VLOOKUP(J2768,Setup_Team!$B:$C,2,FALSE), "TDB")</f>
        <v>ENG</v>
      </c>
      <c r="L2768" s="21" t="str">
        <f>VLOOKUP($A2768,Location!$A:$J,8,FALSE)</f>
        <v>Argentine</v>
      </c>
      <c r="M2768" s="21" t="str">
        <f>IFERROR(VLOOKUP(L2768,Setup_Team!$B:$C,2,FALSE), "TDB")</f>
        <v>ARG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>
        <v>1</v>
      </c>
      <c r="Q2768" s="27">
        <v>2</v>
      </c>
      <c r="R2768" s="27" t="str">
        <f t="shared" si="352"/>
        <v>1-2</v>
      </c>
      <c r="S2768" s="21">
        <v>0</v>
      </c>
      <c r="T2768" s="20">
        <f>VLOOKUP($A2768,Database!$A:$Y,10,FALSE)</f>
        <v>93</v>
      </c>
      <c r="U2768" s="20">
        <f>VLOOKUP($A2768,Database!$A:$Y,11,FALSE)</f>
        <v>110</v>
      </c>
      <c r="V2768" s="20">
        <f>VLOOKUP($A2768,Database!$A:$Y,12,FALSE)</f>
        <v>109</v>
      </c>
      <c r="W2768" s="20" t="str">
        <f>VLOOKUP(A2768,Database!A:M,13,FALSE)</f>
        <v>Terminé</v>
      </c>
      <c r="X2768" s="20">
        <f>VLOOKUP($A2768,Database!$A:$Y,20,FALSE)</f>
        <v>1</v>
      </c>
      <c r="Y2768" s="20">
        <f>VLOOKUP($A2768,Database!$A:$Y,21,FALSE)</f>
        <v>2</v>
      </c>
      <c r="Z2768" s="20">
        <f t="shared" si="357"/>
        <v>0</v>
      </c>
      <c r="AA2768" s="20">
        <f t="shared" si="353"/>
        <v>1</v>
      </c>
      <c r="AB2768" s="20">
        <f t="shared" ca="1" si="354"/>
        <v>109</v>
      </c>
      <c r="AC2768" s="20">
        <f t="shared" ca="1" si="355"/>
        <v>1</v>
      </c>
      <c r="AD2768" s="20" t="str">
        <f ca="1">IF(AC2768=0,"",IF(OR(ISBLANK(P2768),ISBLANK(Q2768)),"",IF(ISBLANK(VLOOKUP(A2768,Database!A:AA,22,FALSE)),"",VLOOKUP(A2768,Database!A:AA,22,FALSE))))</f>
        <v>Exact</v>
      </c>
      <c r="AE2768" s="20">
        <f ca="1">IFERROR(
   IF(
     OR(ISBLANK(P2768),ISBLANK(Q2768)),
     "",
     IF(
       AND(AB2768&lt;&gt;"",OR(W2768="Terminé",W2768="En cours")),
       VLOOKUP(AD2768,Setup_ScoreExactBonus!A:D,4,FALSE),
       0
     )),
  0)</f>
        <v>20</v>
      </c>
      <c r="AF2768" s="21">
        <f t="shared" ca="1" si="356"/>
        <v>129</v>
      </c>
      <c r="AG2768" s="21">
        <f ca="1">SUMIFS(AF$2:AF2768,D$2:D2768,D2768)</f>
        <v>4015</v>
      </c>
      <c r="AJ2768" s="22">
        <f t="shared" si="349"/>
        <v>1</v>
      </c>
      <c r="AK2768" s="22">
        <f t="shared" si="350"/>
        <v>0</v>
      </c>
      <c r="AL2768" s="22">
        <v>0</v>
      </c>
    </row>
    <row r="2769" spans="1:38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Angleterre</v>
      </c>
      <c r="K2769" s="21" t="str">
        <f>IFERROR(VLOOKUP(J2769,Setup_Team!$B:$C,2,FALSE), "TDB")</f>
        <v>ENG</v>
      </c>
      <c r="L2769" s="21" t="str">
        <f>VLOOKUP($A2769,Location!$A:$J,8,FALSE)</f>
        <v>Argentine</v>
      </c>
      <c r="M2769" s="21" t="str">
        <f>IFERROR(VLOOKUP(L2769,Setup_Team!$B:$C,2,FALSE), "TDB")</f>
        <v>ARG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>
        <v>3</v>
      </c>
      <c r="Q2769" s="27">
        <v>2</v>
      </c>
      <c r="R2769" s="27" t="str">
        <f t="shared" si="352"/>
        <v>3-2</v>
      </c>
      <c r="S2769" s="21">
        <v>0</v>
      </c>
      <c r="T2769" s="20">
        <f>VLOOKUP($A2769,Database!$A:$Y,10,FALSE)</f>
        <v>93</v>
      </c>
      <c r="U2769" s="20">
        <f>VLOOKUP($A2769,Database!$A:$Y,11,FALSE)</f>
        <v>110</v>
      </c>
      <c r="V2769" s="20">
        <f>VLOOKUP($A2769,Database!$A:$Y,12,FALSE)</f>
        <v>109</v>
      </c>
      <c r="W2769" s="20" t="str">
        <f>VLOOKUP(A2769,Database!A:M,13,FALSE)</f>
        <v>Terminé</v>
      </c>
      <c r="X2769" s="20">
        <f>VLOOKUP($A2769,Database!$A:$Y,20,FALSE)</f>
        <v>1</v>
      </c>
      <c r="Y2769" s="20">
        <f>VLOOKUP($A2769,Database!$A:$Y,21,FALSE)</f>
        <v>2</v>
      </c>
      <c r="Z2769" s="20">
        <f t="shared" si="357"/>
        <v>0</v>
      </c>
      <c r="AA2769" s="20">
        <f t="shared" si="353"/>
        <v>0</v>
      </c>
      <c r="AB2769" s="20">
        <f t="shared" ca="1" si="354"/>
        <v>0</v>
      </c>
      <c r="AC2769" s="20">
        <f t="shared" ca="1" si="355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>
        <f ca="1">IFERROR(
   IF(
     OR(ISBLANK(P2769),ISBLANK(Q2769)),
     "",
     IF(
       AND(AB2769&lt;&gt;"",OR(W2769="Terminé",W2769="En cours")),
       VLOOKUP(AD2769,Setup_ScoreExactBonus!A:D,4,FALSE),
       0
     )),
  0)</f>
        <v>0</v>
      </c>
      <c r="AF2769" s="21">
        <f t="shared" ca="1" si="356"/>
        <v>0</v>
      </c>
      <c r="AG2769" s="21">
        <f ca="1">SUMIFS(AF$2:AF2769,D$2:D2769,D2769)</f>
        <v>4154</v>
      </c>
      <c r="AJ2769" s="22">
        <f t="shared" si="349"/>
        <v>0</v>
      </c>
      <c r="AK2769" s="22">
        <f t="shared" si="350"/>
        <v>3</v>
      </c>
      <c r="AL2769" s="22">
        <v>0</v>
      </c>
    </row>
    <row r="2770" spans="1:38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Angleterre</v>
      </c>
      <c r="K2770" s="21" t="str">
        <f>IFERROR(VLOOKUP(J2770,Setup_Team!$B:$C,2,FALSE), "TDB")</f>
        <v>ENG</v>
      </c>
      <c r="L2770" s="21" t="str">
        <f>VLOOKUP($A2770,Location!$A:$J,8,FALSE)</f>
        <v>Argentine</v>
      </c>
      <c r="M2770" s="21" t="str">
        <f>IFERROR(VLOOKUP(L2770,Setup_Team!$B:$C,2,FALSE), "TDB")</f>
        <v>ARG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>
        <v>2</v>
      </c>
      <c r="Q2770" s="27">
        <v>1</v>
      </c>
      <c r="R2770" s="27" t="str">
        <f t="shared" si="352"/>
        <v>2-1</v>
      </c>
      <c r="S2770" s="21">
        <v>0</v>
      </c>
      <c r="T2770" s="20">
        <f>VLOOKUP($A2770,Database!$A:$Y,10,FALSE)</f>
        <v>93</v>
      </c>
      <c r="U2770" s="20">
        <f>VLOOKUP($A2770,Database!$A:$Y,11,FALSE)</f>
        <v>110</v>
      </c>
      <c r="V2770" s="20">
        <f>VLOOKUP($A2770,Database!$A:$Y,12,FALSE)</f>
        <v>109</v>
      </c>
      <c r="W2770" s="20" t="str">
        <f>VLOOKUP(A2770,Database!A:M,13,FALSE)</f>
        <v>Terminé</v>
      </c>
      <c r="X2770" s="20">
        <f>VLOOKUP($A2770,Database!$A:$Y,20,FALSE)</f>
        <v>1</v>
      </c>
      <c r="Y2770" s="20">
        <f>VLOOKUP($A2770,Database!$A:$Y,21,FALSE)</f>
        <v>2</v>
      </c>
      <c r="Z2770" s="20">
        <f t="shared" si="357"/>
        <v>0</v>
      </c>
      <c r="AA2770" s="20">
        <f t="shared" si="353"/>
        <v>0</v>
      </c>
      <c r="AB2770" s="20">
        <f t="shared" ca="1" si="354"/>
        <v>0</v>
      </c>
      <c r="AC2770" s="20">
        <f t="shared" ca="1" si="355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>
        <f ca="1">IFERROR(
   IF(
     OR(ISBLANK(P2770),ISBLANK(Q2770)),
     "",
     IF(
       AND(AB2770&lt;&gt;"",OR(W2770="Terminé",W2770="En cours")),
       VLOOKUP(AD2770,Setup_ScoreExactBonus!A:D,4,FALSE),
       0
     )),
  0)</f>
        <v>0</v>
      </c>
      <c r="AF2770" s="21">
        <f t="shared" ca="1" si="356"/>
        <v>0</v>
      </c>
      <c r="AG2770" s="21">
        <f ca="1">SUMIFS(AF$2:AF2770,D$2:D2770,D2770)</f>
        <v>4216</v>
      </c>
      <c r="AJ2770" s="22">
        <f t="shared" si="349"/>
        <v>0</v>
      </c>
      <c r="AK2770" s="22">
        <f t="shared" si="350"/>
        <v>2</v>
      </c>
      <c r="AL2770" s="22">
        <v>0</v>
      </c>
    </row>
    <row r="2771" spans="1:38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Angleterre</v>
      </c>
      <c r="K2771" s="21" t="str">
        <f>IFERROR(VLOOKUP(J2771,Setup_Team!$B:$C,2,FALSE), "TDB")</f>
        <v>ENG</v>
      </c>
      <c r="L2771" s="21" t="str">
        <f>VLOOKUP($A2771,Location!$A:$J,8,FALSE)</f>
        <v>Argentine</v>
      </c>
      <c r="M2771" s="21" t="str">
        <f>IFERROR(VLOOKUP(L2771,Setup_Team!$B:$C,2,FALSE), "TDB")</f>
        <v>ARG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>
        <v>1</v>
      </c>
      <c r="Q2771" s="27">
        <v>2</v>
      </c>
      <c r="R2771" s="27" t="str">
        <f t="shared" si="352"/>
        <v>1-2</v>
      </c>
      <c r="S2771" s="21">
        <v>0</v>
      </c>
      <c r="T2771" s="20">
        <f>VLOOKUP($A2771,Database!$A:$Y,10,FALSE)</f>
        <v>93</v>
      </c>
      <c r="U2771" s="20">
        <f>VLOOKUP($A2771,Database!$A:$Y,11,FALSE)</f>
        <v>110</v>
      </c>
      <c r="V2771" s="20">
        <f>VLOOKUP($A2771,Database!$A:$Y,12,FALSE)</f>
        <v>109</v>
      </c>
      <c r="W2771" s="20" t="str">
        <f>VLOOKUP(A2771,Database!A:M,13,FALSE)</f>
        <v>Terminé</v>
      </c>
      <c r="X2771" s="20">
        <f>VLOOKUP($A2771,Database!$A:$Y,20,FALSE)</f>
        <v>1</v>
      </c>
      <c r="Y2771" s="20">
        <f>VLOOKUP($A2771,Database!$A:$Y,21,FALSE)</f>
        <v>2</v>
      </c>
      <c r="Z2771" s="20">
        <f t="shared" si="357"/>
        <v>0</v>
      </c>
      <c r="AA2771" s="20">
        <f t="shared" si="353"/>
        <v>1</v>
      </c>
      <c r="AB2771" s="20">
        <f t="shared" ca="1" si="354"/>
        <v>109</v>
      </c>
      <c r="AC2771" s="20">
        <f t="shared" ca="1" si="355"/>
        <v>1</v>
      </c>
      <c r="AD2771" s="20" t="str">
        <f ca="1">IF(AC2771=0,"",IF(OR(ISBLANK(P2771),ISBLANK(Q2771)),"",IF(ISBLANK(VLOOKUP(A2771,Database!A:AA,22,FALSE)),"",VLOOKUP(A2771,Database!A:AA,22,FALSE))))</f>
        <v>Exact</v>
      </c>
      <c r="AE2771" s="20">
        <f ca="1">IFERROR(
   IF(
     OR(ISBLANK(P2771),ISBLANK(Q2771)),
     "",
     IF(
       AND(AB2771&lt;&gt;"",OR(W2771="Terminé",W2771="En cours")),
       VLOOKUP(AD2771,Setup_ScoreExactBonus!A:D,4,FALSE),
       0
     )),
  0)</f>
        <v>20</v>
      </c>
      <c r="AF2771" s="21">
        <f t="shared" ca="1" si="356"/>
        <v>129</v>
      </c>
      <c r="AG2771" s="21">
        <f ca="1">SUMIFS(AF$2:AF2771,D$2:D2771,D2771)</f>
        <v>3072</v>
      </c>
      <c r="AJ2771" s="22">
        <f t="shared" si="349"/>
        <v>1</v>
      </c>
      <c r="AK2771" s="22">
        <f t="shared" si="350"/>
        <v>0</v>
      </c>
      <c r="AL2771" s="22">
        <v>0</v>
      </c>
    </row>
    <row r="2772" spans="1:38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Angleterre</v>
      </c>
      <c r="K2772" s="21" t="str">
        <f>IFERROR(VLOOKUP(J2772,Setup_Team!$B:$C,2,FALSE), "TDB")</f>
        <v>ENG</v>
      </c>
      <c r="L2772" s="21" t="str">
        <f>VLOOKUP($A2772,Location!$A:$J,8,FALSE)</f>
        <v>Argentine</v>
      </c>
      <c r="M2772" s="21" t="str">
        <f>IFERROR(VLOOKUP(L2772,Setup_Team!$B:$C,2,FALSE), "TDB")</f>
        <v>ARG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>
        <v>2</v>
      </c>
      <c r="Q2772" s="27">
        <v>1</v>
      </c>
      <c r="R2772" s="27" t="str">
        <f t="shared" si="352"/>
        <v>2-1</v>
      </c>
      <c r="S2772" s="21">
        <v>0</v>
      </c>
      <c r="T2772" s="20">
        <f>VLOOKUP($A2772,Database!$A:$Y,10,FALSE)</f>
        <v>93</v>
      </c>
      <c r="U2772" s="20">
        <f>VLOOKUP($A2772,Database!$A:$Y,11,FALSE)</f>
        <v>110</v>
      </c>
      <c r="V2772" s="20">
        <f>VLOOKUP($A2772,Database!$A:$Y,12,FALSE)</f>
        <v>109</v>
      </c>
      <c r="W2772" s="20" t="str">
        <f>VLOOKUP(A2772,Database!A:M,13,FALSE)</f>
        <v>Terminé</v>
      </c>
      <c r="X2772" s="20">
        <f>VLOOKUP($A2772,Database!$A:$Y,20,FALSE)</f>
        <v>1</v>
      </c>
      <c r="Y2772" s="20">
        <f>VLOOKUP($A2772,Database!$A:$Y,21,FALSE)</f>
        <v>2</v>
      </c>
      <c r="Z2772" s="20">
        <f t="shared" si="357"/>
        <v>0</v>
      </c>
      <c r="AA2772" s="20">
        <f t="shared" si="353"/>
        <v>0</v>
      </c>
      <c r="AB2772" s="20">
        <f t="shared" ca="1" si="354"/>
        <v>0</v>
      </c>
      <c r="AC2772" s="20">
        <f t="shared" ca="1" si="355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>
        <f ca="1">IFERROR(
   IF(
     OR(ISBLANK(P2772),ISBLANK(Q2772)),
     "",
     IF(
       AND(AB2772&lt;&gt;"",OR(W2772="Terminé",W2772="En cours")),
       VLOOKUP(AD2772,Setup_ScoreExactBonus!A:D,4,FALSE),
       0
     )),
  0)</f>
        <v>0</v>
      </c>
      <c r="AF2772" s="21">
        <f t="shared" ca="1" si="356"/>
        <v>0</v>
      </c>
      <c r="AG2772" s="21">
        <f ca="1">SUMIFS(AF$2:AF2772,D$2:D2772,D2772)</f>
        <v>4185</v>
      </c>
      <c r="AJ2772" s="22">
        <f t="shared" si="349"/>
        <v>0</v>
      </c>
      <c r="AK2772" s="22">
        <f t="shared" si="350"/>
        <v>2</v>
      </c>
      <c r="AL2772" s="22">
        <v>0</v>
      </c>
    </row>
    <row r="2773" spans="1:38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Angleterre</v>
      </c>
      <c r="K2773" s="21" t="str">
        <f>IFERROR(VLOOKUP(J2773,Setup_Team!$B:$C,2,FALSE), "TDB")</f>
        <v>ENG</v>
      </c>
      <c r="L2773" s="21" t="str">
        <f>VLOOKUP($A2773,Location!$A:$J,8,FALSE)</f>
        <v>Argentine</v>
      </c>
      <c r="M2773" s="21" t="str">
        <f>IFERROR(VLOOKUP(L2773,Setup_Team!$B:$C,2,FALSE), "TDB")</f>
        <v>ARG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>
        <v>1</v>
      </c>
      <c r="Q2773" s="27">
        <v>3</v>
      </c>
      <c r="R2773" s="27" t="str">
        <f t="shared" si="352"/>
        <v>1-3</v>
      </c>
      <c r="S2773" s="21">
        <v>0</v>
      </c>
      <c r="T2773" s="20">
        <f>VLOOKUP($A2773,Database!$A:$Y,10,FALSE)</f>
        <v>93</v>
      </c>
      <c r="U2773" s="20">
        <f>VLOOKUP($A2773,Database!$A:$Y,11,FALSE)</f>
        <v>110</v>
      </c>
      <c r="V2773" s="20">
        <f>VLOOKUP($A2773,Database!$A:$Y,12,FALSE)</f>
        <v>109</v>
      </c>
      <c r="W2773" s="20" t="str">
        <f>VLOOKUP(A2773,Database!A:M,13,FALSE)</f>
        <v>Terminé</v>
      </c>
      <c r="X2773" s="20">
        <f>VLOOKUP($A2773,Database!$A:$Y,20,FALSE)</f>
        <v>1</v>
      </c>
      <c r="Y2773" s="20">
        <f>VLOOKUP($A2773,Database!$A:$Y,21,FALSE)</f>
        <v>2</v>
      </c>
      <c r="Z2773" s="20">
        <f t="shared" si="357"/>
        <v>0</v>
      </c>
      <c r="AA2773" s="20">
        <f t="shared" si="353"/>
        <v>1</v>
      </c>
      <c r="AB2773" s="20">
        <f t="shared" ca="1" si="354"/>
        <v>109</v>
      </c>
      <c r="AC2773" s="20">
        <f t="shared" ca="1" si="355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>
        <f ca="1">IFERROR(
   IF(
     OR(ISBLANK(P2773),ISBLANK(Q2773)),
     "",
     IF(
       AND(AB2773&lt;&gt;"",OR(W2773="Terminé",W2773="En cours")),
       VLOOKUP(AD2773,Setup_ScoreExactBonus!A:D,4,FALSE),
       0
     )),
  0)</f>
        <v>0</v>
      </c>
      <c r="AF2773" s="21">
        <f t="shared" ca="1" si="356"/>
        <v>109</v>
      </c>
      <c r="AG2773" s="21">
        <f ca="1">SUMIFS(AF$2:AF2773,D$2:D2773,D2773)</f>
        <v>3726</v>
      </c>
      <c r="AJ2773" s="22">
        <f t="shared" si="349"/>
        <v>2</v>
      </c>
      <c r="AK2773" s="22">
        <f t="shared" si="350"/>
        <v>0</v>
      </c>
      <c r="AL2773" s="22">
        <v>0</v>
      </c>
    </row>
    <row r="2774" spans="1:38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Angleterre</v>
      </c>
      <c r="K2774" s="21" t="str">
        <f>IFERROR(VLOOKUP(J2774,Setup_Team!$B:$C,2,FALSE), "TDB")</f>
        <v>ENG</v>
      </c>
      <c r="L2774" s="21" t="str">
        <f>VLOOKUP($A2774,Location!$A:$J,8,FALSE)</f>
        <v>Argentine</v>
      </c>
      <c r="M2774" s="21" t="str">
        <f>IFERROR(VLOOKUP(L2774,Setup_Team!$B:$C,2,FALSE), "TDB")</f>
        <v>ARG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>
        <v>2</v>
      </c>
      <c r="Q2774" s="27">
        <v>1</v>
      </c>
      <c r="R2774" s="27" t="str">
        <f t="shared" si="352"/>
        <v>2-1</v>
      </c>
      <c r="S2774" s="21">
        <v>0</v>
      </c>
      <c r="T2774" s="20">
        <f>VLOOKUP($A2774,Database!$A:$Y,10,FALSE)</f>
        <v>93</v>
      </c>
      <c r="U2774" s="20">
        <f>VLOOKUP($A2774,Database!$A:$Y,11,FALSE)</f>
        <v>110</v>
      </c>
      <c r="V2774" s="20">
        <f>VLOOKUP($A2774,Database!$A:$Y,12,FALSE)</f>
        <v>109</v>
      </c>
      <c r="W2774" s="20" t="str">
        <f>VLOOKUP(A2774,Database!A:M,13,FALSE)</f>
        <v>Terminé</v>
      </c>
      <c r="X2774" s="20">
        <f>VLOOKUP($A2774,Database!$A:$Y,20,FALSE)</f>
        <v>1</v>
      </c>
      <c r="Y2774" s="20">
        <f>VLOOKUP($A2774,Database!$A:$Y,21,FALSE)</f>
        <v>2</v>
      </c>
      <c r="Z2774" s="20">
        <f t="shared" si="357"/>
        <v>0</v>
      </c>
      <c r="AA2774" s="20">
        <f t="shared" si="353"/>
        <v>0</v>
      </c>
      <c r="AB2774" s="20">
        <f t="shared" ca="1" si="354"/>
        <v>0</v>
      </c>
      <c r="AC2774" s="20">
        <f t="shared" ca="1" si="355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>
        <f ca="1">IFERROR(
   IF(
     OR(ISBLANK(P2774),ISBLANK(Q2774)),
     "",
     IF(
       AND(AB2774&lt;&gt;"",OR(W2774="Terminé",W2774="En cours")),
       VLOOKUP(AD2774,Setup_ScoreExactBonus!A:D,4,FALSE),
       0
     )),
  0)</f>
        <v>0</v>
      </c>
      <c r="AF2774" s="21">
        <f t="shared" ca="1" si="356"/>
        <v>0</v>
      </c>
      <c r="AG2774" s="21">
        <f ca="1">SUMIFS(AF$2:AF2774,D$2:D2774,D2774)</f>
        <v>3812</v>
      </c>
      <c r="AJ2774" s="22">
        <f t="shared" si="349"/>
        <v>0</v>
      </c>
      <c r="AK2774" s="22">
        <f t="shared" si="350"/>
        <v>2</v>
      </c>
      <c r="AL2774" s="22">
        <v>0</v>
      </c>
    </row>
    <row r="2775" spans="1:38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Angleterre</v>
      </c>
      <c r="K2775" s="21" t="str">
        <f>IFERROR(VLOOKUP(J2775,Setup_Team!$B:$C,2,FALSE), "TDB")</f>
        <v>ENG</v>
      </c>
      <c r="L2775" s="21" t="str">
        <f>VLOOKUP($A2775,Location!$A:$J,8,FALSE)</f>
        <v>Argentine</v>
      </c>
      <c r="M2775" s="21" t="str">
        <f>IFERROR(VLOOKUP(L2775,Setup_Team!$B:$C,2,FALSE), "TDB")</f>
        <v>ARG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>
        <v>2</v>
      </c>
      <c r="Q2775" s="27">
        <v>2</v>
      </c>
      <c r="R2775" s="27" t="str">
        <f t="shared" si="352"/>
        <v>2-2</v>
      </c>
      <c r="S2775" s="21">
        <v>0</v>
      </c>
      <c r="T2775" s="20">
        <f>VLOOKUP($A2775,Database!$A:$Y,10,FALSE)</f>
        <v>93</v>
      </c>
      <c r="U2775" s="20">
        <f>VLOOKUP($A2775,Database!$A:$Y,11,FALSE)</f>
        <v>110</v>
      </c>
      <c r="V2775" s="20">
        <f>VLOOKUP($A2775,Database!$A:$Y,12,FALSE)</f>
        <v>109</v>
      </c>
      <c r="W2775" s="20" t="str">
        <f>VLOOKUP(A2775,Database!A:M,13,FALSE)</f>
        <v>Terminé</v>
      </c>
      <c r="X2775" s="20">
        <f>VLOOKUP($A2775,Database!$A:$Y,20,FALSE)</f>
        <v>1</v>
      </c>
      <c r="Y2775" s="20">
        <f>VLOOKUP($A2775,Database!$A:$Y,21,FALSE)</f>
        <v>2</v>
      </c>
      <c r="Z2775" s="20">
        <f t="shared" si="357"/>
        <v>0</v>
      </c>
      <c r="AA2775" s="20">
        <f t="shared" si="353"/>
        <v>0</v>
      </c>
      <c r="AB2775" s="20">
        <f t="shared" ca="1" si="354"/>
        <v>0</v>
      </c>
      <c r="AC2775" s="20">
        <f t="shared" ca="1" si="355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>
        <f ca="1">IFERROR(
   IF(
     OR(ISBLANK(P2775),ISBLANK(Q2775)),
     "",
     IF(
       AND(AB2775&lt;&gt;"",OR(W2775="Terminé",W2775="En cours")),
       VLOOKUP(AD2775,Setup_ScoreExactBonus!A:D,4,FALSE),
       0
     )),
  0)</f>
        <v>0</v>
      </c>
      <c r="AF2775" s="21">
        <f t="shared" ca="1" si="356"/>
        <v>0</v>
      </c>
      <c r="AG2775" s="21">
        <f ca="1">SUMIFS(AF$2:AF2775,D$2:D2775,D2775)</f>
        <v>3465</v>
      </c>
      <c r="AJ2775" s="22">
        <f t="shared" si="349"/>
        <v>0</v>
      </c>
      <c r="AK2775" s="22">
        <f t="shared" si="350"/>
        <v>2</v>
      </c>
      <c r="AL2775" s="22">
        <v>0</v>
      </c>
    </row>
    <row r="2776" spans="1:38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Angleterre</v>
      </c>
      <c r="K2776" s="21" t="str">
        <f>IFERROR(VLOOKUP(J2776,Setup_Team!$B:$C,2,FALSE), "TDB")</f>
        <v>ENG</v>
      </c>
      <c r="L2776" s="21" t="str">
        <f>VLOOKUP($A2776,Location!$A:$J,8,FALSE)</f>
        <v>Argentine</v>
      </c>
      <c r="M2776" s="21" t="str">
        <f>IFERROR(VLOOKUP(L2776,Setup_Team!$B:$C,2,FALSE), "TDB")</f>
        <v>ARG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2"/>
        <v>0-0</v>
      </c>
      <c r="S2776" s="21">
        <v>0</v>
      </c>
      <c r="T2776" s="20">
        <f>VLOOKUP($A2776,Database!$A:$Y,10,FALSE)</f>
        <v>93</v>
      </c>
      <c r="U2776" s="20">
        <f>VLOOKUP($A2776,Database!$A:$Y,11,FALSE)</f>
        <v>110</v>
      </c>
      <c r="V2776" s="20">
        <f>VLOOKUP($A2776,Database!$A:$Y,12,FALSE)</f>
        <v>109</v>
      </c>
      <c r="W2776" s="20" t="str">
        <f>VLOOKUP(A2776,Database!A:M,13,FALSE)</f>
        <v>Terminé</v>
      </c>
      <c r="X2776" s="20">
        <f>VLOOKUP($A2776,Database!$A:$Y,20,FALSE)</f>
        <v>1</v>
      </c>
      <c r="Y2776" s="20">
        <f>VLOOKUP($A2776,Database!$A:$Y,21,FALSE)</f>
        <v>2</v>
      </c>
      <c r="Z2776" s="20">
        <f t="shared" si="357"/>
        <v>1</v>
      </c>
      <c r="AA2776" s="20" t="str">
        <f t="shared" si="353"/>
        <v/>
      </c>
      <c r="AB2776" s="20">
        <f t="shared" ca="1" si="354"/>
        <v>0</v>
      </c>
      <c r="AC2776" s="20">
        <f t="shared" ca="1" si="355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6"/>
        <v>0</v>
      </c>
      <c r="AG2776" s="21">
        <f ca="1">SUMIFS(AF$2:AF2776,D$2:D2776,D2776)</f>
        <v>3271</v>
      </c>
      <c r="AJ2776" s="22">
        <f t="shared" si="349"/>
        <v>0</v>
      </c>
      <c r="AK2776" s="22">
        <f t="shared" si="350"/>
        <v>1</v>
      </c>
      <c r="AL2776" s="22">
        <v>0</v>
      </c>
    </row>
    <row r="2777" spans="1:38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Angleterre</v>
      </c>
      <c r="K2777" s="21" t="str">
        <f>IFERROR(VLOOKUP(J2777,Setup_Team!$B:$C,2,FALSE), "TDB")</f>
        <v>ENG</v>
      </c>
      <c r="L2777" s="21" t="str">
        <f>VLOOKUP($A2777,Location!$A:$J,8,FALSE)</f>
        <v>Argentine</v>
      </c>
      <c r="M2777" s="21" t="str">
        <f>IFERROR(VLOOKUP(L2777,Setup_Team!$B:$C,2,FALSE), "TDB")</f>
        <v>ARG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>
        <v>2</v>
      </c>
      <c r="Q2777" s="27">
        <v>1</v>
      </c>
      <c r="R2777" s="27" t="str">
        <f t="shared" si="352"/>
        <v>2-1</v>
      </c>
      <c r="S2777" s="21">
        <v>0</v>
      </c>
      <c r="T2777" s="20">
        <f>VLOOKUP($A2777,Database!$A:$Y,10,FALSE)</f>
        <v>93</v>
      </c>
      <c r="U2777" s="20">
        <f>VLOOKUP($A2777,Database!$A:$Y,11,FALSE)</f>
        <v>110</v>
      </c>
      <c r="V2777" s="20">
        <f>VLOOKUP($A2777,Database!$A:$Y,12,FALSE)</f>
        <v>109</v>
      </c>
      <c r="W2777" s="20" t="str">
        <f>VLOOKUP(A2777,Database!A:M,13,FALSE)</f>
        <v>Terminé</v>
      </c>
      <c r="X2777" s="20">
        <f>VLOOKUP($A2777,Database!$A:$Y,20,FALSE)</f>
        <v>1</v>
      </c>
      <c r="Y2777" s="20">
        <f>VLOOKUP($A2777,Database!$A:$Y,21,FALSE)</f>
        <v>2</v>
      </c>
      <c r="Z2777" s="20">
        <f t="shared" si="357"/>
        <v>0</v>
      </c>
      <c r="AA2777" s="20">
        <f t="shared" si="353"/>
        <v>0</v>
      </c>
      <c r="AB2777" s="20">
        <f t="shared" ca="1" si="354"/>
        <v>0</v>
      </c>
      <c r="AC2777" s="20">
        <f t="shared" ca="1" si="355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>
        <f ca="1">IFERROR(
   IF(
     OR(ISBLANK(P2777),ISBLANK(Q2777)),
     "",
     IF(
       AND(AB2777&lt;&gt;"",OR(W2777="Terminé",W2777="En cours")),
       VLOOKUP(AD2777,Setup_ScoreExactBonus!A:D,4,FALSE),
       0
     )),
  0)</f>
        <v>0</v>
      </c>
      <c r="AF2777" s="21">
        <f t="shared" ca="1" si="356"/>
        <v>0</v>
      </c>
      <c r="AG2777" s="21">
        <f ca="1">SUMIFS(AF$2:AF2777,D$2:D2777,D2777)</f>
        <v>3639</v>
      </c>
      <c r="AJ2777" s="22">
        <f t="shared" si="349"/>
        <v>0</v>
      </c>
      <c r="AK2777" s="22">
        <f t="shared" si="350"/>
        <v>2</v>
      </c>
      <c r="AL2777" s="22">
        <v>0</v>
      </c>
    </row>
    <row r="2778" spans="1:38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Angleterre</v>
      </c>
      <c r="K2778" s="21" t="str">
        <f>IFERROR(VLOOKUP(J2778,Setup_Team!$B:$C,2,FALSE), "TDB")</f>
        <v>ENG</v>
      </c>
      <c r="L2778" s="21" t="str">
        <f>VLOOKUP($A2778,Location!$A:$J,8,FALSE)</f>
        <v>Argentine</v>
      </c>
      <c r="M2778" s="21" t="str">
        <f>IFERROR(VLOOKUP(L2778,Setup_Team!$B:$C,2,FALSE), "TDB")</f>
        <v>ARG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2"/>
        <v>0-0</v>
      </c>
      <c r="S2778" s="21">
        <v>0</v>
      </c>
      <c r="T2778" s="20">
        <f>VLOOKUP($A2778,Database!$A:$Y,10,FALSE)</f>
        <v>93</v>
      </c>
      <c r="U2778" s="20">
        <f>VLOOKUP($A2778,Database!$A:$Y,11,FALSE)</f>
        <v>110</v>
      </c>
      <c r="V2778" s="20">
        <f>VLOOKUP($A2778,Database!$A:$Y,12,FALSE)</f>
        <v>109</v>
      </c>
      <c r="W2778" s="20" t="str">
        <f>VLOOKUP(A2778,Database!A:M,13,FALSE)</f>
        <v>Terminé</v>
      </c>
      <c r="X2778" s="20">
        <f>VLOOKUP($A2778,Database!$A:$Y,20,FALSE)</f>
        <v>1</v>
      </c>
      <c r="Y2778" s="20">
        <f>VLOOKUP($A2778,Database!$A:$Y,21,FALSE)</f>
        <v>2</v>
      </c>
      <c r="Z2778" s="20">
        <f t="shared" si="357"/>
        <v>1</v>
      </c>
      <c r="AA2778" s="20" t="str">
        <f t="shared" si="353"/>
        <v/>
      </c>
      <c r="AB2778" s="20">
        <f t="shared" ca="1" si="354"/>
        <v>0</v>
      </c>
      <c r="AC2778" s="20">
        <f t="shared" ca="1" si="355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6"/>
        <v>0</v>
      </c>
      <c r="AG2778" s="21">
        <f ca="1">SUMIFS(AF$2:AF2778,D$2:D2778,D2778)</f>
        <v>3174</v>
      </c>
      <c r="AJ2778" s="22">
        <f t="shared" si="349"/>
        <v>0</v>
      </c>
      <c r="AK2778" s="22">
        <f t="shared" si="350"/>
        <v>2</v>
      </c>
      <c r="AL2778" s="22">
        <v>0</v>
      </c>
    </row>
    <row r="2779" spans="1:38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Angleterre</v>
      </c>
      <c r="K2779" s="21" t="str">
        <f>IFERROR(VLOOKUP(J2779,Setup_Team!$B:$C,2,FALSE), "TDB")</f>
        <v>ENG</v>
      </c>
      <c r="L2779" s="21" t="str">
        <f>VLOOKUP($A2779,Location!$A:$J,8,FALSE)</f>
        <v>Argentine</v>
      </c>
      <c r="M2779" s="21" t="str">
        <f>IFERROR(VLOOKUP(L2779,Setup_Team!$B:$C,2,FALSE), "TDB")</f>
        <v>ARG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>
        <v>0</v>
      </c>
      <c r="Q2779" s="27">
        <v>2</v>
      </c>
      <c r="R2779" s="27" t="str">
        <f t="shared" si="352"/>
        <v>0-2</v>
      </c>
      <c r="S2779" s="21">
        <v>0</v>
      </c>
      <c r="T2779" s="20">
        <f>VLOOKUP($A2779,Database!$A:$Y,10,FALSE)</f>
        <v>93</v>
      </c>
      <c r="U2779" s="20">
        <f>VLOOKUP($A2779,Database!$A:$Y,11,FALSE)</f>
        <v>110</v>
      </c>
      <c r="V2779" s="20">
        <f>VLOOKUP($A2779,Database!$A:$Y,12,FALSE)</f>
        <v>109</v>
      </c>
      <c r="W2779" s="20" t="str">
        <f>VLOOKUP(A2779,Database!A:M,13,FALSE)</f>
        <v>Terminé</v>
      </c>
      <c r="X2779" s="20">
        <f>VLOOKUP($A2779,Database!$A:$Y,20,FALSE)</f>
        <v>1</v>
      </c>
      <c r="Y2779" s="20">
        <f>VLOOKUP($A2779,Database!$A:$Y,21,FALSE)</f>
        <v>2</v>
      </c>
      <c r="Z2779" s="20">
        <f t="shared" si="357"/>
        <v>0</v>
      </c>
      <c r="AA2779" s="20">
        <f t="shared" si="353"/>
        <v>1</v>
      </c>
      <c r="AB2779" s="20">
        <f t="shared" ca="1" si="354"/>
        <v>109</v>
      </c>
      <c r="AC2779" s="20">
        <f t="shared" ca="1" si="355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>
        <f ca="1">IFERROR(
   IF(
     OR(ISBLANK(P2779),ISBLANK(Q2779)),
     "",
     IF(
       AND(AB2779&lt;&gt;"",OR(W2779="Terminé",W2779="En cours")),
       VLOOKUP(AD2779,Setup_ScoreExactBonus!A:D,4,FALSE),
       0
     )),
  0)</f>
        <v>0</v>
      </c>
      <c r="AF2779" s="21">
        <f t="shared" ca="1" si="356"/>
        <v>109</v>
      </c>
      <c r="AG2779" s="21">
        <f ca="1">SUMIFS(AF$2:AF2779,D$2:D2779,D2779)</f>
        <v>4094</v>
      </c>
      <c r="AJ2779" s="22">
        <f t="shared" si="349"/>
        <v>1</v>
      </c>
      <c r="AK2779" s="22">
        <f t="shared" si="350"/>
        <v>0</v>
      </c>
      <c r="AL2779" s="22">
        <v>0</v>
      </c>
    </row>
    <row r="2780" spans="1:38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Angleterre</v>
      </c>
      <c r="K2780" s="21" t="str">
        <f>IFERROR(VLOOKUP(J2780,Setup_Team!$B:$C,2,FALSE), "TDB")</f>
        <v>ENG</v>
      </c>
      <c r="L2780" s="21" t="str">
        <f>VLOOKUP($A2780,Location!$A:$J,8,FALSE)</f>
        <v>Argentine</v>
      </c>
      <c r="M2780" s="21" t="str">
        <f>IFERROR(VLOOKUP(L2780,Setup_Team!$B:$C,2,FALSE), "TDB")</f>
        <v>ARG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>
        <v>1</v>
      </c>
      <c r="Q2780" s="27">
        <v>3</v>
      </c>
      <c r="R2780" s="27" t="str">
        <f t="shared" si="352"/>
        <v>1-3</v>
      </c>
      <c r="S2780" s="21">
        <v>0</v>
      </c>
      <c r="T2780" s="20">
        <f>VLOOKUP($A2780,Database!$A:$Y,10,FALSE)</f>
        <v>93</v>
      </c>
      <c r="U2780" s="20">
        <f>VLOOKUP($A2780,Database!$A:$Y,11,FALSE)</f>
        <v>110</v>
      </c>
      <c r="V2780" s="20">
        <f>VLOOKUP($A2780,Database!$A:$Y,12,FALSE)</f>
        <v>109</v>
      </c>
      <c r="W2780" s="20" t="str">
        <f>VLOOKUP(A2780,Database!A:M,13,FALSE)</f>
        <v>Terminé</v>
      </c>
      <c r="X2780" s="20">
        <f>VLOOKUP($A2780,Database!$A:$Y,20,FALSE)</f>
        <v>1</v>
      </c>
      <c r="Y2780" s="20">
        <f>VLOOKUP($A2780,Database!$A:$Y,21,FALSE)</f>
        <v>2</v>
      </c>
      <c r="Z2780" s="20">
        <f t="shared" si="357"/>
        <v>0</v>
      </c>
      <c r="AA2780" s="20">
        <f t="shared" si="353"/>
        <v>1</v>
      </c>
      <c r="AB2780" s="20">
        <f t="shared" ca="1" si="354"/>
        <v>109</v>
      </c>
      <c r="AC2780" s="20">
        <f t="shared" ca="1" si="355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>
        <f ca="1">IFERROR(
   IF(
     OR(ISBLANK(P2780),ISBLANK(Q2780)),
     "",
     IF(
       AND(AB2780&lt;&gt;"",OR(W2780="Terminé",W2780="En cours")),
       VLOOKUP(AD2780,Setup_ScoreExactBonus!A:D,4,FALSE),
       0
     )),
  0)</f>
        <v>0</v>
      </c>
      <c r="AF2780" s="21">
        <f t="shared" ca="1" si="356"/>
        <v>109</v>
      </c>
      <c r="AG2780" s="21">
        <f ca="1">SUMIFS(AF$2:AF2780,D$2:D2780,D2780)</f>
        <v>4497</v>
      </c>
      <c r="AJ2780" s="22">
        <f t="shared" si="349"/>
        <v>1</v>
      </c>
      <c r="AK2780" s="22">
        <f t="shared" si="350"/>
        <v>0</v>
      </c>
      <c r="AL2780" s="22">
        <v>0</v>
      </c>
    </row>
    <row r="2781" spans="1:38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Angleterre</v>
      </c>
      <c r="K2781" s="21" t="str">
        <f>IFERROR(VLOOKUP(J2781,Setup_Team!$B:$C,2,FALSE), "TDB")</f>
        <v>ENG</v>
      </c>
      <c r="L2781" s="21" t="str">
        <f>VLOOKUP($A2781,Location!$A:$J,8,FALSE)</f>
        <v>Argentine</v>
      </c>
      <c r="M2781" s="21" t="str">
        <f>IFERROR(VLOOKUP(L2781,Setup_Team!$B:$C,2,FALSE), "TDB")</f>
        <v>ARG</v>
      </c>
      <c r="P2781" s="21">
        <v>3</v>
      </c>
      <c r="Q2781" s="21">
        <v>2</v>
      </c>
      <c r="R2781" s="27" t="str">
        <f t="shared" si="352"/>
        <v>3-2</v>
      </c>
      <c r="S2781" s="21">
        <v>0</v>
      </c>
      <c r="T2781" s="20">
        <f>VLOOKUP($A2781,Database!$A:$Y,10,FALSE)</f>
        <v>93</v>
      </c>
      <c r="U2781" s="20">
        <f>VLOOKUP($A2781,Database!$A:$Y,11,FALSE)</f>
        <v>110</v>
      </c>
      <c r="V2781" s="20">
        <f>VLOOKUP($A2781,Database!$A:$Y,12,FALSE)</f>
        <v>109</v>
      </c>
      <c r="W2781" s="20" t="str">
        <f>VLOOKUP(A2781,Database!A:M,13,FALSE)</f>
        <v>Terminé</v>
      </c>
      <c r="X2781" s="20">
        <f>VLOOKUP($A2781,Database!$A:$Y,20,FALSE)</f>
        <v>1</v>
      </c>
      <c r="Y2781" s="20">
        <f>VLOOKUP($A2781,Database!$A:$Y,21,FALSE)</f>
        <v>2</v>
      </c>
      <c r="Z2781" s="20">
        <f t="shared" si="357"/>
        <v>0</v>
      </c>
      <c r="AA2781" s="20">
        <f t="shared" si="353"/>
        <v>0</v>
      </c>
      <c r="AB2781" s="20">
        <f t="shared" ca="1" si="354"/>
        <v>0</v>
      </c>
      <c r="AC2781" s="20">
        <f t="shared" ca="1" si="355"/>
        <v>0</v>
      </c>
      <c r="AD2781" s="20" t="str">
        <f ca="1">IF(AC2781=0,"",IF(OR(ISBLANK(P2781),ISBLANK(Q2781)),"",IF(ISBLANK(VLOOKUP(A2781,Database!A:AA,22,FALSE)),"",VLOOKUP(A2781,Database!A:AA,22,FALSE))))</f>
        <v/>
      </c>
      <c r="AE2781" s="20">
        <f ca="1">IFERROR(
   IF(
     OR(ISBLANK(P2781),ISBLANK(Q2781)),
     "",
     IF(
       AND(AB2781&lt;&gt;"",OR(W2781="Terminé",W2781="En cours")),
       VLOOKUP(AD2781,Setup_ScoreExactBonus!A:D,4,FALSE),
       0
     )),
  0)</f>
        <v>0</v>
      </c>
      <c r="AF2781" s="21">
        <f t="shared" ca="1" si="356"/>
        <v>0</v>
      </c>
      <c r="AG2781" s="21">
        <f ca="1">SUMIFS(AF$2:AF2781,D$2:D2781,D2781)</f>
        <v>3567</v>
      </c>
      <c r="AJ2781" s="22">
        <f t="shared" si="349"/>
        <v>0</v>
      </c>
      <c r="AK2781" s="22">
        <f t="shared" si="350"/>
        <v>2</v>
      </c>
      <c r="AL2781" s="22">
        <v>0</v>
      </c>
    </row>
    <row r="2782" spans="1:38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Angleterre</v>
      </c>
      <c r="K2782" s="21" t="str">
        <f>IFERROR(VLOOKUP(J2782,Setup_Team!$B:$C,2,FALSE), "TDB")</f>
        <v>ENG</v>
      </c>
      <c r="L2782" s="21" t="str">
        <f>VLOOKUP($A2782,Location!$A:$J,8,FALSE)</f>
        <v>Argentine</v>
      </c>
      <c r="M2782" s="21" t="str">
        <f>IFERROR(VLOOKUP(L2782,Setup_Team!$B:$C,2,FALSE), "TDB")</f>
        <v>ARG</v>
      </c>
      <c r="P2782" s="21">
        <v>1</v>
      </c>
      <c r="Q2782" s="21">
        <v>2</v>
      </c>
      <c r="R2782" s="27" t="str">
        <f t="shared" si="352"/>
        <v>1-2</v>
      </c>
      <c r="S2782" s="21">
        <v>0</v>
      </c>
      <c r="T2782" s="20">
        <f>VLOOKUP($A2782,Database!$A:$Y,10,FALSE)</f>
        <v>93</v>
      </c>
      <c r="U2782" s="20">
        <f>VLOOKUP($A2782,Database!$A:$Y,11,FALSE)</f>
        <v>110</v>
      </c>
      <c r="V2782" s="20">
        <f>VLOOKUP($A2782,Database!$A:$Y,12,FALSE)</f>
        <v>109</v>
      </c>
      <c r="W2782" s="20" t="str">
        <f>VLOOKUP(A2782,Database!A:M,13,FALSE)</f>
        <v>Terminé</v>
      </c>
      <c r="X2782" s="20">
        <f>VLOOKUP($A2782,Database!$A:$Y,20,FALSE)</f>
        <v>1</v>
      </c>
      <c r="Y2782" s="20">
        <f>VLOOKUP($A2782,Database!$A:$Y,21,FALSE)</f>
        <v>2</v>
      </c>
      <c r="Z2782" s="20">
        <f>IF(AND(B2782=27,A2782&lt;=25),0,IF(A2782=0,0,IF(W2782="À venir",0,IF(AND(ISBLANK(P2782),ISBLANK(Q2782)),1,0))))</f>
        <v>0</v>
      </c>
      <c r="AA2782" s="20">
        <f t="shared" ref="AA2782:AA2808" si="358">IF(OR(ISBLANK(P2782),ISBLANK(Q2782)),"",IF(OR(AND(P2782&gt;Q2782,X2782&gt;Y2782),AND(P2782=Q2782,X2782=Y2782),AND(P2782&lt;Q2782,X2782&lt;Y2782)),1,0))</f>
        <v>1</v>
      </c>
      <c r="AB2782" s="20">
        <f t="shared" ref="AB2782:AB2808" ca="1" si="359">IF(C2782&lt;NOW(),IF(AND(P2782&gt;Q2782,X2782&gt;Y2782),T2782,IF(AND(P2782=Q2782,X2782=Y2782),U2782,IF(AND(P2782&lt;Q2782,X2782&lt;Y2782),V2782,0))),"")</f>
        <v>109</v>
      </c>
      <c r="AC2782" s="20">
        <f t="shared" ref="AC2782:AC2808" ca="1" si="360">IF(AND(P2782=X2782,Q2782=Y2782,NOT(ISBLANK(P2782)),NOT(ISBLANK(Q2782)),NOT(ISBLANK(X2782)),NOT(ISBLANK(AB2782))),1,0)</f>
        <v>1</v>
      </c>
      <c r="AD2782" s="20" t="str">
        <f ca="1">IF(AC2782=0,"",IF(OR(ISBLANK(P2782),ISBLANK(Q2782)),"",IF(ISBLANK(VLOOKUP(A2782,Database!A:AA,22,FALSE)),"",VLOOKUP(A2782,Database!A:AA,22,FALSE))))</f>
        <v>Exact</v>
      </c>
      <c r="AE2782" s="20">
        <f ca="1">IFERROR(
   IF(
     OR(ISBLANK(P2782),ISBLANK(Q2782)),
     "",
     IF(
       AND(AB2782&lt;&gt;"",OR(W2782="Terminé",W2782="En cours")),
       VLOOKUP(AD2782,Setup_ScoreExactBonus!A:D,4,FALSE),
       0
     )),
  0)</f>
        <v>20</v>
      </c>
      <c r="AF2782" s="21">
        <f t="shared" ref="AF2782:AF2808" ca="1" si="361">IFERROR(IF(OR(ISBLANK(P2782),ISBLANK(Q2782)),0,IF(AB2782&lt;&gt;"", AB2782 + IF(AC2782=1,AE2782, 0), "") * (S2782+1)),"")</f>
        <v>129</v>
      </c>
      <c r="AG2782" s="21">
        <f ca="1">SUMIFS(AF$2:AF2782,D$2:D2782,D2782)</f>
        <v>3955</v>
      </c>
      <c r="AJ2782" s="22">
        <f t="shared" si="349"/>
        <v>1</v>
      </c>
      <c r="AK2782" s="22">
        <f t="shared" si="350"/>
        <v>0</v>
      </c>
      <c r="AL2782" s="22">
        <v>0</v>
      </c>
    </row>
    <row r="2783" spans="1:38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France</v>
      </c>
      <c r="K2783" s="21" t="str">
        <f>IFERROR(VLOOKUP(J2783,Setup_Team!$B:$C,2,FALSE), "TDB")</f>
        <v>FRA</v>
      </c>
      <c r="L2783" s="21" t="str">
        <f>VLOOKUP($A2783,Location!$A:$J,8,FALSE)</f>
        <v>Angleterre</v>
      </c>
      <c r="M2783" s="21" t="str">
        <f>IFERROR(VLOOKUP(L2783,Setup_Team!$B:$C,2,FALSE), "TDB")</f>
        <v>ENG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>
        <v>2</v>
      </c>
      <c r="Q2783" s="27">
        <v>1</v>
      </c>
      <c r="R2783" s="27" t="str">
        <f t="shared" si="352"/>
        <v>2-1</v>
      </c>
      <c r="S2783" s="21">
        <v>0</v>
      </c>
      <c r="T2783" s="20">
        <f>VLOOKUP($A2783,Database!$A:$Y,10,FALSE)</f>
        <v>77</v>
      </c>
      <c r="U2783" s="20">
        <f>VLOOKUP($A2783,Database!$A:$Y,11,FALSE)</f>
        <v>120</v>
      </c>
      <c r="V2783" s="20">
        <f>VLOOKUP($A2783,Database!$A:$Y,12,FALSE)</f>
        <v>119</v>
      </c>
      <c r="W2783" s="20" t="str">
        <f>VLOOKUP(A2783,Database!A:M,13,FALSE)</f>
        <v>Terminé</v>
      </c>
      <c r="X2783" s="20">
        <f>VLOOKUP($A2783,Database!$A:$Y,20,FALSE)</f>
        <v>4</v>
      </c>
      <c r="Y2783" s="20">
        <f>VLOOKUP($A2783,Database!$A:$Y,21,FALSE)</f>
        <v>6</v>
      </c>
      <c r="Z2783" s="20">
        <f t="shared" si="357"/>
        <v>0</v>
      </c>
      <c r="AA2783" s="20">
        <f t="shared" si="358"/>
        <v>0</v>
      </c>
      <c r="AB2783" s="20">
        <f t="shared" ca="1" si="359"/>
        <v>0</v>
      </c>
      <c r="AC2783" s="20">
        <f t="shared" ca="1" si="36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>
        <f ca="1">IFERROR(
   IF(
     OR(ISBLANK(P2783),ISBLANK(Q2783)),
     "",
     IF(
       AND(AB2783&lt;&gt;"",OR(W2783="Terminé",W2783="En cours")),
       VLOOKUP(AD2783,Setup_ScoreExactBonus!A:D,4,FALSE),
       0
     )),
  0)</f>
        <v>0</v>
      </c>
      <c r="AF2783" s="21">
        <f t="shared" ca="1" si="361"/>
        <v>0</v>
      </c>
      <c r="AG2783" s="21">
        <f ca="1">SUMIFS(AF$2:AF2783,D$2:D2783,D2783)</f>
        <v>3925</v>
      </c>
      <c r="AJ2783" s="22">
        <f t="shared" si="349"/>
        <v>0</v>
      </c>
      <c r="AK2783" s="22">
        <f t="shared" si="350"/>
        <v>1</v>
      </c>
      <c r="AL2783" s="22">
        <v>0</v>
      </c>
    </row>
    <row r="2784" spans="1:38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France</v>
      </c>
      <c r="K2784" s="21" t="str">
        <f>IFERROR(VLOOKUP(J2784,Setup_Team!$B:$C,2,FALSE), "TDB")</f>
        <v>FRA</v>
      </c>
      <c r="L2784" s="21" t="str">
        <f>VLOOKUP($A2784,Location!$A:$J,8,FALSE)</f>
        <v>Angleterre</v>
      </c>
      <c r="M2784" s="21" t="str">
        <f>IFERROR(VLOOKUP(L2784,Setup_Team!$B:$C,2,FALSE), "TDB")</f>
        <v>ENG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>
        <v>3</v>
      </c>
      <c r="Q2784" s="27">
        <v>1</v>
      </c>
      <c r="R2784" s="27" t="str">
        <f t="shared" si="352"/>
        <v>3-1</v>
      </c>
      <c r="S2784" s="21">
        <v>0</v>
      </c>
      <c r="T2784" s="20">
        <f>VLOOKUP($A2784,Database!$A:$Y,10,FALSE)</f>
        <v>77</v>
      </c>
      <c r="U2784" s="20">
        <f>VLOOKUP($A2784,Database!$A:$Y,11,FALSE)</f>
        <v>120</v>
      </c>
      <c r="V2784" s="20">
        <f>VLOOKUP($A2784,Database!$A:$Y,12,FALSE)</f>
        <v>119</v>
      </c>
      <c r="W2784" s="20" t="str">
        <f>VLOOKUP(A2784,Database!A:M,13,FALSE)</f>
        <v>Terminé</v>
      </c>
      <c r="X2784" s="20">
        <f>VLOOKUP($A2784,Database!$A:$Y,20,FALSE)</f>
        <v>4</v>
      </c>
      <c r="Y2784" s="20">
        <f>VLOOKUP($A2784,Database!$A:$Y,21,FALSE)</f>
        <v>6</v>
      </c>
      <c r="Z2784" s="20">
        <f t="shared" si="357"/>
        <v>0</v>
      </c>
      <c r="AA2784" s="20">
        <f t="shared" si="358"/>
        <v>0</v>
      </c>
      <c r="AB2784" s="20">
        <f t="shared" ca="1" si="359"/>
        <v>0</v>
      </c>
      <c r="AC2784" s="20">
        <f t="shared" ca="1" si="36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>
        <f ca="1">IFERROR(
   IF(
     OR(ISBLANK(P2784),ISBLANK(Q2784)),
     "",
     IF(
       AND(AB2784&lt;&gt;"",OR(W2784="Terminé",W2784="En cours")),
       VLOOKUP(AD2784,Setup_ScoreExactBonus!A:D,4,FALSE),
       0
     )),
  0)</f>
        <v>0</v>
      </c>
      <c r="AF2784" s="21">
        <f t="shared" ca="1" si="361"/>
        <v>0</v>
      </c>
      <c r="AG2784" s="21">
        <f ca="1">SUMIFS(AF$2:AF2784,D$2:D2784,D2784)</f>
        <v>4381</v>
      </c>
      <c r="AJ2784" s="22">
        <f t="shared" si="349"/>
        <v>0</v>
      </c>
      <c r="AK2784" s="22">
        <f t="shared" si="350"/>
        <v>3</v>
      </c>
      <c r="AL2784" s="22">
        <v>0</v>
      </c>
    </row>
    <row r="2785" spans="1:38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France</v>
      </c>
      <c r="K2785" s="21" t="str">
        <f>IFERROR(VLOOKUP(J2785,Setup_Team!$B:$C,2,FALSE), "TDB")</f>
        <v>FRA</v>
      </c>
      <c r="L2785" s="21" t="str">
        <f>VLOOKUP($A2785,Location!$A:$J,8,FALSE)</f>
        <v>Angleterre</v>
      </c>
      <c r="M2785" s="21" t="str">
        <f>IFERROR(VLOOKUP(L2785,Setup_Team!$B:$C,2,FALSE), "TDB")</f>
        <v>ENG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>
        <v>3</v>
      </c>
      <c r="Q2785" s="27">
        <v>1</v>
      </c>
      <c r="R2785" s="27" t="str">
        <f t="shared" si="352"/>
        <v>3-1</v>
      </c>
      <c r="S2785" s="21">
        <v>0</v>
      </c>
      <c r="T2785" s="20">
        <f>VLOOKUP($A2785,Database!$A:$Y,10,FALSE)</f>
        <v>77</v>
      </c>
      <c r="U2785" s="20">
        <f>VLOOKUP($A2785,Database!$A:$Y,11,FALSE)</f>
        <v>120</v>
      </c>
      <c r="V2785" s="20">
        <f>VLOOKUP($A2785,Database!$A:$Y,12,FALSE)</f>
        <v>119</v>
      </c>
      <c r="W2785" s="20" t="str">
        <f>VLOOKUP(A2785,Database!A:M,13,FALSE)</f>
        <v>Terminé</v>
      </c>
      <c r="X2785" s="20">
        <f>VLOOKUP($A2785,Database!$A:$Y,20,FALSE)</f>
        <v>4</v>
      </c>
      <c r="Y2785" s="20">
        <f>VLOOKUP($A2785,Database!$A:$Y,21,FALSE)</f>
        <v>6</v>
      </c>
      <c r="Z2785" s="20">
        <f t="shared" si="357"/>
        <v>0</v>
      </c>
      <c r="AA2785" s="20">
        <f t="shared" si="358"/>
        <v>0</v>
      </c>
      <c r="AB2785" s="20">
        <f t="shared" ca="1" si="359"/>
        <v>0</v>
      </c>
      <c r="AC2785" s="20">
        <f t="shared" ca="1" si="36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>
        <f ca="1">IFERROR(
   IF(
     OR(ISBLANK(P2785),ISBLANK(Q2785)),
     "",
     IF(
       AND(AB2785&lt;&gt;"",OR(W2785="Terminé",W2785="En cours")),
       VLOOKUP(AD2785,Setup_ScoreExactBonus!A:D,4,FALSE),
       0
     )),
  0)</f>
        <v>0</v>
      </c>
      <c r="AF2785" s="21">
        <f t="shared" ca="1" si="361"/>
        <v>0</v>
      </c>
      <c r="AG2785" s="21">
        <f ca="1">SUMIFS(AF$2:AF2785,D$2:D2785,D2785)</f>
        <v>4099</v>
      </c>
      <c r="AJ2785" s="22">
        <f t="shared" si="349"/>
        <v>0</v>
      </c>
      <c r="AK2785" s="22">
        <f t="shared" si="350"/>
        <v>3</v>
      </c>
      <c r="AL2785" s="22">
        <v>0</v>
      </c>
    </row>
    <row r="2786" spans="1:38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France</v>
      </c>
      <c r="K2786" s="21" t="str">
        <f>IFERROR(VLOOKUP(J2786,Setup_Team!$B:$C,2,FALSE), "TDB")</f>
        <v>FRA</v>
      </c>
      <c r="L2786" s="21" t="str">
        <f>VLOOKUP($A2786,Location!$A:$J,8,FALSE)</f>
        <v>Angleterre</v>
      </c>
      <c r="M2786" s="21" t="str">
        <f>IFERROR(VLOOKUP(L2786,Setup_Team!$B:$C,2,FALSE), "TDB")</f>
        <v>ENG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>
        <v>2</v>
      </c>
      <c r="Q2786" s="27">
        <v>1</v>
      </c>
      <c r="R2786" s="27" t="str">
        <f t="shared" si="352"/>
        <v>2-1</v>
      </c>
      <c r="S2786" s="21">
        <v>0</v>
      </c>
      <c r="T2786" s="20">
        <f>VLOOKUP($A2786,Database!$A:$Y,10,FALSE)</f>
        <v>77</v>
      </c>
      <c r="U2786" s="20">
        <f>VLOOKUP($A2786,Database!$A:$Y,11,FALSE)</f>
        <v>120</v>
      </c>
      <c r="V2786" s="20">
        <f>VLOOKUP($A2786,Database!$A:$Y,12,FALSE)</f>
        <v>119</v>
      </c>
      <c r="W2786" s="20" t="str">
        <f>VLOOKUP(A2786,Database!A:M,13,FALSE)</f>
        <v>Terminé</v>
      </c>
      <c r="X2786" s="20">
        <f>VLOOKUP($A2786,Database!$A:$Y,20,FALSE)</f>
        <v>4</v>
      </c>
      <c r="Y2786" s="20">
        <f>VLOOKUP($A2786,Database!$A:$Y,21,FALSE)</f>
        <v>6</v>
      </c>
      <c r="Z2786" s="20">
        <f t="shared" si="357"/>
        <v>0</v>
      </c>
      <c r="AA2786" s="20">
        <f t="shared" si="358"/>
        <v>0</v>
      </c>
      <c r="AB2786" s="20">
        <f t="shared" ca="1" si="359"/>
        <v>0</v>
      </c>
      <c r="AC2786" s="20">
        <f t="shared" ca="1" si="36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>
        <f ca="1">IFERROR(
   IF(
     OR(ISBLANK(P2786),ISBLANK(Q2786)),
     "",
     IF(
       AND(AB2786&lt;&gt;"",OR(W2786="Terminé",W2786="En cours")),
       VLOOKUP(AD2786,Setup_ScoreExactBonus!A:D,4,FALSE),
       0
     )),
  0)</f>
        <v>0</v>
      </c>
      <c r="AF2786" s="21">
        <f t="shared" ca="1" si="361"/>
        <v>0</v>
      </c>
      <c r="AG2786" s="21">
        <f ca="1">SUMIFS(AF$2:AF2786,D$2:D2786,D2786)</f>
        <v>4338</v>
      </c>
      <c r="AJ2786" s="22">
        <f t="shared" si="349"/>
        <v>0</v>
      </c>
      <c r="AK2786" s="22">
        <f t="shared" si="350"/>
        <v>1</v>
      </c>
      <c r="AL2786" s="22">
        <v>0</v>
      </c>
    </row>
    <row r="2787" spans="1:38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France</v>
      </c>
      <c r="K2787" s="21" t="str">
        <f>IFERROR(VLOOKUP(J2787,Setup_Team!$B:$C,2,FALSE), "TDB")</f>
        <v>FRA</v>
      </c>
      <c r="L2787" s="21" t="str">
        <f>VLOOKUP($A2787,Location!$A:$J,8,FALSE)</f>
        <v>Angleterre</v>
      </c>
      <c r="M2787" s="21" t="str">
        <f>IFERROR(VLOOKUP(L2787,Setup_Team!$B:$C,2,FALSE), "TDB")</f>
        <v>ENG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>
        <v>3</v>
      </c>
      <c r="Q2787" s="27">
        <v>1</v>
      </c>
      <c r="R2787" s="27" t="str">
        <f t="shared" si="352"/>
        <v>3-1</v>
      </c>
      <c r="S2787" s="21">
        <v>0</v>
      </c>
      <c r="T2787" s="20">
        <f>VLOOKUP($A2787,Database!$A:$Y,10,FALSE)</f>
        <v>77</v>
      </c>
      <c r="U2787" s="20">
        <f>VLOOKUP($A2787,Database!$A:$Y,11,FALSE)</f>
        <v>120</v>
      </c>
      <c r="V2787" s="20">
        <f>VLOOKUP($A2787,Database!$A:$Y,12,FALSE)</f>
        <v>119</v>
      </c>
      <c r="W2787" s="20" t="str">
        <f>VLOOKUP(A2787,Database!A:M,13,FALSE)</f>
        <v>Terminé</v>
      </c>
      <c r="X2787" s="20">
        <f>VLOOKUP($A2787,Database!$A:$Y,20,FALSE)</f>
        <v>4</v>
      </c>
      <c r="Y2787" s="20">
        <f>VLOOKUP($A2787,Database!$A:$Y,21,FALSE)</f>
        <v>6</v>
      </c>
      <c r="Z2787" s="20">
        <f t="shared" si="357"/>
        <v>0</v>
      </c>
      <c r="AA2787" s="20">
        <f t="shared" si="358"/>
        <v>0</v>
      </c>
      <c r="AB2787" s="20">
        <f t="shared" ca="1" si="359"/>
        <v>0</v>
      </c>
      <c r="AC2787" s="20">
        <f t="shared" ca="1" si="36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>
        <f ca="1">IFERROR(
   IF(
     OR(ISBLANK(P2787),ISBLANK(Q2787)),
     "",
     IF(
       AND(AB2787&lt;&gt;"",OR(W2787="Terminé",W2787="En cours")),
       VLOOKUP(AD2787,Setup_ScoreExactBonus!A:D,4,FALSE),
       0
     )),
  0)</f>
        <v>0</v>
      </c>
      <c r="AF2787" s="21">
        <f t="shared" ca="1" si="361"/>
        <v>0</v>
      </c>
      <c r="AG2787" s="21">
        <f ca="1">SUMIFS(AF$2:AF2787,D$2:D2787,D2787)</f>
        <v>3018</v>
      </c>
      <c r="AJ2787" s="22">
        <f t="shared" si="349"/>
        <v>0</v>
      </c>
      <c r="AK2787" s="22">
        <f t="shared" si="350"/>
        <v>3</v>
      </c>
      <c r="AL2787" s="22">
        <v>0</v>
      </c>
    </row>
    <row r="2788" spans="1:38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France</v>
      </c>
      <c r="K2788" s="21" t="str">
        <f>IFERROR(VLOOKUP(J2788,Setup_Team!$B:$C,2,FALSE), "TDB")</f>
        <v>FRA</v>
      </c>
      <c r="L2788" s="21" t="str">
        <f>VLOOKUP($A2788,Location!$A:$J,8,FALSE)</f>
        <v>Angleterre</v>
      </c>
      <c r="M2788" s="21" t="str">
        <f>IFERROR(VLOOKUP(L2788,Setup_Team!$B:$C,2,FALSE), "TDB")</f>
        <v>ENG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>
        <v>2</v>
      </c>
      <c r="Q2788" s="27">
        <v>1</v>
      </c>
      <c r="R2788" s="27" t="str">
        <f t="shared" si="352"/>
        <v>2-1</v>
      </c>
      <c r="S2788" s="21">
        <v>0</v>
      </c>
      <c r="T2788" s="20">
        <f>VLOOKUP($A2788,Database!$A:$Y,10,FALSE)</f>
        <v>77</v>
      </c>
      <c r="U2788" s="20">
        <f>VLOOKUP($A2788,Database!$A:$Y,11,FALSE)</f>
        <v>120</v>
      </c>
      <c r="V2788" s="20">
        <f>VLOOKUP($A2788,Database!$A:$Y,12,FALSE)</f>
        <v>119</v>
      </c>
      <c r="W2788" s="20" t="str">
        <f>VLOOKUP(A2788,Database!A:M,13,FALSE)</f>
        <v>Terminé</v>
      </c>
      <c r="X2788" s="20">
        <f>VLOOKUP($A2788,Database!$A:$Y,20,FALSE)</f>
        <v>4</v>
      </c>
      <c r="Y2788" s="20">
        <f>VLOOKUP($A2788,Database!$A:$Y,21,FALSE)</f>
        <v>6</v>
      </c>
      <c r="Z2788" s="20">
        <f t="shared" si="357"/>
        <v>0</v>
      </c>
      <c r="AA2788" s="20">
        <f t="shared" si="358"/>
        <v>0</v>
      </c>
      <c r="AB2788" s="20">
        <f t="shared" ca="1" si="359"/>
        <v>0</v>
      </c>
      <c r="AC2788" s="20">
        <f t="shared" ca="1" si="36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>
        <f ca="1">IFERROR(
   IF(
     OR(ISBLANK(P2788),ISBLANK(Q2788)),
     "",
     IF(
       AND(AB2788&lt;&gt;"",OR(W2788="Terminé",W2788="En cours")),
       VLOOKUP(AD2788,Setup_ScoreExactBonus!A:D,4,FALSE),
       0
     )),
  0)</f>
        <v>0</v>
      </c>
      <c r="AF2788" s="21">
        <f t="shared" ca="1" si="361"/>
        <v>0</v>
      </c>
      <c r="AG2788" s="21">
        <f ca="1">SUMIFS(AF$2:AF2788,D$2:D2788,D2788)</f>
        <v>4375</v>
      </c>
      <c r="AJ2788" s="22">
        <f t="shared" si="349"/>
        <v>0</v>
      </c>
      <c r="AK2788" s="22">
        <f t="shared" si="350"/>
        <v>3</v>
      </c>
      <c r="AL2788" s="22">
        <v>0</v>
      </c>
    </row>
    <row r="2789" spans="1:38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France</v>
      </c>
      <c r="K2789" s="21" t="str">
        <f>IFERROR(VLOOKUP(J2789,Setup_Team!$B:$C,2,FALSE), "TDB")</f>
        <v>FRA</v>
      </c>
      <c r="L2789" s="21" t="str">
        <f>VLOOKUP($A2789,Location!$A:$J,8,FALSE)</f>
        <v>Angleterre</v>
      </c>
      <c r="M2789" s="21" t="str">
        <f>IFERROR(VLOOKUP(L2789,Setup_Team!$B:$C,2,FALSE), "TDB")</f>
        <v>ENG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>
        <v>2</v>
      </c>
      <c r="Q2789" s="27">
        <v>1</v>
      </c>
      <c r="R2789" s="27" t="str">
        <f t="shared" si="352"/>
        <v>2-1</v>
      </c>
      <c r="S2789" s="21">
        <v>1</v>
      </c>
      <c r="T2789" s="20">
        <f>VLOOKUP($A2789,Database!$A:$Y,10,FALSE)</f>
        <v>77</v>
      </c>
      <c r="U2789" s="20">
        <f>VLOOKUP($A2789,Database!$A:$Y,11,FALSE)</f>
        <v>120</v>
      </c>
      <c r="V2789" s="20">
        <f>VLOOKUP($A2789,Database!$A:$Y,12,FALSE)</f>
        <v>119</v>
      </c>
      <c r="W2789" s="20" t="str">
        <f>VLOOKUP(A2789,Database!A:M,13,FALSE)</f>
        <v>Terminé</v>
      </c>
      <c r="X2789" s="20">
        <f>VLOOKUP($A2789,Database!$A:$Y,20,FALSE)</f>
        <v>4</v>
      </c>
      <c r="Y2789" s="20">
        <f>VLOOKUP($A2789,Database!$A:$Y,21,FALSE)</f>
        <v>6</v>
      </c>
      <c r="Z2789" s="20">
        <f t="shared" si="357"/>
        <v>0</v>
      </c>
      <c r="AA2789" s="20">
        <f t="shared" si="358"/>
        <v>0</v>
      </c>
      <c r="AB2789" s="20">
        <f t="shared" ca="1" si="359"/>
        <v>0</v>
      </c>
      <c r="AC2789" s="20">
        <f t="shared" ca="1" si="36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>
        <f ca="1">IFERROR(
   IF(
     OR(ISBLANK(P2789),ISBLANK(Q2789)),
     "",
     IF(
       AND(AB2789&lt;&gt;"",OR(W2789="Terminé",W2789="En cours")),
       VLOOKUP(AD2789,Setup_ScoreExactBonus!A:D,4,FALSE),
       0
     )),
  0)</f>
        <v>0</v>
      </c>
      <c r="AF2789" s="21">
        <f t="shared" ca="1" si="361"/>
        <v>0</v>
      </c>
      <c r="AG2789" s="21">
        <f ca="1">SUMIFS(AF$2:AF2789,D$2:D2789,D2789)</f>
        <v>2659</v>
      </c>
      <c r="AJ2789" s="22">
        <f t="shared" si="349"/>
        <v>0</v>
      </c>
      <c r="AK2789" s="22">
        <f t="shared" si="350"/>
        <v>3</v>
      </c>
      <c r="AL2789" s="22">
        <v>0</v>
      </c>
    </row>
    <row r="2790" spans="1:38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France</v>
      </c>
      <c r="K2790" s="21" t="str">
        <f>IFERROR(VLOOKUP(J2790,Setup_Team!$B:$C,2,FALSE), "TDB")</f>
        <v>FRA</v>
      </c>
      <c r="L2790" s="21" t="str">
        <f>VLOOKUP($A2790,Location!$A:$J,8,FALSE)</f>
        <v>Angleterre</v>
      </c>
      <c r="M2790" s="21" t="str">
        <f>IFERROR(VLOOKUP(L2790,Setup_Team!$B:$C,2,FALSE), "TDB")</f>
        <v>ENG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>
        <v>2</v>
      </c>
      <c r="Q2790" s="27">
        <v>1</v>
      </c>
      <c r="R2790" s="27" t="str">
        <f t="shared" si="352"/>
        <v>2-1</v>
      </c>
      <c r="S2790" s="21">
        <v>0</v>
      </c>
      <c r="T2790" s="20">
        <f>VLOOKUP($A2790,Database!$A:$Y,10,FALSE)</f>
        <v>77</v>
      </c>
      <c r="U2790" s="20">
        <f>VLOOKUP($A2790,Database!$A:$Y,11,FALSE)</f>
        <v>120</v>
      </c>
      <c r="V2790" s="20">
        <f>VLOOKUP($A2790,Database!$A:$Y,12,FALSE)</f>
        <v>119</v>
      </c>
      <c r="W2790" s="20" t="str">
        <f>VLOOKUP(A2790,Database!A:M,13,FALSE)</f>
        <v>Terminé</v>
      </c>
      <c r="X2790" s="20">
        <f>VLOOKUP($A2790,Database!$A:$Y,20,FALSE)</f>
        <v>4</v>
      </c>
      <c r="Y2790" s="20">
        <f>VLOOKUP($A2790,Database!$A:$Y,21,FALSE)</f>
        <v>6</v>
      </c>
      <c r="Z2790" s="20">
        <f t="shared" si="357"/>
        <v>0</v>
      </c>
      <c r="AA2790" s="20">
        <f t="shared" si="358"/>
        <v>0</v>
      </c>
      <c r="AB2790" s="20">
        <f t="shared" ca="1" si="359"/>
        <v>0</v>
      </c>
      <c r="AC2790" s="20">
        <f t="shared" ca="1" si="36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>
        <f ca="1">IFERROR(
   IF(
     OR(ISBLANK(P2790),ISBLANK(Q2790)),
     "",
     IF(
       AND(AB2790&lt;&gt;"",OR(W2790="Terminé",W2790="En cours")),
       VLOOKUP(AD2790,Setup_ScoreExactBonus!A:D,4,FALSE),
       0
     )),
  0)</f>
        <v>0</v>
      </c>
      <c r="AF2790" s="21">
        <f t="shared" ca="1" si="361"/>
        <v>0</v>
      </c>
      <c r="AG2790" s="21">
        <f ca="1">SUMIFS(AF$2:AF2790,D$2:D2790,D2790)</f>
        <v>3853</v>
      </c>
      <c r="AJ2790" s="22">
        <f t="shared" si="349"/>
        <v>0</v>
      </c>
      <c r="AK2790" s="22">
        <f t="shared" si="350"/>
        <v>1</v>
      </c>
      <c r="AL2790" s="22">
        <v>0</v>
      </c>
    </row>
    <row r="2791" spans="1:38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France</v>
      </c>
      <c r="K2791" s="21" t="str">
        <f>IFERROR(VLOOKUP(J2791,Setup_Team!$B:$C,2,FALSE), "TDB")</f>
        <v>FRA</v>
      </c>
      <c r="L2791" s="21" t="str">
        <f>VLOOKUP($A2791,Location!$A:$J,8,FALSE)</f>
        <v>Angleterre</v>
      </c>
      <c r="M2791" s="21" t="str">
        <f>IFERROR(VLOOKUP(L2791,Setup_Team!$B:$C,2,FALSE), "TDB")</f>
        <v>ENG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>
        <v>2</v>
      </c>
      <c r="Q2791" s="27">
        <v>1</v>
      </c>
      <c r="R2791" s="27" t="str">
        <f t="shared" si="352"/>
        <v>2-1</v>
      </c>
      <c r="S2791" s="21">
        <v>0</v>
      </c>
      <c r="T2791" s="20">
        <f>VLOOKUP($A2791,Database!$A:$Y,10,FALSE)</f>
        <v>77</v>
      </c>
      <c r="U2791" s="20">
        <f>VLOOKUP($A2791,Database!$A:$Y,11,FALSE)</f>
        <v>120</v>
      </c>
      <c r="V2791" s="20">
        <f>VLOOKUP($A2791,Database!$A:$Y,12,FALSE)</f>
        <v>119</v>
      </c>
      <c r="W2791" s="20" t="str">
        <f>VLOOKUP(A2791,Database!A:M,13,FALSE)</f>
        <v>Terminé</v>
      </c>
      <c r="X2791" s="20">
        <f>VLOOKUP($A2791,Database!$A:$Y,20,FALSE)</f>
        <v>4</v>
      </c>
      <c r="Y2791" s="20">
        <f>VLOOKUP($A2791,Database!$A:$Y,21,FALSE)</f>
        <v>6</v>
      </c>
      <c r="Z2791" s="20">
        <f t="shared" si="357"/>
        <v>0</v>
      </c>
      <c r="AA2791" s="20">
        <f t="shared" si="358"/>
        <v>0</v>
      </c>
      <c r="AB2791" s="20">
        <f t="shared" ca="1" si="359"/>
        <v>0</v>
      </c>
      <c r="AC2791" s="20">
        <f t="shared" ca="1" si="36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>
        <f ca="1">IFERROR(
   IF(
     OR(ISBLANK(P2791),ISBLANK(Q2791)),
     "",
     IF(
       AND(AB2791&lt;&gt;"",OR(W2791="Terminé",W2791="En cours")),
       VLOOKUP(AD2791,Setup_ScoreExactBonus!A:D,4,FALSE),
       0
     )),
  0)</f>
        <v>0</v>
      </c>
      <c r="AF2791" s="21">
        <f t="shared" ca="1" si="361"/>
        <v>0</v>
      </c>
      <c r="AG2791" s="21">
        <f ca="1">SUMIFS(AF$2:AF2791,D$2:D2791,D2791)</f>
        <v>4286</v>
      </c>
      <c r="AJ2791" s="22">
        <f t="shared" si="349"/>
        <v>0</v>
      </c>
      <c r="AK2791" s="22">
        <f t="shared" si="350"/>
        <v>1</v>
      </c>
      <c r="AL2791" s="22">
        <v>0</v>
      </c>
    </row>
    <row r="2792" spans="1:38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France</v>
      </c>
      <c r="K2792" s="21" t="str">
        <f>IFERROR(VLOOKUP(J2792,Setup_Team!$B:$C,2,FALSE), "TDB")</f>
        <v>FRA</v>
      </c>
      <c r="L2792" s="21" t="str">
        <f>VLOOKUP($A2792,Location!$A:$J,8,FALSE)</f>
        <v>Angleterre</v>
      </c>
      <c r="M2792" s="21" t="str">
        <f>IFERROR(VLOOKUP(L2792,Setup_Team!$B:$C,2,FALSE), "TDB")</f>
        <v>ENG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>
        <v>3</v>
      </c>
      <c r="Q2792" s="27">
        <v>2</v>
      </c>
      <c r="R2792" s="27" t="str">
        <f t="shared" si="352"/>
        <v>3-2</v>
      </c>
      <c r="S2792" s="21">
        <v>0</v>
      </c>
      <c r="T2792" s="20">
        <f>VLOOKUP($A2792,Database!$A:$Y,10,FALSE)</f>
        <v>77</v>
      </c>
      <c r="U2792" s="20">
        <f>VLOOKUP($A2792,Database!$A:$Y,11,FALSE)</f>
        <v>120</v>
      </c>
      <c r="V2792" s="20">
        <f>VLOOKUP($A2792,Database!$A:$Y,12,FALSE)</f>
        <v>119</v>
      </c>
      <c r="W2792" s="20" t="str">
        <f>VLOOKUP(A2792,Database!A:M,13,FALSE)</f>
        <v>Terminé</v>
      </c>
      <c r="X2792" s="20">
        <f>VLOOKUP($A2792,Database!$A:$Y,20,FALSE)</f>
        <v>4</v>
      </c>
      <c r="Y2792" s="20">
        <f>VLOOKUP($A2792,Database!$A:$Y,21,FALSE)</f>
        <v>6</v>
      </c>
      <c r="Z2792" s="20">
        <f t="shared" si="357"/>
        <v>0</v>
      </c>
      <c r="AA2792" s="20">
        <f t="shared" si="358"/>
        <v>0</v>
      </c>
      <c r="AB2792" s="20">
        <f t="shared" ca="1" si="359"/>
        <v>0</v>
      </c>
      <c r="AC2792" s="20">
        <f t="shared" ca="1" si="36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>
        <f ca="1">IFERROR(
   IF(
     OR(ISBLANK(P2792),ISBLANK(Q2792)),
     "",
     IF(
       AND(AB2792&lt;&gt;"",OR(W2792="Terminé",W2792="En cours")),
       VLOOKUP(AD2792,Setup_ScoreExactBonus!A:D,4,FALSE),
       0
     )),
  0)</f>
        <v>0</v>
      </c>
      <c r="AF2792" s="21">
        <f t="shared" ca="1" si="361"/>
        <v>0</v>
      </c>
      <c r="AG2792" s="21">
        <f ca="1">SUMIFS(AF$2:AF2792,D$2:D2792,D2792)</f>
        <v>3638</v>
      </c>
      <c r="AJ2792" s="22">
        <f t="shared" si="349"/>
        <v>0</v>
      </c>
      <c r="AK2792" s="22">
        <f t="shared" si="350"/>
        <v>1</v>
      </c>
      <c r="AL2792" s="22">
        <v>0</v>
      </c>
    </row>
    <row r="2793" spans="1:38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France</v>
      </c>
      <c r="K2793" s="21" t="str">
        <f>IFERROR(VLOOKUP(J2793,Setup_Team!$B:$C,2,FALSE), "TDB")</f>
        <v>FRA</v>
      </c>
      <c r="L2793" s="21" t="str">
        <f>VLOOKUP($A2793,Location!$A:$J,8,FALSE)</f>
        <v>Angleterre</v>
      </c>
      <c r="M2793" s="21" t="str">
        <f>IFERROR(VLOOKUP(L2793,Setup_Team!$B:$C,2,FALSE), "TDB")</f>
        <v>ENG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>
        <v>2</v>
      </c>
      <c r="Q2793" s="27">
        <v>1</v>
      </c>
      <c r="R2793" s="27" t="str">
        <f t="shared" si="352"/>
        <v>2-1</v>
      </c>
      <c r="S2793" s="21">
        <v>0</v>
      </c>
      <c r="T2793" s="20">
        <f>VLOOKUP($A2793,Database!$A:$Y,10,FALSE)</f>
        <v>77</v>
      </c>
      <c r="U2793" s="20">
        <f>VLOOKUP($A2793,Database!$A:$Y,11,FALSE)</f>
        <v>120</v>
      </c>
      <c r="V2793" s="20">
        <f>VLOOKUP($A2793,Database!$A:$Y,12,FALSE)</f>
        <v>119</v>
      </c>
      <c r="W2793" s="20" t="str">
        <f>VLOOKUP(A2793,Database!A:M,13,FALSE)</f>
        <v>Terminé</v>
      </c>
      <c r="X2793" s="20">
        <f>VLOOKUP($A2793,Database!$A:$Y,20,FALSE)</f>
        <v>4</v>
      </c>
      <c r="Y2793" s="20">
        <f>VLOOKUP($A2793,Database!$A:$Y,21,FALSE)</f>
        <v>6</v>
      </c>
      <c r="Z2793" s="20">
        <f t="shared" si="357"/>
        <v>0</v>
      </c>
      <c r="AA2793" s="20">
        <f t="shared" si="358"/>
        <v>0</v>
      </c>
      <c r="AB2793" s="20">
        <f t="shared" ca="1" si="359"/>
        <v>0</v>
      </c>
      <c r="AC2793" s="20">
        <f t="shared" ca="1" si="36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>
        <f ca="1">IFERROR(
   IF(
     OR(ISBLANK(P2793),ISBLANK(Q2793)),
     "",
     IF(
       AND(AB2793&lt;&gt;"",OR(W2793="Terminé",W2793="En cours")),
       VLOOKUP(AD2793,Setup_ScoreExactBonus!A:D,4,FALSE),
       0
     )),
  0)</f>
        <v>0</v>
      </c>
      <c r="AF2793" s="21">
        <f t="shared" ca="1" si="361"/>
        <v>0</v>
      </c>
      <c r="AG2793" s="21">
        <f ca="1">SUMIFS(AF$2:AF2793,D$2:D2793,D2793)</f>
        <v>4332</v>
      </c>
      <c r="AJ2793" s="22">
        <f t="shared" si="349"/>
        <v>0</v>
      </c>
      <c r="AK2793" s="22">
        <f t="shared" si="350"/>
        <v>3</v>
      </c>
      <c r="AL2793" s="22">
        <v>0</v>
      </c>
    </row>
    <row r="2794" spans="1:38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France</v>
      </c>
      <c r="K2794" s="21" t="str">
        <f>IFERROR(VLOOKUP(J2794,Setup_Team!$B:$C,2,FALSE), "TDB")</f>
        <v>FRA</v>
      </c>
      <c r="L2794" s="21" t="str">
        <f>VLOOKUP($A2794,Location!$A:$J,8,FALSE)</f>
        <v>Angleterre</v>
      </c>
      <c r="M2794" s="21" t="str">
        <f>IFERROR(VLOOKUP(L2794,Setup_Team!$B:$C,2,FALSE), "TDB")</f>
        <v>ENG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>
        <v>2</v>
      </c>
      <c r="Q2794" s="27">
        <v>2</v>
      </c>
      <c r="R2794" s="27" t="str">
        <f t="shared" si="352"/>
        <v>2-2</v>
      </c>
      <c r="S2794" s="21">
        <v>0</v>
      </c>
      <c r="T2794" s="20">
        <f>VLOOKUP($A2794,Database!$A:$Y,10,FALSE)</f>
        <v>77</v>
      </c>
      <c r="U2794" s="20">
        <f>VLOOKUP($A2794,Database!$A:$Y,11,FALSE)</f>
        <v>120</v>
      </c>
      <c r="V2794" s="20">
        <f>VLOOKUP($A2794,Database!$A:$Y,12,FALSE)</f>
        <v>119</v>
      </c>
      <c r="W2794" s="20" t="str">
        <f>VLOOKUP(A2794,Database!A:M,13,FALSE)</f>
        <v>Terminé</v>
      </c>
      <c r="X2794" s="20">
        <f>VLOOKUP($A2794,Database!$A:$Y,20,FALSE)</f>
        <v>4</v>
      </c>
      <c r="Y2794" s="20">
        <f>VLOOKUP($A2794,Database!$A:$Y,21,FALSE)</f>
        <v>6</v>
      </c>
      <c r="Z2794" s="20">
        <f t="shared" si="357"/>
        <v>0</v>
      </c>
      <c r="AA2794" s="20">
        <f t="shared" si="358"/>
        <v>0</v>
      </c>
      <c r="AB2794" s="20">
        <f t="shared" ca="1" si="359"/>
        <v>0</v>
      </c>
      <c r="AC2794" s="20">
        <f t="shared" ca="1" si="36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>
        <f ca="1">IFERROR(
   IF(
     OR(ISBLANK(P2794),ISBLANK(Q2794)),
     "",
     IF(
       AND(AB2794&lt;&gt;"",OR(W2794="Terminé",W2794="En cours")),
       VLOOKUP(AD2794,Setup_ScoreExactBonus!A:D,4,FALSE),
       0
     )),
  0)</f>
        <v>0</v>
      </c>
      <c r="AF2794" s="21">
        <f t="shared" ca="1" si="361"/>
        <v>0</v>
      </c>
      <c r="AG2794" s="21">
        <f ca="1">SUMIFS(AF$2:AF2794,D$2:D2794,D2794)</f>
        <v>3397</v>
      </c>
      <c r="AJ2794" s="22">
        <f t="shared" si="349"/>
        <v>0</v>
      </c>
      <c r="AK2794" s="22">
        <f t="shared" si="350"/>
        <v>4</v>
      </c>
      <c r="AL2794" s="22">
        <v>0</v>
      </c>
    </row>
    <row r="2795" spans="1:38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France</v>
      </c>
      <c r="K2795" s="21" t="str">
        <f>IFERROR(VLOOKUP(J2795,Setup_Team!$B:$C,2,FALSE), "TDB")</f>
        <v>FRA</v>
      </c>
      <c r="L2795" s="21" t="str">
        <f>VLOOKUP($A2795,Location!$A:$J,8,FALSE)</f>
        <v>Angleterre</v>
      </c>
      <c r="M2795" s="21" t="str">
        <f>IFERROR(VLOOKUP(L2795,Setup_Team!$B:$C,2,FALSE), "TDB")</f>
        <v>ENG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>
        <v>3</v>
      </c>
      <c r="Q2795" s="27">
        <v>1</v>
      </c>
      <c r="R2795" s="27" t="str">
        <f t="shared" si="352"/>
        <v>3-1</v>
      </c>
      <c r="S2795" s="21">
        <v>0</v>
      </c>
      <c r="T2795" s="20">
        <f>VLOOKUP($A2795,Database!$A:$Y,10,FALSE)</f>
        <v>77</v>
      </c>
      <c r="U2795" s="20">
        <f>VLOOKUP($A2795,Database!$A:$Y,11,FALSE)</f>
        <v>120</v>
      </c>
      <c r="V2795" s="20">
        <f>VLOOKUP($A2795,Database!$A:$Y,12,FALSE)</f>
        <v>119</v>
      </c>
      <c r="W2795" s="20" t="str">
        <f>VLOOKUP(A2795,Database!A:M,13,FALSE)</f>
        <v>Terminé</v>
      </c>
      <c r="X2795" s="20">
        <f>VLOOKUP($A2795,Database!$A:$Y,20,FALSE)</f>
        <v>4</v>
      </c>
      <c r="Y2795" s="20">
        <f>VLOOKUP($A2795,Database!$A:$Y,21,FALSE)</f>
        <v>6</v>
      </c>
      <c r="Z2795" s="20">
        <f t="shared" si="357"/>
        <v>0</v>
      </c>
      <c r="AA2795" s="20">
        <f t="shared" si="358"/>
        <v>0</v>
      </c>
      <c r="AB2795" s="20">
        <f t="shared" ca="1" si="359"/>
        <v>0</v>
      </c>
      <c r="AC2795" s="20">
        <f t="shared" ca="1" si="36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>
        <f ca="1">IFERROR(
   IF(
     OR(ISBLANK(P2795),ISBLANK(Q2795)),
     "",
     IF(
       AND(AB2795&lt;&gt;"",OR(W2795="Terminé",W2795="En cours")),
       VLOOKUP(AD2795,Setup_ScoreExactBonus!A:D,4,FALSE),
       0
     )),
  0)</f>
        <v>0</v>
      </c>
      <c r="AF2795" s="21">
        <f t="shared" ca="1" si="361"/>
        <v>0</v>
      </c>
      <c r="AG2795" s="21">
        <f ca="1">SUMIFS(AF$2:AF2795,D$2:D2795,D2795)</f>
        <v>4015</v>
      </c>
      <c r="AJ2795" s="22">
        <f t="shared" si="349"/>
        <v>0</v>
      </c>
      <c r="AK2795" s="22">
        <f t="shared" si="350"/>
        <v>1</v>
      </c>
      <c r="AL2795" s="22">
        <v>0</v>
      </c>
    </row>
    <row r="2796" spans="1:38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France</v>
      </c>
      <c r="K2796" s="21" t="str">
        <f>IFERROR(VLOOKUP(J2796,Setup_Team!$B:$C,2,FALSE), "TDB")</f>
        <v>FRA</v>
      </c>
      <c r="L2796" s="21" t="str">
        <f>VLOOKUP($A2796,Location!$A:$J,8,FALSE)</f>
        <v>Angleterre</v>
      </c>
      <c r="M2796" s="21" t="str">
        <f>IFERROR(VLOOKUP(L2796,Setup_Team!$B:$C,2,FALSE), "TDB")</f>
        <v>ENG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>
        <v>2</v>
      </c>
      <c r="Q2796" s="27">
        <v>1</v>
      </c>
      <c r="R2796" s="27" t="str">
        <f t="shared" si="352"/>
        <v>2-1</v>
      </c>
      <c r="S2796" s="21">
        <v>0</v>
      </c>
      <c r="T2796" s="20">
        <f>VLOOKUP($A2796,Database!$A:$Y,10,FALSE)</f>
        <v>77</v>
      </c>
      <c r="U2796" s="20">
        <f>VLOOKUP($A2796,Database!$A:$Y,11,FALSE)</f>
        <v>120</v>
      </c>
      <c r="V2796" s="20">
        <f>VLOOKUP($A2796,Database!$A:$Y,12,FALSE)</f>
        <v>119</v>
      </c>
      <c r="W2796" s="20" t="str">
        <f>VLOOKUP(A2796,Database!A:M,13,FALSE)</f>
        <v>Terminé</v>
      </c>
      <c r="X2796" s="20">
        <f>VLOOKUP($A2796,Database!$A:$Y,20,FALSE)</f>
        <v>4</v>
      </c>
      <c r="Y2796" s="20">
        <f>VLOOKUP($A2796,Database!$A:$Y,21,FALSE)</f>
        <v>6</v>
      </c>
      <c r="Z2796" s="20">
        <f t="shared" si="357"/>
        <v>0</v>
      </c>
      <c r="AA2796" s="20">
        <f t="shared" si="358"/>
        <v>0</v>
      </c>
      <c r="AB2796" s="20">
        <f t="shared" ca="1" si="359"/>
        <v>0</v>
      </c>
      <c r="AC2796" s="20">
        <f t="shared" ca="1" si="36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>
        <f ca="1">IFERROR(
   IF(
     OR(ISBLANK(P2796),ISBLANK(Q2796)),
     "",
     IF(
       AND(AB2796&lt;&gt;"",OR(W2796="Terminé",W2796="En cours")),
       VLOOKUP(AD2796,Setup_ScoreExactBonus!A:D,4,FALSE),
       0
     )),
  0)</f>
        <v>0</v>
      </c>
      <c r="AF2796" s="21">
        <f t="shared" ca="1" si="361"/>
        <v>0</v>
      </c>
      <c r="AG2796" s="21">
        <f ca="1">SUMIFS(AF$2:AF2796,D$2:D2796,D2796)</f>
        <v>4154</v>
      </c>
      <c r="AJ2796" s="22">
        <f t="shared" si="349"/>
        <v>0</v>
      </c>
      <c r="AK2796" s="22">
        <f t="shared" si="350"/>
        <v>4</v>
      </c>
      <c r="AL2796" s="22">
        <v>0</v>
      </c>
    </row>
    <row r="2797" spans="1:38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France</v>
      </c>
      <c r="K2797" s="21" t="str">
        <f>IFERROR(VLOOKUP(J2797,Setup_Team!$B:$C,2,FALSE), "TDB")</f>
        <v>FRA</v>
      </c>
      <c r="L2797" s="21" t="str">
        <f>VLOOKUP($A2797,Location!$A:$J,8,FALSE)</f>
        <v>Angleterre</v>
      </c>
      <c r="M2797" s="21" t="str">
        <f>IFERROR(VLOOKUP(L2797,Setup_Team!$B:$C,2,FALSE), "TDB")</f>
        <v>ENG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>
        <v>2</v>
      </c>
      <c r="Q2797" s="27">
        <v>0</v>
      </c>
      <c r="R2797" s="27" t="str">
        <f t="shared" si="352"/>
        <v>2-0</v>
      </c>
      <c r="S2797" s="21">
        <v>0</v>
      </c>
      <c r="T2797" s="20">
        <f>VLOOKUP($A2797,Database!$A:$Y,10,FALSE)</f>
        <v>77</v>
      </c>
      <c r="U2797" s="20">
        <f>VLOOKUP($A2797,Database!$A:$Y,11,FALSE)</f>
        <v>120</v>
      </c>
      <c r="V2797" s="20">
        <f>VLOOKUP($A2797,Database!$A:$Y,12,FALSE)</f>
        <v>119</v>
      </c>
      <c r="W2797" s="20" t="str">
        <f>VLOOKUP(A2797,Database!A:M,13,FALSE)</f>
        <v>Terminé</v>
      </c>
      <c r="X2797" s="20">
        <f>VLOOKUP($A2797,Database!$A:$Y,20,FALSE)</f>
        <v>4</v>
      </c>
      <c r="Y2797" s="20">
        <f>VLOOKUP($A2797,Database!$A:$Y,21,FALSE)</f>
        <v>6</v>
      </c>
      <c r="Z2797" s="20">
        <f t="shared" si="357"/>
        <v>0</v>
      </c>
      <c r="AA2797" s="20">
        <f t="shared" si="358"/>
        <v>0</v>
      </c>
      <c r="AB2797" s="20">
        <f t="shared" ca="1" si="359"/>
        <v>0</v>
      </c>
      <c r="AC2797" s="20">
        <f t="shared" ca="1" si="36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>
        <f ca="1">IFERROR(
   IF(
     OR(ISBLANK(P2797),ISBLANK(Q2797)),
     "",
     IF(
       AND(AB2797&lt;&gt;"",OR(W2797="Terminé",W2797="En cours")),
       VLOOKUP(AD2797,Setup_ScoreExactBonus!A:D,4,FALSE),
       0
     )),
  0)</f>
        <v>0</v>
      </c>
      <c r="AF2797" s="21">
        <f t="shared" ca="1" si="361"/>
        <v>0</v>
      </c>
      <c r="AG2797" s="21">
        <f ca="1">SUMIFS(AF$2:AF2797,D$2:D2797,D2797)</f>
        <v>4216</v>
      </c>
      <c r="AJ2797" s="22">
        <f t="shared" si="349"/>
        <v>0</v>
      </c>
      <c r="AK2797" s="22">
        <f t="shared" si="350"/>
        <v>3</v>
      </c>
      <c r="AL2797" s="22">
        <v>0</v>
      </c>
    </row>
    <row r="2798" spans="1:38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France</v>
      </c>
      <c r="K2798" s="21" t="str">
        <f>IFERROR(VLOOKUP(J2798,Setup_Team!$B:$C,2,FALSE), "TDB")</f>
        <v>FRA</v>
      </c>
      <c r="L2798" s="21" t="str">
        <f>VLOOKUP($A2798,Location!$A:$J,8,FALSE)</f>
        <v>Angleterre</v>
      </c>
      <c r="M2798" s="21" t="str">
        <f>IFERROR(VLOOKUP(L2798,Setup_Team!$B:$C,2,FALSE), "TDB")</f>
        <v>ENG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>
        <v>1</v>
      </c>
      <c r="Q2798" s="27">
        <v>2</v>
      </c>
      <c r="R2798" s="27" t="str">
        <f t="shared" si="352"/>
        <v>1-2</v>
      </c>
      <c r="S2798" s="21">
        <v>0</v>
      </c>
      <c r="T2798" s="20">
        <f>VLOOKUP($A2798,Database!$A:$Y,10,FALSE)</f>
        <v>77</v>
      </c>
      <c r="U2798" s="20">
        <f>VLOOKUP($A2798,Database!$A:$Y,11,FALSE)</f>
        <v>120</v>
      </c>
      <c r="V2798" s="20">
        <f>VLOOKUP($A2798,Database!$A:$Y,12,FALSE)</f>
        <v>119</v>
      </c>
      <c r="W2798" s="20" t="str">
        <f>VLOOKUP(A2798,Database!A:M,13,FALSE)</f>
        <v>Terminé</v>
      </c>
      <c r="X2798" s="20">
        <f>VLOOKUP($A2798,Database!$A:$Y,20,FALSE)</f>
        <v>4</v>
      </c>
      <c r="Y2798" s="20">
        <f>VLOOKUP($A2798,Database!$A:$Y,21,FALSE)</f>
        <v>6</v>
      </c>
      <c r="Z2798" s="20">
        <f t="shared" si="357"/>
        <v>0</v>
      </c>
      <c r="AA2798" s="20">
        <f t="shared" si="358"/>
        <v>1</v>
      </c>
      <c r="AB2798" s="20">
        <f t="shared" ca="1" si="359"/>
        <v>119</v>
      </c>
      <c r="AC2798" s="20">
        <f t="shared" ca="1" si="36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>
        <f ca="1">IFERROR(
   IF(
     OR(ISBLANK(P2798),ISBLANK(Q2798)),
     "",
     IF(
       AND(AB2798&lt;&gt;"",OR(W2798="Terminé",W2798="En cours")),
       VLOOKUP(AD2798,Setup_ScoreExactBonus!A:D,4,FALSE),
       0
     )),
  0)</f>
        <v>0</v>
      </c>
      <c r="AF2798" s="21">
        <f t="shared" ca="1" si="361"/>
        <v>119</v>
      </c>
      <c r="AG2798" s="21">
        <f ca="1">SUMIFS(AF$2:AF2798,D$2:D2798,D2798)</f>
        <v>3191</v>
      </c>
      <c r="AJ2798" s="22">
        <f t="shared" si="349"/>
        <v>2</v>
      </c>
      <c r="AK2798" s="22">
        <f t="shared" si="350"/>
        <v>0</v>
      </c>
      <c r="AL2798" s="22">
        <v>0</v>
      </c>
    </row>
    <row r="2799" spans="1:38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France</v>
      </c>
      <c r="K2799" s="21" t="str">
        <f>IFERROR(VLOOKUP(J2799,Setup_Team!$B:$C,2,FALSE), "TDB")</f>
        <v>FRA</v>
      </c>
      <c r="L2799" s="21" t="str">
        <f>VLOOKUP($A2799,Location!$A:$J,8,FALSE)</f>
        <v>Angleterre</v>
      </c>
      <c r="M2799" s="21" t="str">
        <f>IFERROR(VLOOKUP(L2799,Setup_Team!$B:$C,2,FALSE), "TDB")</f>
        <v>ENG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>
        <v>3</v>
      </c>
      <c r="Q2799" s="27">
        <v>1</v>
      </c>
      <c r="R2799" s="27" t="str">
        <f t="shared" si="352"/>
        <v>3-1</v>
      </c>
      <c r="S2799" s="21">
        <v>0</v>
      </c>
      <c r="T2799" s="20">
        <f>VLOOKUP($A2799,Database!$A:$Y,10,FALSE)</f>
        <v>77</v>
      </c>
      <c r="U2799" s="20">
        <f>VLOOKUP($A2799,Database!$A:$Y,11,FALSE)</f>
        <v>120</v>
      </c>
      <c r="V2799" s="20">
        <f>VLOOKUP($A2799,Database!$A:$Y,12,FALSE)</f>
        <v>119</v>
      </c>
      <c r="W2799" s="20" t="str">
        <f>VLOOKUP(A2799,Database!A:M,13,FALSE)</f>
        <v>Terminé</v>
      </c>
      <c r="X2799" s="20">
        <f>VLOOKUP($A2799,Database!$A:$Y,20,FALSE)</f>
        <v>4</v>
      </c>
      <c r="Y2799" s="20">
        <f>VLOOKUP($A2799,Database!$A:$Y,21,FALSE)</f>
        <v>6</v>
      </c>
      <c r="Z2799" s="20">
        <f t="shared" si="357"/>
        <v>0</v>
      </c>
      <c r="AA2799" s="20">
        <f t="shared" si="358"/>
        <v>0</v>
      </c>
      <c r="AB2799" s="20">
        <f t="shared" ca="1" si="359"/>
        <v>0</v>
      </c>
      <c r="AC2799" s="20">
        <f t="shared" ca="1" si="36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>
        <f ca="1">IFERROR(
   IF(
     OR(ISBLANK(P2799),ISBLANK(Q2799)),
     "",
     IF(
       AND(AB2799&lt;&gt;"",OR(W2799="Terminé",W2799="En cours")),
       VLOOKUP(AD2799,Setup_ScoreExactBonus!A:D,4,FALSE),
       0
     )),
  0)</f>
        <v>0</v>
      </c>
      <c r="AF2799" s="21">
        <f t="shared" ca="1" si="361"/>
        <v>0</v>
      </c>
      <c r="AG2799" s="21">
        <f ca="1">SUMIFS(AF$2:AF2799,D$2:D2799,D2799)</f>
        <v>4185</v>
      </c>
      <c r="AJ2799" s="22">
        <f t="shared" si="349"/>
        <v>0</v>
      </c>
      <c r="AK2799" s="22">
        <f t="shared" si="350"/>
        <v>3</v>
      </c>
      <c r="AL2799" s="22">
        <v>0</v>
      </c>
    </row>
    <row r="2800" spans="1:38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France</v>
      </c>
      <c r="K2800" s="21" t="str">
        <f>IFERROR(VLOOKUP(J2800,Setup_Team!$B:$C,2,FALSE), "TDB")</f>
        <v>FRA</v>
      </c>
      <c r="L2800" s="21" t="str">
        <f>VLOOKUP($A2800,Location!$A:$J,8,FALSE)</f>
        <v>Angleterre</v>
      </c>
      <c r="M2800" s="21" t="str">
        <f>IFERROR(VLOOKUP(L2800,Setup_Team!$B:$C,2,FALSE), "TDB")</f>
        <v>ENG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>
        <v>2</v>
      </c>
      <c r="Q2800" s="27">
        <v>0</v>
      </c>
      <c r="R2800" s="27" t="str">
        <f t="shared" si="352"/>
        <v>2-0</v>
      </c>
      <c r="S2800" s="21">
        <v>0</v>
      </c>
      <c r="T2800" s="20">
        <f>VLOOKUP($A2800,Database!$A:$Y,10,FALSE)</f>
        <v>77</v>
      </c>
      <c r="U2800" s="20">
        <f>VLOOKUP($A2800,Database!$A:$Y,11,FALSE)</f>
        <v>120</v>
      </c>
      <c r="V2800" s="20">
        <f>VLOOKUP($A2800,Database!$A:$Y,12,FALSE)</f>
        <v>119</v>
      </c>
      <c r="W2800" s="20" t="str">
        <f>VLOOKUP(A2800,Database!A:M,13,FALSE)</f>
        <v>Terminé</v>
      </c>
      <c r="X2800" s="20">
        <f>VLOOKUP($A2800,Database!$A:$Y,20,FALSE)</f>
        <v>4</v>
      </c>
      <c r="Y2800" s="20">
        <f>VLOOKUP($A2800,Database!$A:$Y,21,FALSE)</f>
        <v>6</v>
      </c>
      <c r="Z2800" s="20">
        <f t="shared" si="357"/>
        <v>0</v>
      </c>
      <c r="AA2800" s="20">
        <f t="shared" si="358"/>
        <v>0</v>
      </c>
      <c r="AB2800" s="20">
        <f t="shared" ca="1" si="359"/>
        <v>0</v>
      </c>
      <c r="AC2800" s="20">
        <f t="shared" ca="1" si="36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>
        <f ca="1">IFERROR(
   IF(
     OR(ISBLANK(P2800),ISBLANK(Q2800)),
     "",
     IF(
       AND(AB2800&lt;&gt;"",OR(W2800="Terminé",W2800="En cours")),
       VLOOKUP(AD2800,Setup_ScoreExactBonus!A:D,4,FALSE),
       0
     )),
  0)</f>
        <v>0</v>
      </c>
      <c r="AF2800" s="21">
        <f t="shared" ca="1" si="361"/>
        <v>0</v>
      </c>
      <c r="AG2800" s="21">
        <f ca="1">SUMIFS(AF$2:AF2800,D$2:D2800,D2800)</f>
        <v>3726</v>
      </c>
      <c r="AJ2800" s="22">
        <f t="shared" si="349"/>
        <v>0</v>
      </c>
      <c r="AK2800" s="22">
        <f t="shared" si="350"/>
        <v>1</v>
      </c>
      <c r="AL2800" s="22">
        <v>0</v>
      </c>
    </row>
    <row r="2801" spans="1:38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France</v>
      </c>
      <c r="K2801" s="21" t="str">
        <f>IFERROR(VLOOKUP(J2801,Setup_Team!$B:$C,2,FALSE), "TDB")</f>
        <v>FRA</v>
      </c>
      <c r="L2801" s="21" t="str">
        <f>VLOOKUP($A2801,Location!$A:$J,8,FALSE)</f>
        <v>Angleterre</v>
      </c>
      <c r="M2801" s="21" t="str">
        <f>IFERROR(VLOOKUP(L2801,Setup_Team!$B:$C,2,FALSE), "TDB")</f>
        <v>ENG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>
        <v>2</v>
      </c>
      <c r="Q2801" s="27">
        <v>1</v>
      </c>
      <c r="R2801" s="27" t="str">
        <f t="shared" si="352"/>
        <v>2-1</v>
      </c>
      <c r="S2801" s="21">
        <v>0</v>
      </c>
      <c r="T2801" s="20">
        <f>VLOOKUP($A2801,Database!$A:$Y,10,FALSE)</f>
        <v>77</v>
      </c>
      <c r="U2801" s="20">
        <f>VLOOKUP($A2801,Database!$A:$Y,11,FALSE)</f>
        <v>120</v>
      </c>
      <c r="V2801" s="20">
        <f>VLOOKUP($A2801,Database!$A:$Y,12,FALSE)</f>
        <v>119</v>
      </c>
      <c r="W2801" s="20" t="str">
        <f>VLOOKUP(A2801,Database!A:M,13,FALSE)</f>
        <v>Terminé</v>
      </c>
      <c r="X2801" s="20">
        <f>VLOOKUP($A2801,Database!$A:$Y,20,FALSE)</f>
        <v>4</v>
      </c>
      <c r="Y2801" s="20">
        <f>VLOOKUP($A2801,Database!$A:$Y,21,FALSE)</f>
        <v>6</v>
      </c>
      <c r="Z2801" s="20">
        <f t="shared" si="357"/>
        <v>0</v>
      </c>
      <c r="AA2801" s="20">
        <f t="shared" si="358"/>
        <v>0</v>
      </c>
      <c r="AB2801" s="20">
        <f t="shared" ca="1" si="359"/>
        <v>0</v>
      </c>
      <c r="AC2801" s="20">
        <f t="shared" ca="1" si="36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>
        <f ca="1">IFERROR(
   IF(
     OR(ISBLANK(P2801),ISBLANK(Q2801)),
     "",
     IF(
       AND(AB2801&lt;&gt;"",OR(W2801="Terminé",W2801="En cours")),
       VLOOKUP(AD2801,Setup_ScoreExactBonus!A:D,4,FALSE),
       0
     )),
  0)</f>
        <v>0</v>
      </c>
      <c r="AF2801" s="21">
        <f t="shared" ca="1" si="361"/>
        <v>0</v>
      </c>
      <c r="AG2801" s="21">
        <f ca="1">SUMIFS(AF$2:AF2801,D$2:D2801,D2801)</f>
        <v>3812</v>
      </c>
      <c r="AJ2801" s="22">
        <f t="shared" si="349"/>
        <v>0</v>
      </c>
      <c r="AK2801" s="22">
        <f t="shared" si="350"/>
        <v>3</v>
      </c>
      <c r="AL2801" s="22">
        <v>0</v>
      </c>
    </row>
    <row r="2802" spans="1:38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France</v>
      </c>
      <c r="K2802" s="21" t="str">
        <f>IFERROR(VLOOKUP(J2802,Setup_Team!$B:$C,2,FALSE), "TDB")</f>
        <v>FRA</v>
      </c>
      <c r="L2802" s="21" t="str">
        <f>VLOOKUP($A2802,Location!$A:$J,8,FALSE)</f>
        <v>Angleterre</v>
      </c>
      <c r="M2802" s="21" t="str">
        <f>IFERROR(VLOOKUP(L2802,Setup_Team!$B:$C,2,FALSE), "TDB")</f>
        <v>ENG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>
        <v>2</v>
      </c>
      <c r="Q2802" s="27">
        <v>1</v>
      </c>
      <c r="R2802" s="27" t="str">
        <f t="shared" si="352"/>
        <v>2-1</v>
      </c>
      <c r="S2802" s="21">
        <v>0</v>
      </c>
      <c r="T2802" s="20">
        <f>VLOOKUP($A2802,Database!$A:$Y,10,FALSE)</f>
        <v>77</v>
      </c>
      <c r="U2802" s="20">
        <f>VLOOKUP($A2802,Database!$A:$Y,11,FALSE)</f>
        <v>120</v>
      </c>
      <c r="V2802" s="20">
        <f>VLOOKUP($A2802,Database!$A:$Y,12,FALSE)</f>
        <v>119</v>
      </c>
      <c r="W2802" s="20" t="str">
        <f>VLOOKUP(A2802,Database!A:M,13,FALSE)</f>
        <v>Terminé</v>
      </c>
      <c r="X2802" s="20">
        <f>VLOOKUP($A2802,Database!$A:$Y,20,FALSE)</f>
        <v>4</v>
      </c>
      <c r="Y2802" s="20">
        <f>VLOOKUP($A2802,Database!$A:$Y,21,FALSE)</f>
        <v>6</v>
      </c>
      <c r="Z2802" s="20">
        <f t="shared" si="357"/>
        <v>0</v>
      </c>
      <c r="AA2802" s="20">
        <f t="shared" si="358"/>
        <v>0</v>
      </c>
      <c r="AB2802" s="20">
        <f t="shared" ca="1" si="359"/>
        <v>0</v>
      </c>
      <c r="AC2802" s="20">
        <f t="shared" ca="1" si="36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>
        <f ca="1">IFERROR(
   IF(
     OR(ISBLANK(P2802),ISBLANK(Q2802)),
     "",
     IF(
       AND(AB2802&lt;&gt;"",OR(W2802="Terminé",W2802="En cours")),
       VLOOKUP(AD2802,Setup_ScoreExactBonus!A:D,4,FALSE),
       0
     )),
  0)</f>
        <v>0</v>
      </c>
      <c r="AF2802" s="21">
        <f t="shared" ca="1" si="361"/>
        <v>0</v>
      </c>
      <c r="AG2802" s="21">
        <f ca="1">SUMIFS(AF$2:AF2802,D$2:D2802,D2802)</f>
        <v>3465</v>
      </c>
      <c r="AJ2802" s="22">
        <f t="shared" si="349"/>
        <v>0</v>
      </c>
      <c r="AK2802" s="22">
        <f t="shared" si="350"/>
        <v>3</v>
      </c>
      <c r="AL2802" s="22">
        <v>0</v>
      </c>
    </row>
    <row r="2803" spans="1:38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France</v>
      </c>
      <c r="K2803" s="21" t="str">
        <f>IFERROR(VLOOKUP(J2803,Setup_Team!$B:$C,2,FALSE), "TDB")</f>
        <v>FRA</v>
      </c>
      <c r="L2803" s="21" t="str">
        <f>VLOOKUP($A2803,Location!$A:$J,8,FALSE)</f>
        <v>Angleterre</v>
      </c>
      <c r="M2803" s="21" t="str">
        <f>IFERROR(VLOOKUP(L2803,Setup_Team!$B:$C,2,FALSE), "TDB")</f>
        <v>ENG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>
        <v>2</v>
      </c>
      <c r="Q2803" s="27">
        <v>1</v>
      </c>
      <c r="R2803" s="27" t="str">
        <f t="shared" si="352"/>
        <v>2-1</v>
      </c>
      <c r="S2803" s="21">
        <v>0</v>
      </c>
      <c r="T2803" s="20">
        <f>VLOOKUP($A2803,Database!$A:$Y,10,FALSE)</f>
        <v>77</v>
      </c>
      <c r="U2803" s="20">
        <f>VLOOKUP($A2803,Database!$A:$Y,11,FALSE)</f>
        <v>120</v>
      </c>
      <c r="V2803" s="20">
        <f>VLOOKUP($A2803,Database!$A:$Y,12,FALSE)</f>
        <v>119</v>
      </c>
      <c r="W2803" s="20" t="str">
        <f>VLOOKUP(A2803,Database!A:M,13,FALSE)</f>
        <v>Terminé</v>
      </c>
      <c r="X2803" s="20">
        <f>VLOOKUP($A2803,Database!$A:$Y,20,FALSE)</f>
        <v>4</v>
      </c>
      <c r="Y2803" s="20">
        <f>VLOOKUP($A2803,Database!$A:$Y,21,FALSE)</f>
        <v>6</v>
      </c>
      <c r="Z2803" s="20">
        <f t="shared" si="357"/>
        <v>0</v>
      </c>
      <c r="AA2803" s="20">
        <f t="shared" si="358"/>
        <v>0</v>
      </c>
      <c r="AB2803" s="20">
        <f t="shared" ca="1" si="359"/>
        <v>0</v>
      </c>
      <c r="AC2803" s="20">
        <f t="shared" ca="1" si="36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>
        <f ca="1">IFERROR(
   IF(
     OR(ISBLANK(P2803),ISBLANK(Q2803)),
     "",
     IF(
       AND(AB2803&lt;&gt;"",OR(W2803="Terminé",W2803="En cours")),
       VLOOKUP(AD2803,Setup_ScoreExactBonus!A:D,4,FALSE),
       0
     )),
  0)</f>
        <v>0</v>
      </c>
      <c r="AF2803" s="21">
        <f t="shared" ca="1" si="361"/>
        <v>0</v>
      </c>
      <c r="AG2803" s="21">
        <f ca="1">SUMIFS(AF$2:AF2803,D$2:D2803,D2803)</f>
        <v>3271</v>
      </c>
      <c r="AJ2803" s="22">
        <f t="shared" si="349"/>
        <v>0</v>
      </c>
      <c r="AK2803" s="22">
        <f t="shared" si="350"/>
        <v>2</v>
      </c>
      <c r="AL2803" s="22">
        <v>0</v>
      </c>
    </row>
    <row r="2804" spans="1:38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France</v>
      </c>
      <c r="K2804" s="21" t="str">
        <f>IFERROR(VLOOKUP(J2804,Setup_Team!$B:$C,2,FALSE), "TDB")</f>
        <v>FRA</v>
      </c>
      <c r="L2804" s="21" t="str">
        <f>VLOOKUP($A2804,Location!$A:$J,8,FALSE)</f>
        <v>Angleterre</v>
      </c>
      <c r="M2804" s="21" t="str">
        <f>IFERROR(VLOOKUP(L2804,Setup_Team!$B:$C,2,FALSE), "TDB")</f>
        <v>ENG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>
        <v>2</v>
      </c>
      <c r="Q2804" s="27">
        <v>1</v>
      </c>
      <c r="R2804" s="27" t="str">
        <f t="shared" si="352"/>
        <v>2-1</v>
      </c>
      <c r="S2804" s="21">
        <v>0</v>
      </c>
      <c r="T2804" s="20">
        <f>VLOOKUP($A2804,Database!$A:$Y,10,FALSE)</f>
        <v>77</v>
      </c>
      <c r="U2804" s="20">
        <f>VLOOKUP($A2804,Database!$A:$Y,11,FALSE)</f>
        <v>120</v>
      </c>
      <c r="V2804" s="20">
        <f>VLOOKUP($A2804,Database!$A:$Y,12,FALSE)</f>
        <v>119</v>
      </c>
      <c r="W2804" s="20" t="str">
        <f>VLOOKUP(A2804,Database!A:M,13,FALSE)</f>
        <v>Terminé</v>
      </c>
      <c r="X2804" s="20">
        <f>VLOOKUP($A2804,Database!$A:$Y,20,FALSE)</f>
        <v>4</v>
      </c>
      <c r="Y2804" s="20">
        <f>VLOOKUP($A2804,Database!$A:$Y,21,FALSE)</f>
        <v>6</v>
      </c>
      <c r="Z2804" s="20">
        <f t="shared" si="357"/>
        <v>0</v>
      </c>
      <c r="AA2804" s="20">
        <f t="shared" si="358"/>
        <v>0</v>
      </c>
      <c r="AB2804" s="20">
        <f t="shared" ca="1" si="359"/>
        <v>0</v>
      </c>
      <c r="AC2804" s="20">
        <f t="shared" ca="1" si="36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>
        <f ca="1">IFERROR(
   IF(
     OR(ISBLANK(P2804),ISBLANK(Q2804)),
     "",
     IF(
       AND(AB2804&lt;&gt;"",OR(W2804="Terminé",W2804="En cours")),
       VLOOKUP(AD2804,Setup_ScoreExactBonus!A:D,4,FALSE),
       0
     )),
  0)</f>
        <v>0</v>
      </c>
      <c r="AF2804" s="21">
        <f t="shared" ca="1" si="361"/>
        <v>0</v>
      </c>
      <c r="AG2804" s="21">
        <f ca="1">SUMIFS(AF$2:AF2804,D$2:D2804,D2804)</f>
        <v>3639</v>
      </c>
      <c r="AJ2804" s="22">
        <f t="shared" si="349"/>
        <v>0</v>
      </c>
      <c r="AK2804" s="22">
        <f t="shared" si="350"/>
        <v>3</v>
      </c>
      <c r="AL2804" s="22">
        <v>0</v>
      </c>
    </row>
    <row r="2805" spans="1:38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France</v>
      </c>
      <c r="K2805" s="21" t="str">
        <f>IFERROR(VLOOKUP(J2805,Setup_Team!$B:$C,2,FALSE), "TDB")</f>
        <v>FRA</v>
      </c>
      <c r="L2805" s="21" t="str">
        <f>VLOOKUP($A2805,Location!$A:$J,8,FALSE)</f>
        <v>Angleterre</v>
      </c>
      <c r="M2805" s="21" t="str">
        <f>IFERROR(VLOOKUP(L2805,Setup_Team!$B:$C,2,FALSE), "TDB")</f>
        <v>ENG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2"/>
        <v>0-0</v>
      </c>
      <c r="S2805" s="21">
        <v>0</v>
      </c>
      <c r="T2805" s="20">
        <f>VLOOKUP($A2805,Database!$A:$Y,10,FALSE)</f>
        <v>77</v>
      </c>
      <c r="U2805" s="20">
        <f>VLOOKUP($A2805,Database!$A:$Y,11,FALSE)</f>
        <v>120</v>
      </c>
      <c r="V2805" s="20">
        <f>VLOOKUP($A2805,Database!$A:$Y,12,FALSE)</f>
        <v>119</v>
      </c>
      <c r="W2805" s="20" t="str">
        <f>VLOOKUP(A2805,Database!A:M,13,FALSE)</f>
        <v>Terminé</v>
      </c>
      <c r="X2805" s="20">
        <f>VLOOKUP($A2805,Database!$A:$Y,20,FALSE)</f>
        <v>4</v>
      </c>
      <c r="Y2805" s="20">
        <f>VLOOKUP($A2805,Database!$A:$Y,21,FALSE)</f>
        <v>6</v>
      </c>
      <c r="Z2805" s="20">
        <f t="shared" si="357"/>
        <v>1</v>
      </c>
      <c r="AA2805" s="20" t="str">
        <f t="shared" si="358"/>
        <v/>
      </c>
      <c r="AB2805" s="20">
        <f t="shared" ca="1" si="359"/>
        <v>0</v>
      </c>
      <c r="AC2805" s="20">
        <f t="shared" ca="1" si="36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61"/>
        <v>0</v>
      </c>
      <c r="AG2805" s="21">
        <f ca="1">SUMIFS(AF$2:AF2805,D$2:D2805,D2805)</f>
        <v>3174</v>
      </c>
      <c r="AJ2805" s="22">
        <f t="shared" si="349"/>
        <v>0</v>
      </c>
      <c r="AK2805" s="22">
        <f t="shared" si="350"/>
        <v>2</v>
      </c>
      <c r="AL2805" s="22">
        <v>0</v>
      </c>
    </row>
    <row r="2806" spans="1:38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France</v>
      </c>
      <c r="K2806" s="21" t="str">
        <f>IFERROR(VLOOKUP(J2806,Setup_Team!$B:$C,2,FALSE), "TDB")</f>
        <v>FRA</v>
      </c>
      <c r="L2806" s="21" t="str">
        <f>VLOOKUP($A2806,Location!$A:$J,8,FALSE)</f>
        <v>Angleterre</v>
      </c>
      <c r="M2806" s="21" t="str">
        <f>IFERROR(VLOOKUP(L2806,Setup_Team!$B:$C,2,FALSE), "TDB")</f>
        <v>ENG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2"/>
        <v>0-0</v>
      </c>
      <c r="S2806" s="21">
        <v>0</v>
      </c>
      <c r="T2806" s="20">
        <f>VLOOKUP($A2806,Database!$A:$Y,10,FALSE)</f>
        <v>77</v>
      </c>
      <c r="U2806" s="20">
        <f>VLOOKUP($A2806,Database!$A:$Y,11,FALSE)</f>
        <v>120</v>
      </c>
      <c r="V2806" s="20">
        <f>VLOOKUP($A2806,Database!$A:$Y,12,FALSE)</f>
        <v>119</v>
      </c>
      <c r="W2806" s="20" t="str">
        <f>VLOOKUP(A2806,Database!A:M,13,FALSE)</f>
        <v>Terminé</v>
      </c>
      <c r="X2806" s="20">
        <f>VLOOKUP($A2806,Database!$A:$Y,20,FALSE)</f>
        <v>4</v>
      </c>
      <c r="Y2806" s="20">
        <f>VLOOKUP($A2806,Database!$A:$Y,21,FALSE)</f>
        <v>6</v>
      </c>
      <c r="Z2806" s="20">
        <f t="shared" si="357"/>
        <v>1</v>
      </c>
      <c r="AA2806" s="20" t="str">
        <f t="shared" si="358"/>
        <v/>
      </c>
      <c r="AB2806" s="20">
        <f t="shared" ca="1" si="359"/>
        <v>0</v>
      </c>
      <c r="AC2806" s="20">
        <f t="shared" ca="1" si="36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61"/>
        <v>0</v>
      </c>
      <c r="AG2806" s="21">
        <f ca="1">SUMIFS(AF$2:AF2806,D$2:D2806,D2806)</f>
        <v>4094</v>
      </c>
      <c r="AJ2806" s="22">
        <f t="shared" si="349"/>
        <v>0</v>
      </c>
      <c r="AK2806" s="22">
        <f t="shared" si="350"/>
        <v>0</v>
      </c>
      <c r="AL2806" s="22">
        <v>0</v>
      </c>
    </row>
    <row r="2807" spans="1:38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France</v>
      </c>
      <c r="K2807" s="21" t="str">
        <f>IFERROR(VLOOKUP(J2807,Setup_Team!$B:$C,2,FALSE), "TDB")</f>
        <v>FRA</v>
      </c>
      <c r="L2807" s="21" t="str">
        <f>VLOOKUP($A2807,Location!$A:$J,8,FALSE)</f>
        <v>Angleterre</v>
      </c>
      <c r="M2807" s="21" t="str">
        <f>IFERROR(VLOOKUP(L2807,Setup_Team!$B:$C,2,FALSE), "TDB")</f>
        <v>ENG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>
        <v>2</v>
      </c>
      <c r="Q2807" s="27">
        <v>1</v>
      </c>
      <c r="R2807" s="27" t="str">
        <f t="shared" si="352"/>
        <v>2-1</v>
      </c>
      <c r="S2807" s="21">
        <v>0</v>
      </c>
      <c r="T2807" s="20">
        <f>VLOOKUP($A2807,Database!$A:$Y,10,FALSE)</f>
        <v>77</v>
      </c>
      <c r="U2807" s="20">
        <f>VLOOKUP($A2807,Database!$A:$Y,11,FALSE)</f>
        <v>120</v>
      </c>
      <c r="V2807" s="20">
        <f>VLOOKUP($A2807,Database!$A:$Y,12,FALSE)</f>
        <v>119</v>
      </c>
      <c r="W2807" s="20" t="str">
        <f>VLOOKUP(A2807,Database!A:M,13,FALSE)</f>
        <v>Terminé</v>
      </c>
      <c r="X2807" s="20">
        <f>VLOOKUP($A2807,Database!$A:$Y,20,FALSE)</f>
        <v>4</v>
      </c>
      <c r="Y2807" s="20">
        <f>VLOOKUP($A2807,Database!$A:$Y,21,FALSE)</f>
        <v>6</v>
      </c>
      <c r="Z2807" s="20">
        <f t="shared" si="357"/>
        <v>0</v>
      </c>
      <c r="AA2807" s="20">
        <f t="shared" si="358"/>
        <v>0</v>
      </c>
      <c r="AB2807" s="20">
        <f t="shared" ca="1" si="359"/>
        <v>0</v>
      </c>
      <c r="AC2807" s="20">
        <f t="shared" ca="1" si="36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>
        <f ca="1">IFERROR(
   IF(
     OR(ISBLANK(P2807),ISBLANK(Q2807)),
     "",
     IF(
       AND(AB2807&lt;&gt;"",OR(W2807="Terminé",W2807="En cours")),
       VLOOKUP(AD2807,Setup_ScoreExactBonus!A:D,4,FALSE),
       0
     )),
  0)</f>
        <v>0</v>
      </c>
      <c r="AF2807" s="21">
        <f t="shared" ca="1" si="361"/>
        <v>0</v>
      </c>
      <c r="AG2807" s="21">
        <f ca="1">SUMIFS(AF$2:AF2807,D$2:D2807,D2807)</f>
        <v>4497</v>
      </c>
      <c r="AJ2807" s="22">
        <f t="shared" si="349"/>
        <v>0</v>
      </c>
      <c r="AK2807" s="22">
        <f t="shared" si="350"/>
        <v>1</v>
      </c>
      <c r="AL2807" s="22">
        <v>0</v>
      </c>
    </row>
    <row r="2808" spans="1:38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France</v>
      </c>
      <c r="K2808" s="21" t="str">
        <f>IFERROR(VLOOKUP(J2808,Setup_Team!$B:$C,2,FALSE), "TDB")</f>
        <v>FRA</v>
      </c>
      <c r="L2808" s="21" t="str">
        <f>VLOOKUP($A2808,Location!$A:$J,8,FALSE)</f>
        <v>Angleterre</v>
      </c>
      <c r="M2808" s="21" t="str">
        <f>IFERROR(VLOOKUP(L2808,Setup_Team!$B:$C,2,FALSE), "TDB")</f>
        <v>ENG</v>
      </c>
      <c r="P2808" s="21">
        <v>0</v>
      </c>
      <c r="Q2808" s="21">
        <v>1</v>
      </c>
      <c r="R2808" s="27" t="str">
        <f t="shared" si="352"/>
        <v>0-1</v>
      </c>
      <c r="S2808" s="21">
        <v>0</v>
      </c>
      <c r="T2808" s="20">
        <f>VLOOKUP($A2808,Database!$A:$Y,10,FALSE)</f>
        <v>77</v>
      </c>
      <c r="U2808" s="20">
        <f>VLOOKUP($A2808,Database!$A:$Y,11,FALSE)</f>
        <v>120</v>
      </c>
      <c r="V2808" s="20">
        <f>VLOOKUP($A2808,Database!$A:$Y,12,FALSE)</f>
        <v>119</v>
      </c>
      <c r="W2808" s="20" t="str">
        <f>VLOOKUP(A2808,Database!A:M,13,FALSE)</f>
        <v>Terminé</v>
      </c>
      <c r="X2808" s="20">
        <f>VLOOKUP($A2808,Database!$A:$Y,20,FALSE)</f>
        <v>4</v>
      </c>
      <c r="Y2808" s="20">
        <f>VLOOKUP($A2808,Database!$A:$Y,21,FALSE)</f>
        <v>6</v>
      </c>
      <c r="Z2808" s="20">
        <f t="shared" si="357"/>
        <v>0</v>
      </c>
      <c r="AA2808" s="20">
        <f t="shared" si="358"/>
        <v>1</v>
      </c>
      <c r="AB2808" s="20">
        <f t="shared" ca="1" si="359"/>
        <v>119</v>
      </c>
      <c r="AC2808" s="20">
        <f t="shared" ca="1" si="360"/>
        <v>0</v>
      </c>
      <c r="AD2808" s="20" t="str">
        <f ca="1">IF(AC2808=0,"",IF(OR(ISBLANK(P2808),ISBLANK(Q2808)),"",IF(ISBLANK(VLOOKUP(A2808,Database!A:AA,22,FALSE)),"",VLOOKUP(A2808,Database!A:AA,22,FALSE))))</f>
        <v/>
      </c>
      <c r="AE2808" s="20">
        <f ca="1">IFERROR(
   IF(
     OR(ISBLANK(P2808),ISBLANK(Q2808)),
     "",
     IF(
       AND(AB2808&lt;&gt;"",OR(W2808="Terminé",W2808="En cours")),
       VLOOKUP(AD2808,Setup_ScoreExactBonus!A:D,4,FALSE),
       0
     )),
  0)</f>
        <v>0</v>
      </c>
      <c r="AF2808" s="21">
        <f t="shared" ca="1" si="361"/>
        <v>119</v>
      </c>
      <c r="AG2808" s="21">
        <f ca="1">SUMIFS(AF$2:AF2808,D$2:D2808,D2808)</f>
        <v>3686</v>
      </c>
      <c r="AJ2808" s="22">
        <f t="shared" si="349"/>
        <v>1</v>
      </c>
      <c r="AK2808" s="22">
        <f t="shared" si="350"/>
        <v>0</v>
      </c>
      <c r="AL2808" s="22">
        <v>0</v>
      </c>
    </row>
    <row r="2809" spans="1:38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France</v>
      </c>
      <c r="K2809" s="21" t="str">
        <f>IFERROR(VLOOKUP(J2809,Setup_Team!$B:$C,2,FALSE), "TDB")</f>
        <v>FRA</v>
      </c>
      <c r="L2809" s="21" t="str">
        <f>VLOOKUP($A2809,Location!$A:$J,8,FALSE)</f>
        <v>Angleterre</v>
      </c>
      <c r="M2809" s="21" t="str">
        <f>IFERROR(VLOOKUP(L2809,Setup_Team!$B:$C,2,FALSE), "TDB")</f>
        <v>ENG</v>
      </c>
      <c r="P2809" s="21">
        <v>2</v>
      </c>
      <c r="Q2809" s="21">
        <v>1</v>
      </c>
      <c r="R2809" s="27" t="str">
        <f t="shared" si="352"/>
        <v>2-1</v>
      </c>
      <c r="S2809" s="21">
        <v>0</v>
      </c>
      <c r="T2809" s="20">
        <f>VLOOKUP($A2809,Database!$A:$Y,10,FALSE)</f>
        <v>77</v>
      </c>
      <c r="U2809" s="20">
        <f>VLOOKUP($A2809,Database!$A:$Y,11,FALSE)</f>
        <v>120</v>
      </c>
      <c r="V2809" s="20">
        <f>VLOOKUP($A2809,Database!$A:$Y,12,FALSE)</f>
        <v>119</v>
      </c>
      <c r="W2809" s="20" t="str">
        <f>VLOOKUP(A2809,Database!A:M,13,FALSE)</f>
        <v>Terminé</v>
      </c>
      <c r="X2809" s="20">
        <f>VLOOKUP($A2809,Database!$A:$Y,20,FALSE)</f>
        <v>4</v>
      </c>
      <c r="Y2809" s="20">
        <f>VLOOKUP($A2809,Database!$A:$Y,21,FALSE)</f>
        <v>6</v>
      </c>
      <c r="Z2809" s="20">
        <f>IF(AND(B2809=27,A2809&lt;=25),0,IF(A2809=0,0,IF(W2809="À venir",0,IF(AND(ISBLANK(P2809),ISBLANK(Q2809)),1,0))))</f>
        <v>0</v>
      </c>
      <c r="AA2809" s="20">
        <f t="shared" ref="AA2809:AA2835" si="362">IF(OR(ISBLANK(P2809),ISBLANK(Q2809)),"",IF(OR(AND(P2809&gt;Q2809,X2809&gt;Y2809),AND(P2809=Q2809,X2809=Y2809),AND(P2809&lt;Q2809,X2809&lt;Y2809)),1,0))</f>
        <v>0</v>
      </c>
      <c r="AB2809" s="20">
        <f t="shared" ref="AB2809:AB2835" ca="1" si="363">IF(C2809&lt;NOW(),IF(AND(P2809&gt;Q2809,X2809&gt;Y2809),T2809,IF(AND(P2809=Q2809,X2809=Y2809),U2809,IF(AND(P2809&lt;Q2809,X2809&lt;Y2809),V2809,0))),"")</f>
        <v>0</v>
      </c>
      <c r="AC2809" s="20">
        <f t="shared" ref="AC2809:AC2835" ca="1" si="36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>
        <f ca="1">IFERROR(
   IF(
     OR(ISBLANK(P2809),ISBLANK(Q2809)),
     "",
     IF(
       AND(AB2809&lt;&gt;"",OR(W2809="Terminé",W2809="En cours")),
       VLOOKUP(AD2809,Setup_ScoreExactBonus!A:D,4,FALSE),
       0
     )),
  0)</f>
        <v>0</v>
      </c>
      <c r="AF2809" s="21">
        <f t="shared" ref="AF2809:AF2835" ca="1" si="365">IFERROR(IF(OR(ISBLANK(P2809),ISBLANK(Q2809)),0,IF(AB2809&lt;&gt;"", AB2809 + IF(AC2809=1,AE2809, 0), "") * (S2809+1)),"")</f>
        <v>0</v>
      </c>
      <c r="AG2809" s="21">
        <f ca="1">SUMIFS(AF$2:AF2809,D$2:D2809,D2809)</f>
        <v>3955</v>
      </c>
      <c r="AJ2809" s="22">
        <f t="shared" ref="AJ2809:AJ2836" si="366">IF(AA2809=1,AJ2782+1,0)</f>
        <v>0</v>
      </c>
      <c r="AK2809" s="22">
        <f t="shared" ref="AK2809:AK2836" si="367">IF(Z2809=1,AK2782,IF(AA2809=0,AK2782+1,0))</f>
        <v>1</v>
      </c>
      <c r="AL2809" s="22">
        <v>0</v>
      </c>
    </row>
    <row r="2810" spans="1:38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Espagne</v>
      </c>
      <c r="K2810" s="21" t="str">
        <f>IFERROR(VLOOKUP(J2810,Setup_Team!$B:$C,2,FALSE), "TDB")</f>
        <v>ESP</v>
      </c>
      <c r="L2810" s="21" t="str">
        <f>VLOOKUP($A2810,Location!$A:$J,8,FALSE)</f>
        <v>Argentine</v>
      </c>
      <c r="M2810" s="21" t="str">
        <f>IFERROR(VLOOKUP(L2810,Setup_Team!$B:$C,2,FALSE), "TDB")</f>
        <v>ARG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>
        <v>2</v>
      </c>
      <c r="Q2810" s="27">
        <v>3</v>
      </c>
      <c r="R2810" s="27" t="str">
        <f t="shared" si="352"/>
        <v>2-3</v>
      </c>
      <c r="S2810" s="21">
        <v>0</v>
      </c>
      <c r="T2810" s="20">
        <f>VLOOKUP($A2810,Database!$A:$Y,10,FALSE)</f>
        <v>90</v>
      </c>
      <c r="U2810" s="20">
        <f>VLOOKUP($A2810,Database!$A:$Y,11,FALSE)</f>
        <v>108</v>
      </c>
      <c r="V2810" s="20">
        <f>VLOOKUP($A2810,Database!$A:$Y,12,FALSE)</f>
        <v>117</v>
      </c>
      <c r="W2810" s="20" t="str">
        <f>VLOOKUP(A2810,Database!A:M,13,FALSE)</f>
        <v>Terminé</v>
      </c>
      <c r="X2810" s="20">
        <f>VLOOKUP($A2810,Database!$A:$Y,20,FALSE)</f>
        <v>1</v>
      </c>
      <c r="Y2810" s="20">
        <f>VLOOKUP($A2810,Database!$A:$Y,21,FALSE)</f>
        <v>0</v>
      </c>
      <c r="Z2810" s="20">
        <f t="shared" si="357"/>
        <v>0</v>
      </c>
      <c r="AA2810" s="20">
        <f t="shared" si="362"/>
        <v>0</v>
      </c>
      <c r="AB2810" s="20">
        <f t="shared" ca="1" si="363"/>
        <v>0</v>
      </c>
      <c r="AC2810" s="20">
        <f t="shared" ca="1" si="36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>
        <f ca="1">IFERROR(
   IF(
     OR(ISBLANK(P2810),ISBLANK(Q2810)),
     "",
     IF(
       AND(AB2810&lt;&gt;"",OR(W2810="Terminé",W2810="En cours")),
       VLOOKUP(AD2810,Setup_ScoreExactBonus!A:D,4,FALSE),
       0
     )),
  0)</f>
        <v>0</v>
      </c>
      <c r="AF2810" s="21">
        <f t="shared" ca="1" si="365"/>
        <v>0</v>
      </c>
      <c r="AG2810" s="21">
        <f ca="1">SUMIFS(AF$2:AF2810,D$2:D2810,D2810)</f>
        <v>3925</v>
      </c>
      <c r="AJ2810" s="22">
        <f t="shared" si="366"/>
        <v>0</v>
      </c>
      <c r="AK2810" s="22">
        <f t="shared" si="367"/>
        <v>2</v>
      </c>
      <c r="AL2810" s="22">
        <v>0</v>
      </c>
    </row>
    <row r="2811" spans="1:38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Espagne</v>
      </c>
      <c r="K2811" s="21" t="str">
        <f>IFERROR(VLOOKUP(J2811,Setup_Team!$B:$C,2,FALSE), "TDB")</f>
        <v>ESP</v>
      </c>
      <c r="L2811" s="21" t="str">
        <f>VLOOKUP($A2811,Location!$A:$J,8,FALSE)</f>
        <v>Argentine</v>
      </c>
      <c r="M2811" s="21" t="str">
        <f>IFERROR(VLOOKUP(L2811,Setup_Team!$B:$C,2,FALSE), "TDB")</f>
        <v>ARG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>
        <v>2</v>
      </c>
      <c r="Q2811" s="27">
        <v>1</v>
      </c>
      <c r="R2811" s="27" t="str">
        <f t="shared" si="352"/>
        <v>2-1</v>
      </c>
      <c r="S2811" s="21">
        <v>0</v>
      </c>
      <c r="T2811" s="20">
        <f>VLOOKUP($A2811,Database!$A:$Y,10,FALSE)</f>
        <v>90</v>
      </c>
      <c r="U2811" s="20">
        <f>VLOOKUP($A2811,Database!$A:$Y,11,FALSE)</f>
        <v>108</v>
      </c>
      <c r="V2811" s="20">
        <f>VLOOKUP($A2811,Database!$A:$Y,12,FALSE)</f>
        <v>117</v>
      </c>
      <c r="W2811" s="20" t="str">
        <f>VLOOKUP(A2811,Database!A:M,13,FALSE)</f>
        <v>Terminé</v>
      </c>
      <c r="X2811" s="20">
        <f>VLOOKUP($A2811,Database!$A:$Y,20,FALSE)</f>
        <v>1</v>
      </c>
      <c r="Y2811" s="20">
        <f>VLOOKUP($A2811,Database!$A:$Y,21,FALSE)</f>
        <v>0</v>
      </c>
      <c r="Z2811" s="20">
        <f t="shared" si="357"/>
        <v>0</v>
      </c>
      <c r="AA2811" s="20">
        <f t="shared" si="362"/>
        <v>1</v>
      </c>
      <c r="AB2811" s="20">
        <f t="shared" ca="1" si="363"/>
        <v>90</v>
      </c>
      <c r="AC2811" s="20">
        <f t="shared" ca="1" si="36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>
        <f ca="1">IFERROR(
   IF(
     OR(ISBLANK(P2811),ISBLANK(Q2811)),
     "",
     IF(
       AND(AB2811&lt;&gt;"",OR(W2811="Terminé",W2811="En cours")),
       VLOOKUP(AD2811,Setup_ScoreExactBonus!A:D,4,FALSE),
       0
     )),
  0)</f>
        <v>0</v>
      </c>
      <c r="AF2811" s="21">
        <f t="shared" ca="1" si="365"/>
        <v>90</v>
      </c>
      <c r="AG2811" s="21">
        <f ca="1">SUMIFS(AF$2:AF2811,D$2:D2811,D2811)</f>
        <v>4471</v>
      </c>
      <c r="AJ2811" s="22">
        <f t="shared" si="366"/>
        <v>1</v>
      </c>
      <c r="AK2811" s="22">
        <f t="shared" si="367"/>
        <v>0</v>
      </c>
      <c r="AL2811" s="22">
        <v>0</v>
      </c>
    </row>
    <row r="2812" spans="1:38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Espagne</v>
      </c>
      <c r="K2812" s="21" t="str">
        <f>IFERROR(VLOOKUP(J2812,Setup_Team!$B:$C,2,FALSE), "TDB")</f>
        <v>ESP</v>
      </c>
      <c r="L2812" s="21" t="str">
        <f>VLOOKUP($A2812,Location!$A:$J,8,FALSE)</f>
        <v>Argentine</v>
      </c>
      <c r="M2812" s="21" t="str">
        <f>IFERROR(VLOOKUP(L2812,Setup_Team!$B:$C,2,FALSE), "TDB")</f>
        <v>ARG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>
        <v>3</v>
      </c>
      <c r="Q2812" s="27">
        <v>1</v>
      </c>
      <c r="R2812" s="27" t="str">
        <f t="shared" si="352"/>
        <v>3-1</v>
      </c>
      <c r="S2812" s="21">
        <v>0</v>
      </c>
      <c r="T2812" s="20">
        <f>VLOOKUP($A2812,Database!$A:$Y,10,FALSE)</f>
        <v>90</v>
      </c>
      <c r="U2812" s="20">
        <f>VLOOKUP($A2812,Database!$A:$Y,11,FALSE)</f>
        <v>108</v>
      </c>
      <c r="V2812" s="20">
        <f>VLOOKUP($A2812,Database!$A:$Y,12,FALSE)</f>
        <v>117</v>
      </c>
      <c r="W2812" s="20" t="str">
        <f>VLOOKUP(A2812,Database!A:M,13,FALSE)</f>
        <v>Terminé</v>
      </c>
      <c r="X2812" s="20">
        <f>VLOOKUP($A2812,Database!$A:$Y,20,FALSE)</f>
        <v>1</v>
      </c>
      <c r="Y2812" s="20">
        <f>VLOOKUP($A2812,Database!$A:$Y,21,FALSE)</f>
        <v>0</v>
      </c>
      <c r="Z2812" s="20">
        <f t="shared" si="357"/>
        <v>0</v>
      </c>
      <c r="AA2812" s="20">
        <f t="shared" si="362"/>
        <v>1</v>
      </c>
      <c r="AB2812" s="20">
        <f t="shared" ca="1" si="363"/>
        <v>90</v>
      </c>
      <c r="AC2812" s="20">
        <f t="shared" ca="1" si="36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>
        <f ca="1">IFERROR(
   IF(
     OR(ISBLANK(P2812),ISBLANK(Q2812)),
     "",
     IF(
       AND(AB2812&lt;&gt;"",OR(W2812="Terminé",W2812="En cours")),
       VLOOKUP(AD2812,Setup_ScoreExactBonus!A:D,4,FALSE),
       0
     )),
  0)</f>
        <v>0</v>
      </c>
      <c r="AF2812" s="21">
        <f t="shared" ca="1" si="365"/>
        <v>90</v>
      </c>
      <c r="AG2812" s="21">
        <f ca="1">SUMIFS(AF$2:AF2812,D$2:D2812,D2812)</f>
        <v>4189</v>
      </c>
      <c r="AJ2812" s="22">
        <f t="shared" si="366"/>
        <v>1</v>
      </c>
      <c r="AK2812" s="22">
        <f t="shared" si="367"/>
        <v>0</v>
      </c>
      <c r="AL2812" s="22">
        <v>0</v>
      </c>
    </row>
    <row r="2813" spans="1:38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Espagne</v>
      </c>
      <c r="K2813" s="21" t="str">
        <f>IFERROR(VLOOKUP(J2813,Setup_Team!$B:$C,2,FALSE), "TDB")</f>
        <v>ESP</v>
      </c>
      <c r="L2813" s="21" t="str">
        <f>VLOOKUP($A2813,Location!$A:$J,8,FALSE)</f>
        <v>Argentine</v>
      </c>
      <c r="M2813" s="21" t="str">
        <f>IFERROR(VLOOKUP(L2813,Setup_Team!$B:$C,2,FALSE), "TDB")</f>
        <v>ARG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>
        <v>2</v>
      </c>
      <c r="Q2813" s="27">
        <v>1</v>
      </c>
      <c r="R2813" s="27" t="str">
        <f t="shared" si="352"/>
        <v>2-1</v>
      </c>
      <c r="S2813" s="21">
        <v>0</v>
      </c>
      <c r="T2813" s="20">
        <f>VLOOKUP($A2813,Database!$A:$Y,10,FALSE)</f>
        <v>90</v>
      </c>
      <c r="U2813" s="20">
        <f>VLOOKUP($A2813,Database!$A:$Y,11,FALSE)</f>
        <v>108</v>
      </c>
      <c r="V2813" s="20">
        <f>VLOOKUP($A2813,Database!$A:$Y,12,FALSE)</f>
        <v>117</v>
      </c>
      <c r="W2813" s="20" t="str">
        <f>VLOOKUP(A2813,Database!A:M,13,FALSE)</f>
        <v>Terminé</v>
      </c>
      <c r="X2813" s="20">
        <f>VLOOKUP($A2813,Database!$A:$Y,20,FALSE)</f>
        <v>1</v>
      </c>
      <c r="Y2813" s="20">
        <f>VLOOKUP($A2813,Database!$A:$Y,21,FALSE)</f>
        <v>0</v>
      </c>
      <c r="Z2813" s="20">
        <f t="shared" si="357"/>
        <v>0</v>
      </c>
      <c r="AA2813" s="20">
        <f t="shared" si="362"/>
        <v>1</v>
      </c>
      <c r="AB2813" s="20">
        <f t="shared" ca="1" si="363"/>
        <v>90</v>
      </c>
      <c r="AC2813" s="20">
        <f t="shared" ca="1" si="36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>
        <f ca="1">IFERROR(
   IF(
     OR(ISBLANK(P2813),ISBLANK(Q2813)),
     "",
     IF(
       AND(AB2813&lt;&gt;"",OR(W2813="Terminé",W2813="En cours")),
       VLOOKUP(AD2813,Setup_ScoreExactBonus!A:D,4,FALSE),
       0
     )),
  0)</f>
        <v>0</v>
      </c>
      <c r="AF2813" s="21">
        <f t="shared" ca="1" si="365"/>
        <v>90</v>
      </c>
      <c r="AG2813" s="21">
        <f ca="1">SUMIFS(AF$2:AF2813,D$2:D2813,D2813)</f>
        <v>4428</v>
      </c>
      <c r="AJ2813" s="22">
        <f t="shared" si="366"/>
        <v>1</v>
      </c>
      <c r="AK2813" s="22">
        <f t="shared" si="367"/>
        <v>0</v>
      </c>
      <c r="AL2813" s="22">
        <v>0</v>
      </c>
    </row>
    <row r="2814" spans="1:38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Espagne</v>
      </c>
      <c r="K2814" s="21" t="str">
        <f>IFERROR(VLOOKUP(J2814,Setup_Team!$B:$C,2,FALSE), "TDB")</f>
        <v>ESP</v>
      </c>
      <c r="L2814" s="21" t="str">
        <f>VLOOKUP($A2814,Location!$A:$J,8,FALSE)</f>
        <v>Argentine</v>
      </c>
      <c r="M2814" s="21" t="str">
        <f>IFERROR(VLOOKUP(L2814,Setup_Team!$B:$C,2,FALSE), "TDB")</f>
        <v>ARG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>
        <v>5</v>
      </c>
      <c r="Q2814" s="27">
        <v>1</v>
      </c>
      <c r="R2814" s="27" t="str">
        <f t="shared" si="352"/>
        <v>5-1</v>
      </c>
      <c r="S2814" s="21">
        <v>0</v>
      </c>
      <c r="T2814" s="20">
        <f>VLOOKUP($A2814,Database!$A:$Y,10,FALSE)</f>
        <v>90</v>
      </c>
      <c r="U2814" s="20">
        <f>VLOOKUP($A2814,Database!$A:$Y,11,FALSE)</f>
        <v>108</v>
      </c>
      <c r="V2814" s="20">
        <f>VLOOKUP($A2814,Database!$A:$Y,12,FALSE)</f>
        <v>117</v>
      </c>
      <c r="W2814" s="20" t="str">
        <f>VLOOKUP(A2814,Database!A:M,13,FALSE)</f>
        <v>Terminé</v>
      </c>
      <c r="X2814" s="20">
        <f>VLOOKUP($A2814,Database!$A:$Y,20,FALSE)</f>
        <v>1</v>
      </c>
      <c r="Y2814" s="20">
        <f>VLOOKUP($A2814,Database!$A:$Y,21,FALSE)</f>
        <v>0</v>
      </c>
      <c r="Z2814" s="20">
        <f t="shared" si="357"/>
        <v>0</v>
      </c>
      <c r="AA2814" s="20">
        <f t="shared" si="362"/>
        <v>1</v>
      </c>
      <c r="AB2814" s="20">
        <f t="shared" ca="1" si="363"/>
        <v>90</v>
      </c>
      <c r="AC2814" s="20">
        <f t="shared" ca="1" si="36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>
        <f ca="1">IFERROR(
   IF(
     OR(ISBLANK(P2814),ISBLANK(Q2814)),
     "",
     IF(
       AND(AB2814&lt;&gt;"",OR(W2814="Terminé",W2814="En cours")),
       VLOOKUP(AD2814,Setup_ScoreExactBonus!A:D,4,FALSE),
       0
     )),
  0)</f>
        <v>0</v>
      </c>
      <c r="AF2814" s="21">
        <f t="shared" ca="1" si="365"/>
        <v>90</v>
      </c>
      <c r="AG2814" s="21">
        <f ca="1">SUMIFS(AF$2:AF2814,D$2:D2814,D2814)</f>
        <v>3108</v>
      </c>
      <c r="AJ2814" s="22">
        <f t="shared" si="366"/>
        <v>1</v>
      </c>
      <c r="AK2814" s="22">
        <f t="shared" si="367"/>
        <v>0</v>
      </c>
      <c r="AL2814" s="22">
        <v>0</v>
      </c>
    </row>
    <row r="2815" spans="1:38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Espagne</v>
      </c>
      <c r="K2815" s="21" t="str">
        <f>IFERROR(VLOOKUP(J2815,Setup_Team!$B:$C,2,FALSE), "TDB")</f>
        <v>ESP</v>
      </c>
      <c r="L2815" s="21" t="str">
        <f>VLOOKUP($A2815,Location!$A:$J,8,FALSE)</f>
        <v>Argentine</v>
      </c>
      <c r="M2815" s="21" t="str">
        <f>IFERROR(VLOOKUP(L2815,Setup_Team!$B:$C,2,FALSE), "TDB")</f>
        <v>ARG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>
        <v>2</v>
      </c>
      <c r="Q2815" s="27">
        <v>1</v>
      </c>
      <c r="R2815" s="27" t="str">
        <f t="shared" si="352"/>
        <v>2-1</v>
      </c>
      <c r="S2815" s="21">
        <v>0</v>
      </c>
      <c r="T2815" s="20">
        <f>VLOOKUP($A2815,Database!$A:$Y,10,FALSE)</f>
        <v>90</v>
      </c>
      <c r="U2815" s="20">
        <f>VLOOKUP($A2815,Database!$A:$Y,11,FALSE)</f>
        <v>108</v>
      </c>
      <c r="V2815" s="20">
        <f>VLOOKUP($A2815,Database!$A:$Y,12,FALSE)</f>
        <v>117</v>
      </c>
      <c r="W2815" s="20" t="str">
        <f>VLOOKUP(A2815,Database!A:M,13,FALSE)</f>
        <v>Terminé</v>
      </c>
      <c r="X2815" s="20">
        <f>VLOOKUP($A2815,Database!$A:$Y,20,FALSE)</f>
        <v>1</v>
      </c>
      <c r="Y2815" s="20">
        <f>VLOOKUP($A2815,Database!$A:$Y,21,FALSE)</f>
        <v>0</v>
      </c>
      <c r="Z2815" s="20">
        <f t="shared" si="357"/>
        <v>0</v>
      </c>
      <c r="AA2815" s="20">
        <f t="shared" si="362"/>
        <v>1</v>
      </c>
      <c r="AB2815" s="20">
        <f t="shared" ca="1" si="363"/>
        <v>90</v>
      </c>
      <c r="AC2815" s="20">
        <f t="shared" ca="1" si="36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>
        <f ca="1">IFERROR(
   IF(
     OR(ISBLANK(P2815),ISBLANK(Q2815)),
     "",
     IF(
       AND(AB2815&lt;&gt;"",OR(W2815="Terminé",W2815="En cours")),
       VLOOKUP(AD2815,Setup_ScoreExactBonus!A:D,4,FALSE),
       0
     )),
  0)</f>
        <v>0</v>
      </c>
      <c r="AF2815" s="21">
        <f t="shared" ca="1" si="365"/>
        <v>90</v>
      </c>
      <c r="AG2815" s="21">
        <f ca="1">SUMIFS(AF$2:AF2815,D$2:D2815,D2815)</f>
        <v>4465</v>
      </c>
      <c r="AJ2815" s="22">
        <f t="shared" si="366"/>
        <v>1</v>
      </c>
      <c r="AK2815" s="22">
        <f t="shared" si="367"/>
        <v>0</v>
      </c>
      <c r="AL2815" s="22">
        <v>0</v>
      </c>
    </row>
    <row r="2816" spans="1:38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Espagne</v>
      </c>
      <c r="K2816" s="21" t="str">
        <f>IFERROR(VLOOKUP(J2816,Setup_Team!$B:$C,2,FALSE), "TDB")</f>
        <v>ESP</v>
      </c>
      <c r="L2816" s="21" t="str">
        <f>VLOOKUP($A2816,Location!$A:$J,8,FALSE)</f>
        <v>Argentine</v>
      </c>
      <c r="M2816" s="21" t="str">
        <f>IFERROR(VLOOKUP(L2816,Setup_Team!$B:$C,2,FALSE), "TDB")</f>
        <v>ARG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>
        <v>2</v>
      </c>
      <c r="Q2816" s="27">
        <v>2</v>
      </c>
      <c r="R2816" s="27" t="str">
        <f t="shared" si="352"/>
        <v>2-2</v>
      </c>
      <c r="S2816" s="21">
        <v>0</v>
      </c>
      <c r="T2816" s="20">
        <f>VLOOKUP($A2816,Database!$A:$Y,10,FALSE)</f>
        <v>90</v>
      </c>
      <c r="U2816" s="20">
        <f>VLOOKUP($A2816,Database!$A:$Y,11,FALSE)</f>
        <v>108</v>
      </c>
      <c r="V2816" s="20">
        <f>VLOOKUP($A2816,Database!$A:$Y,12,FALSE)</f>
        <v>117</v>
      </c>
      <c r="W2816" s="20" t="str">
        <f>VLOOKUP(A2816,Database!A:M,13,FALSE)</f>
        <v>Terminé</v>
      </c>
      <c r="X2816" s="20">
        <f>VLOOKUP($A2816,Database!$A:$Y,20,FALSE)</f>
        <v>1</v>
      </c>
      <c r="Y2816" s="20">
        <f>VLOOKUP($A2816,Database!$A:$Y,21,FALSE)</f>
        <v>0</v>
      </c>
      <c r="Z2816" s="20">
        <f t="shared" si="357"/>
        <v>0</v>
      </c>
      <c r="AA2816" s="20">
        <f t="shared" si="362"/>
        <v>0</v>
      </c>
      <c r="AB2816" s="20">
        <f t="shared" ca="1" si="363"/>
        <v>0</v>
      </c>
      <c r="AC2816" s="20">
        <f t="shared" ca="1" si="36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>
        <f ca="1">IFERROR(
   IF(
     OR(ISBLANK(P2816),ISBLANK(Q2816)),
     "",
     IF(
       AND(AB2816&lt;&gt;"",OR(W2816="Terminé",W2816="En cours")),
       VLOOKUP(AD2816,Setup_ScoreExactBonus!A:D,4,FALSE),
       0
     )),
  0)</f>
        <v>0</v>
      </c>
      <c r="AF2816" s="21">
        <f t="shared" ca="1" si="365"/>
        <v>0</v>
      </c>
      <c r="AG2816" s="21">
        <f ca="1">SUMIFS(AF$2:AF2816,D$2:D2816,D2816)</f>
        <v>2659</v>
      </c>
      <c r="AJ2816" s="22">
        <f t="shared" si="366"/>
        <v>0</v>
      </c>
      <c r="AK2816" s="22">
        <f t="shared" si="367"/>
        <v>4</v>
      </c>
      <c r="AL2816" s="22">
        <v>0</v>
      </c>
    </row>
    <row r="2817" spans="1:38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Espagne</v>
      </c>
      <c r="K2817" s="21" t="str">
        <f>IFERROR(VLOOKUP(J2817,Setup_Team!$B:$C,2,FALSE), "TDB")</f>
        <v>ESP</v>
      </c>
      <c r="L2817" s="21" t="str">
        <f>VLOOKUP($A2817,Location!$A:$J,8,FALSE)</f>
        <v>Argentine</v>
      </c>
      <c r="M2817" s="21" t="str">
        <f>IFERROR(VLOOKUP(L2817,Setup_Team!$B:$C,2,FALSE), "TDB")</f>
        <v>ARG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>
        <v>1</v>
      </c>
      <c r="Q2817" s="27">
        <v>0</v>
      </c>
      <c r="R2817" s="27" t="str">
        <f t="shared" si="352"/>
        <v>1-0</v>
      </c>
      <c r="S2817" s="21">
        <v>0</v>
      </c>
      <c r="T2817" s="20">
        <f>VLOOKUP($A2817,Database!$A:$Y,10,FALSE)</f>
        <v>90</v>
      </c>
      <c r="U2817" s="20">
        <f>VLOOKUP($A2817,Database!$A:$Y,11,FALSE)</f>
        <v>108</v>
      </c>
      <c r="V2817" s="20">
        <f>VLOOKUP($A2817,Database!$A:$Y,12,FALSE)</f>
        <v>117</v>
      </c>
      <c r="W2817" s="20" t="str">
        <f>VLOOKUP(A2817,Database!A:M,13,FALSE)</f>
        <v>Terminé</v>
      </c>
      <c r="X2817" s="20">
        <f>VLOOKUP($A2817,Database!$A:$Y,20,FALSE)</f>
        <v>1</v>
      </c>
      <c r="Y2817" s="20">
        <f>VLOOKUP($A2817,Database!$A:$Y,21,FALSE)</f>
        <v>0</v>
      </c>
      <c r="Z2817" s="20">
        <f t="shared" si="357"/>
        <v>0</v>
      </c>
      <c r="AA2817" s="20">
        <f t="shared" si="362"/>
        <v>1</v>
      </c>
      <c r="AB2817" s="20">
        <f t="shared" ca="1" si="363"/>
        <v>90</v>
      </c>
      <c r="AC2817" s="20">
        <f t="shared" ca="1" si="364"/>
        <v>1</v>
      </c>
      <c r="AD2817" s="20" t="str">
        <f ca="1">IF(AC2817=0,"",IF(OR(ISBLANK(P2817),ISBLANK(Q2817)),"",IF(ISBLANK(VLOOKUP(A2817,Database!A:AA,22,FALSE)),"",VLOOKUP(A2817,Database!A:AA,22,FALSE))))</f>
        <v>Très rare</v>
      </c>
      <c r="AE2817" s="20">
        <f ca="1">IFERROR(
   IF(
     OR(ISBLANK(P2817),ISBLANK(Q2817)),
     "",
     IF(
       AND(AB2817&lt;&gt;"",OR(W2817="Terminé",W2817="En cours")),
       VLOOKUP(AD2817,Setup_ScoreExactBonus!A:D,4,FALSE),
       0
     )),
  0)</f>
        <v>50</v>
      </c>
      <c r="AF2817" s="21">
        <f t="shared" ca="1" si="365"/>
        <v>140</v>
      </c>
      <c r="AG2817" s="21">
        <f ca="1">SUMIFS(AF$2:AF2817,D$2:D2817,D2817)</f>
        <v>3993</v>
      </c>
      <c r="AJ2817" s="22">
        <f t="shared" si="366"/>
        <v>1</v>
      </c>
      <c r="AK2817" s="22">
        <f t="shared" si="367"/>
        <v>0</v>
      </c>
      <c r="AL2817" s="22">
        <v>0</v>
      </c>
    </row>
    <row r="2818" spans="1:38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Espagne</v>
      </c>
      <c r="K2818" s="21" t="str">
        <f>IFERROR(VLOOKUP(J2818,Setup_Team!$B:$C,2,FALSE), "TDB")</f>
        <v>ESP</v>
      </c>
      <c r="L2818" s="21" t="str">
        <f>VLOOKUP($A2818,Location!$A:$J,8,FALSE)</f>
        <v>Argentine</v>
      </c>
      <c r="M2818" s="21" t="str">
        <f>IFERROR(VLOOKUP(L2818,Setup_Team!$B:$C,2,FALSE), "TDB")</f>
        <v>ARG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>
        <v>1</v>
      </c>
      <c r="Q2818" s="27">
        <v>1</v>
      </c>
      <c r="R2818" s="27" t="str">
        <f t="shared" si="352"/>
        <v>1-1</v>
      </c>
      <c r="S2818" s="21">
        <v>0</v>
      </c>
      <c r="T2818" s="20">
        <f>VLOOKUP($A2818,Database!$A:$Y,10,FALSE)</f>
        <v>90</v>
      </c>
      <c r="U2818" s="20">
        <f>VLOOKUP($A2818,Database!$A:$Y,11,FALSE)</f>
        <v>108</v>
      </c>
      <c r="V2818" s="20">
        <f>VLOOKUP($A2818,Database!$A:$Y,12,FALSE)</f>
        <v>117</v>
      </c>
      <c r="W2818" s="20" t="str">
        <f>VLOOKUP(A2818,Database!A:M,13,FALSE)</f>
        <v>Terminé</v>
      </c>
      <c r="X2818" s="20">
        <f>VLOOKUP($A2818,Database!$A:$Y,20,FALSE)</f>
        <v>1</v>
      </c>
      <c r="Y2818" s="20">
        <f>VLOOKUP($A2818,Database!$A:$Y,21,FALSE)</f>
        <v>0</v>
      </c>
      <c r="Z2818" s="20">
        <f t="shared" ref="Z2818:Z2835" si="368">IF(A2818=0,0,IF(W2818="À venir",0,IF(AND(ISBLANK(P2818),ISBLANK(Q2818)),1,0)))</f>
        <v>0</v>
      </c>
      <c r="AA2818" s="20">
        <f t="shared" si="362"/>
        <v>0</v>
      </c>
      <c r="AB2818" s="20">
        <f t="shared" ca="1" si="363"/>
        <v>0</v>
      </c>
      <c r="AC2818" s="20">
        <f t="shared" ca="1" si="36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>
        <f ca="1">IFERROR(
   IF(
     OR(ISBLANK(P2818),ISBLANK(Q2818)),
     "",
     IF(
       AND(AB2818&lt;&gt;"",OR(W2818="Terminé",W2818="En cours")),
       VLOOKUP(AD2818,Setup_ScoreExactBonus!A:D,4,FALSE),
       0
     )),
  0)</f>
        <v>0</v>
      </c>
      <c r="AF2818" s="21">
        <f t="shared" ca="1" si="365"/>
        <v>0</v>
      </c>
      <c r="AG2818" s="21">
        <f ca="1">SUMIFS(AF$2:AF2818,D$2:D2818,D2818)</f>
        <v>4286</v>
      </c>
      <c r="AJ2818" s="22">
        <f t="shared" si="366"/>
        <v>0</v>
      </c>
      <c r="AK2818" s="22">
        <f t="shared" si="367"/>
        <v>2</v>
      </c>
      <c r="AL2818" s="22">
        <v>0</v>
      </c>
    </row>
    <row r="2819" spans="1:38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Espagne</v>
      </c>
      <c r="K2819" s="21" t="str">
        <f>IFERROR(VLOOKUP(J2819,Setup_Team!$B:$C,2,FALSE), "TDB")</f>
        <v>ESP</v>
      </c>
      <c r="L2819" s="21" t="str">
        <f>VLOOKUP($A2819,Location!$A:$J,8,FALSE)</f>
        <v>Argentine</v>
      </c>
      <c r="M2819" s="21" t="str">
        <f>IFERROR(VLOOKUP(L2819,Setup_Team!$B:$C,2,FALSE), "TDB")</f>
        <v>ARG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>
        <v>1</v>
      </c>
      <c r="Q2819" s="27">
        <v>0</v>
      </c>
      <c r="R2819" s="27" t="str">
        <f t="shared" ref="R2819:R2882" si="369">IF(AND(A2819&gt;0,A2819&lt;=104,W2819="Terminé"),TEXT(P2819,"0")&amp;"-"&amp;TEXT(Q2819,"0"),"")</f>
        <v>1-0</v>
      </c>
      <c r="S2819" s="21">
        <v>0</v>
      </c>
      <c r="T2819" s="20">
        <f>VLOOKUP($A2819,Database!$A:$Y,10,FALSE)</f>
        <v>90</v>
      </c>
      <c r="U2819" s="20">
        <f>VLOOKUP($A2819,Database!$A:$Y,11,FALSE)</f>
        <v>108</v>
      </c>
      <c r="V2819" s="20">
        <f>VLOOKUP($A2819,Database!$A:$Y,12,FALSE)</f>
        <v>117</v>
      </c>
      <c r="W2819" s="20" t="str">
        <f>VLOOKUP(A2819,Database!A:M,13,FALSE)</f>
        <v>Terminé</v>
      </c>
      <c r="X2819" s="20">
        <f>VLOOKUP($A2819,Database!$A:$Y,20,FALSE)</f>
        <v>1</v>
      </c>
      <c r="Y2819" s="20">
        <f>VLOOKUP($A2819,Database!$A:$Y,21,FALSE)</f>
        <v>0</v>
      </c>
      <c r="Z2819" s="20">
        <f t="shared" si="368"/>
        <v>0</v>
      </c>
      <c r="AA2819" s="20">
        <f t="shared" si="362"/>
        <v>1</v>
      </c>
      <c r="AB2819" s="20">
        <f t="shared" ca="1" si="363"/>
        <v>90</v>
      </c>
      <c r="AC2819" s="20">
        <f t="shared" ca="1" si="364"/>
        <v>1</v>
      </c>
      <c r="AD2819" s="20" t="str">
        <f ca="1">IF(AC2819=0,"",IF(OR(ISBLANK(P2819),ISBLANK(Q2819)),"",IF(ISBLANK(VLOOKUP(A2819,Database!A:AA,22,FALSE)),"",VLOOKUP(A2819,Database!A:AA,22,FALSE))))</f>
        <v>Très rare</v>
      </c>
      <c r="AE2819" s="20">
        <f ca="1">IFERROR(
   IF(
     OR(ISBLANK(P2819),ISBLANK(Q2819)),
     "",
     IF(
       AND(AB2819&lt;&gt;"",OR(W2819="Terminé",W2819="En cours")),
       VLOOKUP(AD2819,Setup_ScoreExactBonus!A:D,4,FALSE),
       0
     )),
  0)</f>
        <v>50</v>
      </c>
      <c r="AF2819" s="21">
        <f t="shared" ca="1" si="365"/>
        <v>140</v>
      </c>
      <c r="AG2819" s="21">
        <f ca="1">SUMIFS(AF$2:AF2819,D$2:D2819,D2819)</f>
        <v>3778</v>
      </c>
      <c r="AJ2819" s="22">
        <f t="shared" si="366"/>
        <v>1</v>
      </c>
      <c r="AK2819" s="22">
        <f t="shared" si="367"/>
        <v>0</v>
      </c>
      <c r="AL2819" s="22">
        <v>0</v>
      </c>
    </row>
    <row r="2820" spans="1:38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Espagne</v>
      </c>
      <c r="K2820" s="21" t="str">
        <f>IFERROR(VLOOKUP(J2820,Setup_Team!$B:$C,2,FALSE), "TDB")</f>
        <v>ESP</v>
      </c>
      <c r="L2820" s="21" t="str">
        <f>VLOOKUP($A2820,Location!$A:$J,8,FALSE)</f>
        <v>Argentine</v>
      </c>
      <c r="M2820" s="21" t="str">
        <f>IFERROR(VLOOKUP(L2820,Setup_Team!$B:$C,2,FALSE), "TDB")</f>
        <v>ARG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>
        <v>2</v>
      </c>
      <c r="Q2820" s="27">
        <v>1</v>
      </c>
      <c r="R2820" s="27" t="str">
        <f t="shared" si="369"/>
        <v>2-1</v>
      </c>
      <c r="S2820" s="21">
        <v>0</v>
      </c>
      <c r="T2820" s="20">
        <f>VLOOKUP($A2820,Database!$A:$Y,10,FALSE)</f>
        <v>90</v>
      </c>
      <c r="U2820" s="20">
        <f>VLOOKUP($A2820,Database!$A:$Y,11,FALSE)</f>
        <v>108</v>
      </c>
      <c r="V2820" s="20">
        <f>VLOOKUP($A2820,Database!$A:$Y,12,FALSE)</f>
        <v>117</v>
      </c>
      <c r="W2820" s="20" t="str">
        <f>VLOOKUP(A2820,Database!A:M,13,FALSE)</f>
        <v>Terminé</v>
      </c>
      <c r="X2820" s="20">
        <f>VLOOKUP($A2820,Database!$A:$Y,20,FALSE)</f>
        <v>1</v>
      </c>
      <c r="Y2820" s="20">
        <f>VLOOKUP($A2820,Database!$A:$Y,21,FALSE)</f>
        <v>0</v>
      </c>
      <c r="Z2820" s="20">
        <f t="shared" si="368"/>
        <v>0</v>
      </c>
      <c r="AA2820" s="20">
        <f t="shared" si="362"/>
        <v>1</v>
      </c>
      <c r="AB2820" s="20">
        <f t="shared" ca="1" si="363"/>
        <v>90</v>
      </c>
      <c r="AC2820" s="20">
        <f t="shared" ca="1" si="36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>
        <f ca="1">IFERROR(
   IF(
     OR(ISBLANK(P2820),ISBLANK(Q2820)),
     "",
     IF(
       AND(AB2820&lt;&gt;"",OR(W2820="Terminé",W2820="En cours")),
       VLOOKUP(AD2820,Setup_ScoreExactBonus!A:D,4,FALSE),
       0
     )),
  0)</f>
        <v>0</v>
      </c>
      <c r="AF2820" s="21">
        <f t="shared" ca="1" si="365"/>
        <v>90</v>
      </c>
      <c r="AG2820" s="21">
        <f ca="1">SUMIFS(AF$2:AF2820,D$2:D2820,D2820)</f>
        <v>4422</v>
      </c>
      <c r="AJ2820" s="22">
        <f t="shared" si="366"/>
        <v>1</v>
      </c>
      <c r="AK2820" s="22">
        <f t="shared" si="367"/>
        <v>0</v>
      </c>
      <c r="AL2820" s="22">
        <v>0</v>
      </c>
    </row>
    <row r="2821" spans="1:38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Espagne</v>
      </c>
      <c r="K2821" s="21" t="str">
        <f>IFERROR(VLOOKUP(J2821,Setup_Team!$B:$C,2,FALSE), "TDB")</f>
        <v>ESP</v>
      </c>
      <c r="L2821" s="21" t="str">
        <f>VLOOKUP($A2821,Location!$A:$J,8,FALSE)</f>
        <v>Argentine</v>
      </c>
      <c r="M2821" s="21" t="str">
        <f>IFERROR(VLOOKUP(L2821,Setup_Team!$B:$C,2,FALSE), "TDB")</f>
        <v>ARG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>
        <v>1</v>
      </c>
      <c r="Q2821" s="27">
        <v>0</v>
      </c>
      <c r="R2821" s="27" t="str">
        <f t="shared" si="369"/>
        <v>1-0</v>
      </c>
      <c r="S2821" s="21">
        <v>0</v>
      </c>
      <c r="T2821" s="20">
        <f>VLOOKUP($A2821,Database!$A:$Y,10,FALSE)</f>
        <v>90</v>
      </c>
      <c r="U2821" s="20">
        <f>VLOOKUP($A2821,Database!$A:$Y,11,FALSE)</f>
        <v>108</v>
      </c>
      <c r="V2821" s="20">
        <f>VLOOKUP($A2821,Database!$A:$Y,12,FALSE)</f>
        <v>117</v>
      </c>
      <c r="W2821" s="20" t="str">
        <f>VLOOKUP(A2821,Database!A:M,13,FALSE)</f>
        <v>Terminé</v>
      </c>
      <c r="X2821" s="20">
        <f>VLOOKUP($A2821,Database!$A:$Y,20,FALSE)</f>
        <v>1</v>
      </c>
      <c r="Y2821" s="20">
        <f>VLOOKUP($A2821,Database!$A:$Y,21,FALSE)</f>
        <v>0</v>
      </c>
      <c r="Z2821" s="20">
        <f t="shared" si="368"/>
        <v>0</v>
      </c>
      <c r="AA2821" s="20">
        <f t="shared" si="362"/>
        <v>1</v>
      </c>
      <c r="AB2821" s="20">
        <f t="shared" ca="1" si="363"/>
        <v>90</v>
      </c>
      <c r="AC2821" s="20">
        <f t="shared" ca="1" si="364"/>
        <v>1</v>
      </c>
      <c r="AD2821" s="20" t="str">
        <f ca="1">IF(AC2821=0,"",IF(OR(ISBLANK(P2821),ISBLANK(Q2821)),"",IF(ISBLANK(VLOOKUP(A2821,Database!A:AA,22,FALSE)),"",VLOOKUP(A2821,Database!A:AA,22,FALSE))))</f>
        <v>Très rare</v>
      </c>
      <c r="AE2821" s="20">
        <f ca="1">IFERROR(
   IF(
     OR(ISBLANK(P2821),ISBLANK(Q2821)),
     "",
     IF(
       AND(AB2821&lt;&gt;"",OR(W2821="Terminé",W2821="En cours")),
       VLOOKUP(AD2821,Setup_ScoreExactBonus!A:D,4,FALSE),
       0
     )),
  0)</f>
        <v>50</v>
      </c>
      <c r="AF2821" s="21">
        <f t="shared" ca="1" si="365"/>
        <v>140</v>
      </c>
      <c r="AG2821" s="21">
        <f ca="1">SUMIFS(AF$2:AF2821,D$2:D2821,D2821)</f>
        <v>3537</v>
      </c>
      <c r="AJ2821" s="22">
        <f t="shared" si="366"/>
        <v>1</v>
      </c>
      <c r="AK2821" s="22">
        <f t="shared" si="367"/>
        <v>0</v>
      </c>
      <c r="AL2821" s="22">
        <v>0</v>
      </c>
    </row>
    <row r="2822" spans="1:38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Espagne</v>
      </c>
      <c r="K2822" s="21" t="str">
        <f>IFERROR(VLOOKUP(J2822,Setup_Team!$B:$C,2,FALSE), "TDB")</f>
        <v>ESP</v>
      </c>
      <c r="L2822" s="21" t="str">
        <f>VLOOKUP($A2822,Location!$A:$J,8,FALSE)</f>
        <v>Argentine</v>
      </c>
      <c r="M2822" s="21" t="str">
        <f>IFERROR(VLOOKUP(L2822,Setup_Team!$B:$C,2,FALSE), "TDB")</f>
        <v>ARG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>
        <v>2</v>
      </c>
      <c r="Q2822" s="27">
        <v>0</v>
      </c>
      <c r="R2822" s="27" t="str">
        <f t="shared" si="369"/>
        <v>2-0</v>
      </c>
      <c r="S2822" s="21">
        <v>0</v>
      </c>
      <c r="T2822" s="20">
        <f>VLOOKUP($A2822,Database!$A:$Y,10,FALSE)</f>
        <v>90</v>
      </c>
      <c r="U2822" s="20">
        <f>VLOOKUP($A2822,Database!$A:$Y,11,FALSE)</f>
        <v>108</v>
      </c>
      <c r="V2822" s="20">
        <f>VLOOKUP($A2822,Database!$A:$Y,12,FALSE)</f>
        <v>117</v>
      </c>
      <c r="W2822" s="20" t="str">
        <f>VLOOKUP(A2822,Database!A:M,13,FALSE)</f>
        <v>Terminé</v>
      </c>
      <c r="X2822" s="20">
        <f>VLOOKUP($A2822,Database!$A:$Y,20,FALSE)</f>
        <v>1</v>
      </c>
      <c r="Y2822" s="20">
        <f>VLOOKUP($A2822,Database!$A:$Y,21,FALSE)</f>
        <v>0</v>
      </c>
      <c r="Z2822" s="20">
        <f t="shared" si="368"/>
        <v>0</v>
      </c>
      <c r="AA2822" s="20">
        <f t="shared" si="362"/>
        <v>1</v>
      </c>
      <c r="AB2822" s="20">
        <f t="shared" ca="1" si="363"/>
        <v>90</v>
      </c>
      <c r="AC2822" s="20">
        <f t="shared" ca="1" si="36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>
        <f ca="1">IFERROR(
   IF(
     OR(ISBLANK(P2822),ISBLANK(Q2822)),
     "",
     IF(
       AND(AB2822&lt;&gt;"",OR(W2822="Terminé",W2822="En cours")),
       VLOOKUP(AD2822,Setup_ScoreExactBonus!A:D,4,FALSE),
       0
     )),
  0)</f>
        <v>0</v>
      </c>
      <c r="AF2822" s="21">
        <f t="shared" ca="1" si="365"/>
        <v>90</v>
      </c>
      <c r="AG2822" s="21">
        <f ca="1">SUMIFS(AF$2:AF2822,D$2:D2822,D2822)</f>
        <v>4105</v>
      </c>
      <c r="AJ2822" s="22">
        <f t="shared" si="366"/>
        <v>1</v>
      </c>
      <c r="AK2822" s="22">
        <f t="shared" si="367"/>
        <v>0</v>
      </c>
      <c r="AL2822" s="22">
        <v>0</v>
      </c>
    </row>
    <row r="2823" spans="1:38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Espagne</v>
      </c>
      <c r="K2823" s="21" t="str">
        <f>IFERROR(VLOOKUP(J2823,Setup_Team!$B:$C,2,FALSE), "TDB")</f>
        <v>ESP</v>
      </c>
      <c r="L2823" s="21" t="str">
        <f>VLOOKUP($A2823,Location!$A:$J,8,FALSE)</f>
        <v>Argentine</v>
      </c>
      <c r="M2823" s="21" t="str">
        <f>IFERROR(VLOOKUP(L2823,Setup_Team!$B:$C,2,FALSE), "TDB")</f>
        <v>ARG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>
        <v>2</v>
      </c>
      <c r="Q2823" s="27">
        <v>3</v>
      </c>
      <c r="R2823" s="27" t="str">
        <f t="shared" si="369"/>
        <v>2-3</v>
      </c>
      <c r="S2823" s="21">
        <v>0</v>
      </c>
      <c r="T2823" s="20">
        <f>VLOOKUP($A2823,Database!$A:$Y,10,FALSE)</f>
        <v>90</v>
      </c>
      <c r="U2823" s="20">
        <f>VLOOKUP($A2823,Database!$A:$Y,11,FALSE)</f>
        <v>108</v>
      </c>
      <c r="V2823" s="20">
        <f>VLOOKUP($A2823,Database!$A:$Y,12,FALSE)</f>
        <v>117</v>
      </c>
      <c r="W2823" s="20" t="str">
        <f>VLOOKUP(A2823,Database!A:M,13,FALSE)</f>
        <v>Terminé</v>
      </c>
      <c r="X2823" s="20">
        <f>VLOOKUP($A2823,Database!$A:$Y,20,FALSE)</f>
        <v>1</v>
      </c>
      <c r="Y2823" s="20">
        <f>VLOOKUP($A2823,Database!$A:$Y,21,FALSE)</f>
        <v>0</v>
      </c>
      <c r="Z2823" s="20">
        <f t="shared" si="368"/>
        <v>0</v>
      </c>
      <c r="AA2823" s="20">
        <f t="shared" si="362"/>
        <v>0</v>
      </c>
      <c r="AB2823" s="20">
        <f t="shared" ca="1" si="363"/>
        <v>0</v>
      </c>
      <c r="AC2823" s="20">
        <f t="shared" ca="1" si="36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>
        <f ca="1">IFERROR(
   IF(
     OR(ISBLANK(P2823),ISBLANK(Q2823)),
     "",
     IF(
       AND(AB2823&lt;&gt;"",OR(W2823="Terminé",W2823="En cours")),
       VLOOKUP(AD2823,Setup_ScoreExactBonus!A:D,4,FALSE),
       0
     )),
  0)</f>
        <v>0</v>
      </c>
      <c r="AF2823" s="21">
        <f t="shared" ca="1" si="365"/>
        <v>0</v>
      </c>
      <c r="AG2823" s="21">
        <f ca="1">SUMIFS(AF$2:AF2823,D$2:D2823,D2823)</f>
        <v>4154</v>
      </c>
      <c r="AJ2823" s="22">
        <f t="shared" si="366"/>
        <v>0</v>
      </c>
      <c r="AK2823" s="22">
        <f t="shared" si="367"/>
        <v>5</v>
      </c>
      <c r="AL2823" s="22">
        <v>0</v>
      </c>
    </row>
    <row r="2824" spans="1:38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Espagne</v>
      </c>
      <c r="K2824" s="21" t="str">
        <f>IFERROR(VLOOKUP(J2824,Setup_Team!$B:$C,2,FALSE), "TDB")</f>
        <v>ESP</v>
      </c>
      <c r="L2824" s="21" t="str">
        <f>VLOOKUP($A2824,Location!$A:$J,8,FALSE)</f>
        <v>Argentine</v>
      </c>
      <c r="M2824" s="21" t="str">
        <f>IFERROR(VLOOKUP(L2824,Setup_Team!$B:$C,2,FALSE), "TDB")</f>
        <v>ARG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>
        <v>2</v>
      </c>
      <c r="Q2824" s="27">
        <v>0</v>
      </c>
      <c r="R2824" s="27" t="str">
        <f t="shared" si="369"/>
        <v>2-0</v>
      </c>
      <c r="S2824" s="21">
        <v>0</v>
      </c>
      <c r="T2824" s="20">
        <f>VLOOKUP($A2824,Database!$A:$Y,10,FALSE)</f>
        <v>90</v>
      </c>
      <c r="U2824" s="20">
        <f>VLOOKUP($A2824,Database!$A:$Y,11,FALSE)</f>
        <v>108</v>
      </c>
      <c r="V2824" s="20">
        <f>VLOOKUP($A2824,Database!$A:$Y,12,FALSE)</f>
        <v>117</v>
      </c>
      <c r="W2824" s="20" t="str">
        <f>VLOOKUP(A2824,Database!A:M,13,FALSE)</f>
        <v>Terminé</v>
      </c>
      <c r="X2824" s="20">
        <f>VLOOKUP($A2824,Database!$A:$Y,20,FALSE)</f>
        <v>1</v>
      </c>
      <c r="Y2824" s="20">
        <f>VLOOKUP($A2824,Database!$A:$Y,21,FALSE)</f>
        <v>0</v>
      </c>
      <c r="Z2824" s="20">
        <f t="shared" si="368"/>
        <v>0</v>
      </c>
      <c r="AA2824" s="20">
        <f t="shared" si="362"/>
        <v>1</v>
      </c>
      <c r="AB2824" s="20">
        <f t="shared" ca="1" si="363"/>
        <v>90</v>
      </c>
      <c r="AC2824" s="20">
        <f t="shared" ca="1" si="36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>
        <f ca="1">IFERROR(
   IF(
     OR(ISBLANK(P2824),ISBLANK(Q2824)),
     "",
     IF(
       AND(AB2824&lt;&gt;"",OR(W2824="Terminé",W2824="En cours")),
       VLOOKUP(AD2824,Setup_ScoreExactBonus!A:D,4,FALSE),
       0
     )),
  0)</f>
        <v>0</v>
      </c>
      <c r="AF2824" s="21">
        <f t="shared" ca="1" si="365"/>
        <v>90</v>
      </c>
      <c r="AG2824" s="21">
        <f ca="1">SUMIFS(AF$2:AF2824,D$2:D2824,D2824)</f>
        <v>4306</v>
      </c>
      <c r="AJ2824" s="22">
        <f t="shared" si="366"/>
        <v>1</v>
      </c>
      <c r="AK2824" s="22">
        <f t="shared" si="367"/>
        <v>0</v>
      </c>
      <c r="AL2824" s="22">
        <v>0</v>
      </c>
    </row>
    <row r="2825" spans="1:38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Espagne</v>
      </c>
      <c r="K2825" s="21" t="str">
        <f>IFERROR(VLOOKUP(J2825,Setup_Team!$B:$C,2,FALSE), "TDB")</f>
        <v>ESP</v>
      </c>
      <c r="L2825" s="21" t="str">
        <f>VLOOKUP($A2825,Location!$A:$J,8,FALSE)</f>
        <v>Argentine</v>
      </c>
      <c r="M2825" s="21" t="str">
        <f>IFERROR(VLOOKUP(L2825,Setup_Team!$B:$C,2,FALSE), "TDB")</f>
        <v>ARG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>
        <v>2</v>
      </c>
      <c r="Q2825" s="27">
        <v>2</v>
      </c>
      <c r="R2825" s="27" t="str">
        <f t="shared" si="369"/>
        <v>2-2</v>
      </c>
      <c r="S2825" s="21">
        <v>0</v>
      </c>
      <c r="T2825" s="20">
        <f>VLOOKUP($A2825,Database!$A:$Y,10,FALSE)</f>
        <v>90</v>
      </c>
      <c r="U2825" s="20">
        <f>VLOOKUP($A2825,Database!$A:$Y,11,FALSE)</f>
        <v>108</v>
      </c>
      <c r="V2825" s="20">
        <f>VLOOKUP($A2825,Database!$A:$Y,12,FALSE)</f>
        <v>117</v>
      </c>
      <c r="W2825" s="20" t="str">
        <f>VLOOKUP(A2825,Database!A:M,13,FALSE)</f>
        <v>Terminé</v>
      </c>
      <c r="X2825" s="20">
        <f>VLOOKUP($A2825,Database!$A:$Y,20,FALSE)</f>
        <v>1</v>
      </c>
      <c r="Y2825" s="20">
        <f>VLOOKUP($A2825,Database!$A:$Y,21,FALSE)</f>
        <v>0</v>
      </c>
      <c r="Z2825" s="20">
        <f t="shared" si="368"/>
        <v>0</v>
      </c>
      <c r="AA2825" s="20">
        <f t="shared" si="362"/>
        <v>0</v>
      </c>
      <c r="AB2825" s="20">
        <f t="shared" ca="1" si="363"/>
        <v>0</v>
      </c>
      <c r="AC2825" s="20">
        <f t="shared" ca="1" si="36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>
        <f ca="1">IFERROR(
   IF(
     OR(ISBLANK(P2825),ISBLANK(Q2825)),
     "",
     IF(
       AND(AB2825&lt;&gt;"",OR(W2825="Terminé",W2825="En cours")),
       VLOOKUP(AD2825,Setup_ScoreExactBonus!A:D,4,FALSE),
       0
     )),
  0)</f>
        <v>0</v>
      </c>
      <c r="AF2825" s="21">
        <f t="shared" ca="1" si="365"/>
        <v>0</v>
      </c>
      <c r="AG2825" s="21">
        <f ca="1">SUMIFS(AF$2:AF2825,D$2:D2825,D2825)</f>
        <v>3191</v>
      </c>
      <c r="AJ2825" s="22">
        <f t="shared" si="366"/>
        <v>0</v>
      </c>
      <c r="AK2825" s="22">
        <f t="shared" si="367"/>
        <v>1</v>
      </c>
      <c r="AL2825" s="22">
        <v>0</v>
      </c>
    </row>
    <row r="2826" spans="1:38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Espagne</v>
      </c>
      <c r="K2826" s="21" t="str">
        <f>IFERROR(VLOOKUP(J2826,Setup_Team!$B:$C,2,FALSE), "TDB")</f>
        <v>ESP</v>
      </c>
      <c r="L2826" s="21" t="str">
        <f>VLOOKUP($A2826,Location!$A:$J,8,FALSE)</f>
        <v>Argentine</v>
      </c>
      <c r="M2826" s="21" t="str">
        <f>IFERROR(VLOOKUP(L2826,Setup_Team!$B:$C,2,FALSE), "TDB")</f>
        <v>ARG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>
        <v>2</v>
      </c>
      <c r="Q2826" s="27">
        <v>1</v>
      </c>
      <c r="R2826" s="27" t="str">
        <f t="shared" si="369"/>
        <v>2-1</v>
      </c>
      <c r="S2826" s="21">
        <v>0</v>
      </c>
      <c r="T2826" s="20">
        <f>VLOOKUP($A2826,Database!$A:$Y,10,FALSE)</f>
        <v>90</v>
      </c>
      <c r="U2826" s="20">
        <f>VLOOKUP($A2826,Database!$A:$Y,11,FALSE)</f>
        <v>108</v>
      </c>
      <c r="V2826" s="20">
        <f>VLOOKUP($A2826,Database!$A:$Y,12,FALSE)</f>
        <v>117</v>
      </c>
      <c r="W2826" s="20" t="str">
        <f>VLOOKUP(A2826,Database!A:M,13,FALSE)</f>
        <v>Terminé</v>
      </c>
      <c r="X2826" s="20">
        <f>VLOOKUP($A2826,Database!$A:$Y,20,FALSE)</f>
        <v>1</v>
      </c>
      <c r="Y2826" s="20">
        <f>VLOOKUP($A2826,Database!$A:$Y,21,FALSE)</f>
        <v>0</v>
      </c>
      <c r="Z2826" s="20">
        <f t="shared" si="368"/>
        <v>0</v>
      </c>
      <c r="AA2826" s="20">
        <f t="shared" si="362"/>
        <v>1</v>
      </c>
      <c r="AB2826" s="20">
        <f t="shared" ca="1" si="363"/>
        <v>90</v>
      </c>
      <c r="AC2826" s="20">
        <f t="shared" ca="1" si="36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>
        <f ca="1">IFERROR(
   IF(
     OR(ISBLANK(P2826),ISBLANK(Q2826)),
     "",
     IF(
       AND(AB2826&lt;&gt;"",OR(W2826="Terminé",W2826="En cours")),
       VLOOKUP(AD2826,Setup_ScoreExactBonus!A:D,4,FALSE),
       0
     )),
  0)</f>
        <v>0</v>
      </c>
      <c r="AF2826" s="21">
        <f t="shared" ca="1" si="365"/>
        <v>90</v>
      </c>
      <c r="AG2826" s="21">
        <f ca="1">SUMIFS(AF$2:AF2826,D$2:D2826,D2826)</f>
        <v>4275</v>
      </c>
      <c r="AJ2826" s="22">
        <f t="shared" si="366"/>
        <v>1</v>
      </c>
      <c r="AK2826" s="22">
        <f t="shared" si="367"/>
        <v>0</v>
      </c>
      <c r="AL2826" s="22">
        <v>0</v>
      </c>
    </row>
    <row r="2827" spans="1:38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Espagne</v>
      </c>
      <c r="K2827" s="21" t="str">
        <f>IFERROR(VLOOKUP(J2827,Setup_Team!$B:$C,2,FALSE), "TDB")</f>
        <v>ESP</v>
      </c>
      <c r="L2827" s="21" t="str">
        <f>VLOOKUP($A2827,Location!$A:$J,8,FALSE)</f>
        <v>Argentine</v>
      </c>
      <c r="M2827" s="21" t="str">
        <f>IFERROR(VLOOKUP(L2827,Setup_Team!$B:$C,2,FALSE), "TDB")</f>
        <v>ARG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>
        <v>2</v>
      </c>
      <c r="Q2827" s="27">
        <v>0</v>
      </c>
      <c r="R2827" s="27" t="str">
        <f t="shared" si="369"/>
        <v>2-0</v>
      </c>
      <c r="S2827" s="21">
        <v>0</v>
      </c>
      <c r="T2827" s="20">
        <f>VLOOKUP($A2827,Database!$A:$Y,10,FALSE)</f>
        <v>90</v>
      </c>
      <c r="U2827" s="20">
        <f>VLOOKUP($A2827,Database!$A:$Y,11,FALSE)</f>
        <v>108</v>
      </c>
      <c r="V2827" s="20">
        <f>VLOOKUP($A2827,Database!$A:$Y,12,FALSE)</f>
        <v>117</v>
      </c>
      <c r="W2827" s="20" t="str">
        <f>VLOOKUP(A2827,Database!A:M,13,FALSE)</f>
        <v>Terminé</v>
      </c>
      <c r="X2827" s="20">
        <f>VLOOKUP($A2827,Database!$A:$Y,20,FALSE)</f>
        <v>1</v>
      </c>
      <c r="Y2827" s="20">
        <f>VLOOKUP($A2827,Database!$A:$Y,21,FALSE)</f>
        <v>0</v>
      </c>
      <c r="Z2827" s="20">
        <f t="shared" si="368"/>
        <v>0</v>
      </c>
      <c r="AA2827" s="20">
        <f t="shared" si="362"/>
        <v>1</v>
      </c>
      <c r="AB2827" s="20">
        <f t="shared" ca="1" si="363"/>
        <v>90</v>
      </c>
      <c r="AC2827" s="20">
        <f t="shared" ca="1" si="36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>
        <f ca="1">IFERROR(
   IF(
     OR(ISBLANK(P2827),ISBLANK(Q2827)),
     "",
     IF(
       AND(AB2827&lt;&gt;"",OR(W2827="Terminé",W2827="En cours")),
       VLOOKUP(AD2827,Setup_ScoreExactBonus!A:D,4,FALSE),
       0
     )),
  0)</f>
        <v>0</v>
      </c>
      <c r="AF2827" s="21">
        <f t="shared" ca="1" si="365"/>
        <v>90</v>
      </c>
      <c r="AG2827" s="21">
        <f ca="1">SUMIFS(AF$2:AF2827,D$2:D2827,D2827)</f>
        <v>3816</v>
      </c>
      <c r="AJ2827" s="22">
        <f t="shared" si="366"/>
        <v>1</v>
      </c>
      <c r="AK2827" s="22">
        <f t="shared" si="367"/>
        <v>0</v>
      </c>
      <c r="AL2827" s="22">
        <v>0</v>
      </c>
    </row>
    <row r="2828" spans="1:38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Espagne</v>
      </c>
      <c r="K2828" s="21" t="str">
        <f>IFERROR(VLOOKUP(J2828,Setup_Team!$B:$C,2,FALSE), "TDB")</f>
        <v>ESP</v>
      </c>
      <c r="L2828" s="21" t="str">
        <f>VLOOKUP($A2828,Location!$A:$J,8,FALSE)</f>
        <v>Argentine</v>
      </c>
      <c r="M2828" s="21" t="str">
        <f>IFERROR(VLOOKUP(L2828,Setup_Team!$B:$C,2,FALSE), "TDB")</f>
        <v>ARG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>
        <v>1</v>
      </c>
      <c r="Q2828" s="27">
        <v>2</v>
      </c>
      <c r="R2828" s="27" t="str">
        <f t="shared" si="369"/>
        <v>1-2</v>
      </c>
      <c r="S2828" s="21">
        <v>0</v>
      </c>
      <c r="T2828" s="20">
        <f>VLOOKUP($A2828,Database!$A:$Y,10,FALSE)</f>
        <v>90</v>
      </c>
      <c r="U2828" s="20">
        <f>VLOOKUP($A2828,Database!$A:$Y,11,FALSE)</f>
        <v>108</v>
      </c>
      <c r="V2828" s="20">
        <f>VLOOKUP($A2828,Database!$A:$Y,12,FALSE)</f>
        <v>117</v>
      </c>
      <c r="W2828" s="20" t="str">
        <f>VLOOKUP(A2828,Database!A:M,13,FALSE)</f>
        <v>Terminé</v>
      </c>
      <c r="X2828" s="20">
        <f>VLOOKUP($A2828,Database!$A:$Y,20,FALSE)</f>
        <v>1</v>
      </c>
      <c r="Y2828" s="20">
        <f>VLOOKUP($A2828,Database!$A:$Y,21,FALSE)</f>
        <v>0</v>
      </c>
      <c r="Z2828" s="20">
        <f t="shared" si="368"/>
        <v>0</v>
      </c>
      <c r="AA2828" s="20">
        <f t="shared" si="362"/>
        <v>0</v>
      </c>
      <c r="AB2828" s="20">
        <f t="shared" ca="1" si="363"/>
        <v>0</v>
      </c>
      <c r="AC2828" s="20">
        <f t="shared" ca="1" si="36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>
        <f ca="1">IFERROR(
   IF(
     OR(ISBLANK(P2828),ISBLANK(Q2828)),
     "",
     IF(
       AND(AB2828&lt;&gt;"",OR(W2828="Terminé",W2828="En cours")),
       VLOOKUP(AD2828,Setup_ScoreExactBonus!A:D,4,FALSE),
       0
     )),
  0)</f>
        <v>0</v>
      </c>
      <c r="AF2828" s="21">
        <f t="shared" ca="1" si="365"/>
        <v>0</v>
      </c>
      <c r="AG2828" s="21">
        <f ca="1">SUMIFS(AF$2:AF2828,D$2:D2828,D2828)</f>
        <v>3812</v>
      </c>
      <c r="AJ2828" s="22">
        <f t="shared" si="366"/>
        <v>0</v>
      </c>
      <c r="AK2828" s="22">
        <f t="shared" si="367"/>
        <v>4</v>
      </c>
      <c r="AL2828" s="22">
        <v>0</v>
      </c>
    </row>
    <row r="2829" spans="1:38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Espagne</v>
      </c>
      <c r="K2829" s="21" t="str">
        <f>IFERROR(VLOOKUP(J2829,Setup_Team!$B:$C,2,FALSE), "TDB")</f>
        <v>ESP</v>
      </c>
      <c r="L2829" s="21" t="str">
        <f>VLOOKUP($A2829,Location!$A:$J,8,FALSE)</f>
        <v>Argentine</v>
      </c>
      <c r="M2829" s="21" t="str">
        <f>IFERROR(VLOOKUP(L2829,Setup_Team!$B:$C,2,FALSE), "TDB")</f>
        <v>ARG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>
        <v>2</v>
      </c>
      <c r="Q2829" s="27">
        <v>2</v>
      </c>
      <c r="R2829" s="27" t="str">
        <f t="shared" si="369"/>
        <v>2-2</v>
      </c>
      <c r="S2829" s="21">
        <v>0</v>
      </c>
      <c r="T2829" s="20">
        <f>VLOOKUP($A2829,Database!$A:$Y,10,FALSE)</f>
        <v>90</v>
      </c>
      <c r="U2829" s="20">
        <f>VLOOKUP($A2829,Database!$A:$Y,11,FALSE)</f>
        <v>108</v>
      </c>
      <c r="V2829" s="20">
        <f>VLOOKUP($A2829,Database!$A:$Y,12,FALSE)</f>
        <v>117</v>
      </c>
      <c r="W2829" s="20" t="str">
        <f>VLOOKUP(A2829,Database!A:M,13,FALSE)</f>
        <v>Terminé</v>
      </c>
      <c r="X2829" s="20">
        <f>VLOOKUP($A2829,Database!$A:$Y,20,FALSE)</f>
        <v>1</v>
      </c>
      <c r="Y2829" s="20">
        <f>VLOOKUP($A2829,Database!$A:$Y,21,FALSE)</f>
        <v>0</v>
      </c>
      <c r="Z2829" s="20">
        <f t="shared" si="368"/>
        <v>0</v>
      </c>
      <c r="AA2829" s="20">
        <f t="shared" si="362"/>
        <v>0</v>
      </c>
      <c r="AB2829" s="20">
        <f t="shared" ca="1" si="363"/>
        <v>0</v>
      </c>
      <c r="AC2829" s="20">
        <f t="shared" ca="1" si="36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>
        <f ca="1">IFERROR(
   IF(
     OR(ISBLANK(P2829),ISBLANK(Q2829)),
     "",
     IF(
       AND(AB2829&lt;&gt;"",OR(W2829="Terminé",W2829="En cours")),
       VLOOKUP(AD2829,Setup_ScoreExactBonus!A:D,4,FALSE),
       0
     )),
  0)</f>
        <v>0</v>
      </c>
      <c r="AF2829" s="21">
        <f t="shared" ca="1" si="365"/>
        <v>0</v>
      </c>
      <c r="AG2829" s="21">
        <f ca="1">SUMIFS(AF$2:AF2829,D$2:D2829,D2829)</f>
        <v>3465</v>
      </c>
      <c r="AJ2829" s="22">
        <f t="shared" si="366"/>
        <v>0</v>
      </c>
      <c r="AK2829" s="22">
        <f t="shared" si="367"/>
        <v>4</v>
      </c>
      <c r="AL2829" s="22">
        <v>0</v>
      </c>
    </row>
    <row r="2830" spans="1:38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Espagne</v>
      </c>
      <c r="K2830" s="21" t="str">
        <f>IFERROR(VLOOKUP(J2830,Setup_Team!$B:$C,2,FALSE), "TDB")</f>
        <v>ESP</v>
      </c>
      <c r="L2830" s="21" t="str">
        <f>VLOOKUP($A2830,Location!$A:$J,8,FALSE)</f>
        <v>Argentine</v>
      </c>
      <c r="M2830" s="21" t="str">
        <f>IFERROR(VLOOKUP(L2830,Setup_Team!$B:$C,2,FALSE), "TDB")</f>
        <v>ARG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>
        <v>2</v>
      </c>
      <c r="Q2830" s="27">
        <v>3</v>
      </c>
      <c r="R2830" s="27" t="str">
        <f t="shared" si="369"/>
        <v>2-3</v>
      </c>
      <c r="S2830" s="21">
        <v>0</v>
      </c>
      <c r="T2830" s="20">
        <f>VLOOKUP($A2830,Database!$A:$Y,10,FALSE)</f>
        <v>90</v>
      </c>
      <c r="U2830" s="20">
        <f>VLOOKUP($A2830,Database!$A:$Y,11,FALSE)</f>
        <v>108</v>
      </c>
      <c r="V2830" s="20">
        <f>VLOOKUP($A2830,Database!$A:$Y,12,FALSE)</f>
        <v>117</v>
      </c>
      <c r="W2830" s="20" t="str">
        <f>VLOOKUP(A2830,Database!A:M,13,FALSE)</f>
        <v>Terminé</v>
      </c>
      <c r="X2830" s="20">
        <f>VLOOKUP($A2830,Database!$A:$Y,20,FALSE)</f>
        <v>1</v>
      </c>
      <c r="Y2830" s="20">
        <f>VLOOKUP($A2830,Database!$A:$Y,21,FALSE)</f>
        <v>0</v>
      </c>
      <c r="Z2830" s="20">
        <f t="shared" si="368"/>
        <v>0</v>
      </c>
      <c r="AA2830" s="20">
        <f t="shared" si="362"/>
        <v>0</v>
      </c>
      <c r="AB2830" s="20">
        <f t="shared" ca="1" si="363"/>
        <v>0</v>
      </c>
      <c r="AC2830" s="20">
        <f t="shared" ca="1" si="36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>
        <f ca="1">IFERROR(
   IF(
     OR(ISBLANK(P2830),ISBLANK(Q2830)),
     "",
     IF(
       AND(AB2830&lt;&gt;"",OR(W2830="Terminé",W2830="En cours")),
       VLOOKUP(AD2830,Setup_ScoreExactBonus!A:D,4,FALSE),
       0
     )),
  0)</f>
        <v>0</v>
      </c>
      <c r="AF2830" s="21">
        <f t="shared" ca="1" si="365"/>
        <v>0</v>
      </c>
      <c r="AG2830" s="21">
        <f ca="1">SUMIFS(AF$2:AF2830,D$2:D2830,D2830)</f>
        <v>3271</v>
      </c>
      <c r="AJ2830" s="22">
        <f t="shared" si="366"/>
        <v>0</v>
      </c>
      <c r="AK2830" s="22">
        <f t="shared" si="367"/>
        <v>3</v>
      </c>
      <c r="AL2830" s="22">
        <v>0</v>
      </c>
    </row>
    <row r="2831" spans="1:38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Espagne</v>
      </c>
      <c r="K2831" s="21" t="str">
        <f>IFERROR(VLOOKUP(J2831,Setup_Team!$B:$C,2,FALSE), "TDB")</f>
        <v>ESP</v>
      </c>
      <c r="L2831" s="21" t="str">
        <f>VLOOKUP($A2831,Location!$A:$J,8,FALSE)</f>
        <v>Argentine</v>
      </c>
      <c r="M2831" s="21" t="str">
        <f>IFERROR(VLOOKUP(L2831,Setup_Team!$B:$C,2,FALSE), "TDB")</f>
        <v>ARG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>
        <v>3</v>
      </c>
      <c r="Q2831" s="27">
        <v>2</v>
      </c>
      <c r="R2831" s="27" t="str">
        <f t="shared" si="369"/>
        <v>3-2</v>
      </c>
      <c r="S2831" s="21">
        <v>0</v>
      </c>
      <c r="T2831" s="20">
        <f>VLOOKUP($A2831,Database!$A:$Y,10,FALSE)</f>
        <v>90</v>
      </c>
      <c r="U2831" s="20">
        <f>VLOOKUP($A2831,Database!$A:$Y,11,FALSE)</f>
        <v>108</v>
      </c>
      <c r="V2831" s="20">
        <f>VLOOKUP($A2831,Database!$A:$Y,12,FALSE)</f>
        <v>117</v>
      </c>
      <c r="W2831" s="20" t="str">
        <f>VLOOKUP(A2831,Database!A:M,13,FALSE)</f>
        <v>Terminé</v>
      </c>
      <c r="X2831" s="20">
        <f>VLOOKUP($A2831,Database!$A:$Y,20,FALSE)</f>
        <v>1</v>
      </c>
      <c r="Y2831" s="20">
        <f>VLOOKUP($A2831,Database!$A:$Y,21,FALSE)</f>
        <v>0</v>
      </c>
      <c r="Z2831" s="20">
        <f t="shared" si="368"/>
        <v>0</v>
      </c>
      <c r="AA2831" s="20">
        <f t="shared" si="362"/>
        <v>1</v>
      </c>
      <c r="AB2831" s="20">
        <f t="shared" ca="1" si="363"/>
        <v>90</v>
      </c>
      <c r="AC2831" s="20">
        <f t="shared" ca="1" si="36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>
        <f ca="1">IFERROR(
   IF(
     OR(ISBLANK(P2831),ISBLANK(Q2831)),
     "",
     IF(
       AND(AB2831&lt;&gt;"",OR(W2831="Terminé",W2831="En cours")),
       VLOOKUP(AD2831,Setup_ScoreExactBonus!A:D,4,FALSE),
       0
     )),
  0)</f>
        <v>0</v>
      </c>
      <c r="AF2831" s="21">
        <f t="shared" ca="1" si="365"/>
        <v>90</v>
      </c>
      <c r="AG2831" s="21">
        <f ca="1">SUMIFS(AF$2:AF2831,D$2:D2831,D2831)</f>
        <v>3729</v>
      </c>
      <c r="AJ2831" s="22">
        <f t="shared" si="366"/>
        <v>1</v>
      </c>
      <c r="AK2831" s="22">
        <f t="shared" si="367"/>
        <v>0</v>
      </c>
      <c r="AL2831" s="22">
        <v>0</v>
      </c>
    </row>
    <row r="2832" spans="1:38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Espagne</v>
      </c>
      <c r="K2832" s="21" t="str">
        <f>IFERROR(VLOOKUP(J2832,Setup_Team!$B:$C,2,FALSE), "TDB")</f>
        <v>ESP</v>
      </c>
      <c r="L2832" s="21" t="str">
        <f>VLOOKUP($A2832,Location!$A:$J,8,FALSE)</f>
        <v>Argentine</v>
      </c>
      <c r="M2832" s="21" t="str">
        <f>IFERROR(VLOOKUP(L2832,Setup_Team!$B:$C,2,FALSE), "TDB")</f>
        <v>ARG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9"/>
        <v>0-0</v>
      </c>
      <c r="S2832" s="21">
        <v>0</v>
      </c>
      <c r="T2832" s="20">
        <f>VLOOKUP($A2832,Database!$A:$Y,10,FALSE)</f>
        <v>90</v>
      </c>
      <c r="U2832" s="20">
        <f>VLOOKUP($A2832,Database!$A:$Y,11,FALSE)</f>
        <v>108</v>
      </c>
      <c r="V2832" s="20">
        <f>VLOOKUP($A2832,Database!$A:$Y,12,FALSE)</f>
        <v>117</v>
      </c>
      <c r="W2832" s="20" t="str">
        <f>VLOOKUP(A2832,Database!A:M,13,FALSE)</f>
        <v>Terminé</v>
      </c>
      <c r="X2832" s="20">
        <f>VLOOKUP($A2832,Database!$A:$Y,20,FALSE)</f>
        <v>1</v>
      </c>
      <c r="Y2832" s="20">
        <f>VLOOKUP($A2832,Database!$A:$Y,21,FALSE)</f>
        <v>0</v>
      </c>
      <c r="Z2832" s="20">
        <f t="shared" si="368"/>
        <v>1</v>
      </c>
      <c r="AA2832" s="20" t="str">
        <f t="shared" si="362"/>
        <v/>
      </c>
      <c r="AB2832" s="20">
        <f t="shared" ca="1" si="363"/>
        <v>0</v>
      </c>
      <c r="AC2832" s="20">
        <f t="shared" ca="1" si="36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5"/>
        <v>0</v>
      </c>
      <c r="AG2832" s="21">
        <f ca="1">SUMIFS(AF$2:AF2832,D$2:D2832,D2832)</f>
        <v>3174</v>
      </c>
      <c r="AJ2832" s="22">
        <f t="shared" si="366"/>
        <v>0</v>
      </c>
      <c r="AK2832" s="22">
        <f t="shared" si="367"/>
        <v>2</v>
      </c>
      <c r="AL2832" s="22">
        <v>0</v>
      </c>
    </row>
    <row r="2833" spans="1:38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Espagne</v>
      </c>
      <c r="K2833" s="21" t="str">
        <f>IFERROR(VLOOKUP(J2833,Setup_Team!$B:$C,2,FALSE), "TDB")</f>
        <v>ESP</v>
      </c>
      <c r="L2833" s="21" t="str">
        <f>VLOOKUP($A2833,Location!$A:$J,8,FALSE)</f>
        <v>Argentine</v>
      </c>
      <c r="M2833" s="21" t="str">
        <f>IFERROR(VLOOKUP(L2833,Setup_Team!$B:$C,2,FALSE), "TDB")</f>
        <v>ARG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>
        <v>1</v>
      </c>
      <c r="Q2833" s="27">
        <v>2</v>
      </c>
      <c r="R2833" s="27" t="str">
        <f t="shared" si="369"/>
        <v>1-2</v>
      </c>
      <c r="S2833" s="21">
        <v>0</v>
      </c>
      <c r="T2833" s="20">
        <f>VLOOKUP($A2833,Database!$A:$Y,10,FALSE)</f>
        <v>90</v>
      </c>
      <c r="U2833" s="20">
        <f>VLOOKUP($A2833,Database!$A:$Y,11,FALSE)</f>
        <v>108</v>
      </c>
      <c r="V2833" s="20">
        <f>VLOOKUP($A2833,Database!$A:$Y,12,FALSE)</f>
        <v>117</v>
      </c>
      <c r="W2833" s="20" t="str">
        <f>VLOOKUP(A2833,Database!A:M,13,FALSE)</f>
        <v>Terminé</v>
      </c>
      <c r="X2833" s="20">
        <f>VLOOKUP($A2833,Database!$A:$Y,20,FALSE)</f>
        <v>1</v>
      </c>
      <c r="Y2833" s="20">
        <f>VLOOKUP($A2833,Database!$A:$Y,21,FALSE)</f>
        <v>0</v>
      </c>
      <c r="Z2833" s="20">
        <f t="shared" si="368"/>
        <v>0</v>
      </c>
      <c r="AA2833" s="20">
        <f t="shared" si="362"/>
        <v>0</v>
      </c>
      <c r="AB2833" s="20">
        <f t="shared" ca="1" si="363"/>
        <v>0</v>
      </c>
      <c r="AC2833" s="20">
        <f t="shared" ca="1" si="36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>
        <f ca="1">IFERROR(
   IF(
     OR(ISBLANK(P2833),ISBLANK(Q2833)),
     "",
     IF(
       AND(AB2833&lt;&gt;"",OR(W2833="Terminé",W2833="En cours")),
       VLOOKUP(AD2833,Setup_ScoreExactBonus!A:D,4,FALSE),
       0
     )),
  0)</f>
        <v>0</v>
      </c>
      <c r="AF2833" s="21">
        <f t="shared" ca="1" si="365"/>
        <v>0</v>
      </c>
      <c r="AG2833" s="21">
        <f ca="1">SUMIFS(AF$2:AF2833,D$2:D2833,D2833)</f>
        <v>4094</v>
      </c>
      <c r="AJ2833" s="22">
        <f t="shared" si="366"/>
        <v>0</v>
      </c>
      <c r="AK2833" s="22">
        <f t="shared" si="367"/>
        <v>1</v>
      </c>
      <c r="AL2833" s="22">
        <v>0</v>
      </c>
    </row>
    <row r="2834" spans="1:38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Espagne</v>
      </c>
      <c r="K2834" s="21" t="str">
        <f>IFERROR(VLOOKUP(J2834,Setup_Team!$B:$C,2,FALSE), "TDB")</f>
        <v>ESP</v>
      </c>
      <c r="L2834" s="21" t="str">
        <f>VLOOKUP($A2834,Location!$A:$J,8,FALSE)</f>
        <v>Argentine</v>
      </c>
      <c r="M2834" s="21" t="str">
        <f>IFERROR(VLOOKUP(L2834,Setup_Team!$B:$C,2,FALSE), "TDB")</f>
        <v>ARG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>
        <v>3</v>
      </c>
      <c r="Q2834" s="27">
        <v>2</v>
      </c>
      <c r="R2834" s="27" t="str">
        <f t="shared" si="369"/>
        <v>3-2</v>
      </c>
      <c r="S2834" s="21">
        <v>1</v>
      </c>
      <c r="T2834" s="20">
        <f>VLOOKUP($A2834,Database!$A:$Y,10,FALSE)</f>
        <v>90</v>
      </c>
      <c r="U2834" s="20">
        <f>VLOOKUP($A2834,Database!$A:$Y,11,FALSE)</f>
        <v>108</v>
      </c>
      <c r="V2834" s="20">
        <f>VLOOKUP($A2834,Database!$A:$Y,12,FALSE)</f>
        <v>117</v>
      </c>
      <c r="W2834" s="20" t="str">
        <f>VLOOKUP(A2834,Database!A:M,13,FALSE)</f>
        <v>Terminé</v>
      </c>
      <c r="X2834" s="20">
        <f>VLOOKUP($A2834,Database!$A:$Y,20,FALSE)</f>
        <v>1</v>
      </c>
      <c r="Y2834" s="20">
        <f>VLOOKUP($A2834,Database!$A:$Y,21,FALSE)</f>
        <v>0</v>
      </c>
      <c r="Z2834" s="20">
        <f t="shared" si="368"/>
        <v>0</v>
      </c>
      <c r="AA2834" s="20">
        <f t="shared" si="362"/>
        <v>1</v>
      </c>
      <c r="AB2834" s="20">
        <f t="shared" ca="1" si="363"/>
        <v>90</v>
      </c>
      <c r="AC2834" s="20">
        <f t="shared" ca="1" si="36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>
        <f ca="1">IFERROR(
   IF(
     OR(ISBLANK(P2834),ISBLANK(Q2834)),
     "",
     IF(
       AND(AB2834&lt;&gt;"",OR(W2834="Terminé",W2834="En cours")),
       VLOOKUP(AD2834,Setup_ScoreExactBonus!A:D,4,FALSE),
       0
     )),
  0)</f>
        <v>0</v>
      </c>
      <c r="AF2834" s="21">
        <f t="shared" ca="1" si="365"/>
        <v>180</v>
      </c>
      <c r="AG2834" s="21">
        <f ca="1">SUMIFS(AF$2:AF2834,D$2:D2834,D2834)</f>
        <v>4677</v>
      </c>
      <c r="AJ2834" s="22">
        <f t="shared" si="366"/>
        <v>1</v>
      </c>
      <c r="AK2834" s="22">
        <f t="shared" si="367"/>
        <v>0</v>
      </c>
      <c r="AL2834" s="22">
        <v>0</v>
      </c>
    </row>
    <row r="2835" spans="1:38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Espagne</v>
      </c>
      <c r="K2835" s="21" t="str">
        <f>IFERROR(VLOOKUP(J2835,Setup_Team!$B:$C,2,FALSE), "TDB")</f>
        <v>ESP</v>
      </c>
      <c r="L2835" s="21" t="str">
        <f>VLOOKUP($A2835,Location!$A:$J,8,FALSE)</f>
        <v>Argentine</v>
      </c>
      <c r="M2835" s="21" t="str">
        <f>IFERROR(VLOOKUP(L2835,Setup_Team!$B:$C,2,FALSE), "TDB")</f>
        <v>ARG</v>
      </c>
      <c r="P2835" s="21">
        <v>0</v>
      </c>
      <c r="Q2835" s="21">
        <v>1</v>
      </c>
      <c r="R2835" s="27" t="str">
        <f t="shared" si="369"/>
        <v>0-1</v>
      </c>
      <c r="S2835" s="21">
        <v>0</v>
      </c>
      <c r="T2835" s="20">
        <f>VLOOKUP($A2835,Database!$A:$Y,10,FALSE)</f>
        <v>90</v>
      </c>
      <c r="U2835" s="20">
        <f>VLOOKUP($A2835,Database!$A:$Y,11,FALSE)</f>
        <v>108</v>
      </c>
      <c r="V2835" s="20">
        <f>VLOOKUP($A2835,Database!$A:$Y,12,FALSE)</f>
        <v>117</v>
      </c>
      <c r="W2835" s="20" t="str">
        <f>VLOOKUP(A2835,Database!A:M,13,FALSE)</f>
        <v>Terminé</v>
      </c>
      <c r="X2835" s="20">
        <f>VLOOKUP($A2835,Database!$A:$Y,20,FALSE)</f>
        <v>1</v>
      </c>
      <c r="Y2835" s="20">
        <f>VLOOKUP($A2835,Database!$A:$Y,21,FALSE)</f>
        <v>0</v>
      </c>
      <c r="Z2835" s="20">
        <f t="shared" si="368"/>
        <v>0</v>
      </c>
      <c r="AA2835" s="20">
        <f t="shared" si="362"/>
        <v>0</v>
      </c>
      <c r="AB2835" s="20">
        <f t="shared" ca="1" si="363"/>
        <v>0</v>
      </c>
      <c r="AC2835" s="20">
        <f t="shared" ca="1" si="364"/>
        <v>0</v>
      </c>
      <c r="AD2835" s="20" t="str">
        <f ca="1">IF(AC2835=0,"",IF(OR(ISBLANK(P2835),ISBLANK(Q2835)),"",IF(ISBLANK(VLOOKUP(A2835,Database!A:AA,22,FALSE)),"",VLOOKUP(A2835,Database!A:AA,22,FALSE))))</f>
        <v/>
      </c>
      <c r="AE2835" s="20">
        <f ca="1">IFERROR(
   IF(
     OR(ISBLANK(P2835),ISBLANK(Q2835)),
     "",
     IF(
       AND(AB2835&lt;&gt;"",OR(W2835="Terminé",W2835="En cours")),
       VLOOKUP(AD2835,Setup_ScoreExactBonus!A:D,4,FALSE),
       0
     )),
  0)</f>
        <v>0</v>
      </c>
      <c r="AF2835" s="21">
        <f t="shared" ca="1" si="365"/>
        <v>0</v>
      </c>
      <c r="AG2835" s="21">
        <f ca="1">SUMIFS(AF$2:AF2835,D$2:D2835,D2835)</f>
        <v>3686</v>
      </c>
      <c r="AJ2835" s="22">
        <f t="shared" si="366"/>
        <v>0</v>
      </c>
      <c r="AK2835" s="22">
        <f t="shared" si="367"/>
        <v>1</v>
      </c>
      <c r="AL2835" s="22">
        <v>0</v>
      </c>
    </row>
    <row r="2836" spans="1:38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Espagne</v>
      </c>
      <c r="K2836" s="21" t="str">
        <f>IFERROR(VLOOKUP(J2836,Setup_Team!$B:$C,2,FALSE), "TDB")</f>
        <v>ESP</v>
      </c>
      <c r="L2836" s="21" t="str">
        <f>VLOOKUP($A2836,Location!$A:$J,8,FALSE)</f>
        <v>Argentine</v>
      </c>
      <c r="M2836" s="21" t="str">
        <f>IFERROR(VLOOKUP(L2836,Setup_Team!$B:$C,2,FALSE), "TDB")</f>
        <v>ARG</v>
      </c>
      <c r="P2836" s="21">
        <v>2</v>
      </c>
      <c r="Q2836" s="21">
        <v>1</v>
      </c>
      <c r="R2836" s="27" t="str">
        <f t="shared" si="369"/>
        <v>2-1</v>
      </c>
      <c r="S2836" s="21">
        <v>0</v>
      </c>
      <c r="T2836" s="20">
        <f>VLOOKUP($A2836,Database!$A:$Y,10,FALSE)</f>
        <v>90</v>
      </c>
      <c r="U2836" s="20">
        <f>VLOOKUP($A2836,Database!$A:$Y,11,FALSE)</f>
        <v>108</v>
      </c>
      <c r="V2836" s="20">
        <f>VLOOKUP($A2836,Database!$A:$Y,12,FALSE)</f>
        <v>117</v>
      </c>
      <c r="W2836" s="20" t="str">
        <f>VLOOKUP(A2836,Database!A:M,13,FALSE)</f>
        <v>Terminé</v>
      </c>
      <c r="X2836" s="20">
        <f>VLOOKUP($A2836,Database!$A:$Y,20,FALSE)</f>
        <v>1</v>
      </c>
      <c r="Y2836" s="20">
        <f>VLOOKUP($A2836,Database!$A:$Y,21,FALSE)</f>
        <v>0</v>
      </c>
      <c r="Z2836" s="20">
        <f>IF(AND(B2836=27,A2836&lt;=25),0,IF(A2836=0,0,IF(W2836="À venir",0,IF(AND(ISBLANK(P2836),ISBLANK(Q2836)),1,0))))</f>
        <v>0</v>
      </c>
      <c r="AA2836" s="20">
        <f>IF(OR(ISBLANK(P2836),ISBLANK(Q2836)),"",IF(OR(AND(P2836&gt;Q2836,X2836&gt;Y2836),AND(P2836=Q2836,X2836=Y2836),AND(P2836&lt;Q2836,X2836&lt;Y2836)),1,0))</f>
        <v>1</v>
      </c>
      <c r="AB2836" s="20">
        <f ca="1">IF(C2836&lt;NOW(),IF(AND(P2836&gt;Q2836,X2836&gt;Y2836),T2836,IF(AND(P2836=Q2836,X2836=Y2836),U2836,IF(AND(P2836&lt;Q2836,X2836&lt;Y2836),V2836,0))),"")</f>
        <v>90</v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>
        <f ca="1">IFERROR(
   IF(
     OR(ISBLANK(P2836),ISBLANK(Q2836)),
     "",
     IF(
       AND(AB2836&lt;&gt;"",OR(W2836="Terminé",W2836="En cours")),
       VLOOKUP(AD2836,Setup_ScoreExactBonus!A:D,4,FALSE),
       0
     )),
  0)</f>
        <v>0</v>
      </c>
      <c r="AF2836" s="21">
        <f ca="1">IFERROR(IF(OR(ISBLANK(P2836),ISBLANK(Q2836)),0,IF(AB2836&lt;&gt;"", AB2836 + IF(AC2836=1,AE2836, 0), "") * (S2836+1)),"")</f>
        <v>90</v>
      </c>
      <c r="AG2836" s="21">
        <f ca="1">SUMIFS(AF$2:AF2836,D$2:D2836,D2836)</f>
        <v>4045</v>
      </c>
      <c r="AJ2836" s="22">
        <f t="shared" si="366"/>
        <v>1</v>
      </c>
      <c r="AK2836" s="22">
        <f t="shared" si="367"/>
        <v>0</v>
      </c>
      <c r="AL2836" s="22">
        <v>0</v>
      </c>
    </row>
    <row r="2837" spans="1:38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9"/>
        <v/>
      </c>
      <c r="X2837" s="23" t="s">
        <v>215</v>
      </c>
      <c r="Z2837" s="20">
        <f>IF(A2837=0,0,IF(P2837="",1,0))</f>
        <v>0</v>
      </c>
      <c r="AB2837" s="23">
        <f>IFERROR(IF(X2837=P2837,VLOOKUP(X2837,Setup_Player!$B:$D,3,FALSE),0),0)</f>
        <v>0</v>
      </c>
      <c r="AC2837" s="23">
        <v>0</v>
      </c>
      <c r="AF2837" s="21">
        <f>IFERROR(IF(AB2837&lt;&gt;"", AB2837 + IF(AC2837=1,AE2837, 0), "") * (S2837+1),"")</f>
        <v>0</v>
      </c>
      <c r="AG2837" s="21">
        <f ca="1">SUMIFS(AF$2:AF2837,D$2:D2837,D2837)</f>
        <v>3925</v>
      </c>
      <c r="AH2837" s="22" t="str">
        <f>IF(P2837&lt;&gt;"",VLOOKUP(Pronostics!P2837,Setup_Player!$B$2:$M$22,12,FALSE),"undefined")</f>
        <v>un_autre</v>
      </c>
      <c r="AI2837" s="23" t="s">
        <v>321</v>
      </c>
      <c r="AL2837" s="22">
        <v>0</v>
      </c>
    </row>
    <row r="2838" spans="1:38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9"/>
        <v/>
      </c>
      <c r="X2838" s="23" t="s">
        <v>215</v>
      </c>
      <c r="Z2838" s="20">
        <f t="shared" ref="Z2838:Z2890" si="370">IF(A2838=0,0,IF(P2838="",1,0))</f>
        <v>0</v>
      </c>
      <c r="AB2838" s="23">
        <f>IFERROR(IF(X2838=P2838,VLOOKUP(X2838,Setup_Player!$B:$D,3,FALSE),0),0)</f>
        <v>0</v>
      </c>
      <c r="AC2838" s="23">
        <v>0</v>
      </c>
      <c r="AF2838" s="21">
        <f t="shared" ref="AF2837:AF2890" si="371">IFERROR(IF(AB2838&lt;&gt;"", AB2838 + IF(AC2838=1,AE2838, 0), "") * (S2838+1),"")</f>
        <v>0</v>
      </c>
      <c r="AG2838" s="21">
        <f ca="1">SUMIFS(AF$2:AF2838,D$2:D2838,D2838)</f>
        <v>4471</v>
      </c>
      <c r="AH2838" s="22" t="str">
        <f>IF(P2838&lt;&gt;"",VLOOKUP(Pronostics!P2838,Setup_Player!$B$2:$M$22,12,FALSE),"undefined")</f>
        <v>un_autre</v>
      </c>
      <c r="AI2838" s="23" t="s">
        <v>321</v>
      </c>
      <c r="AL2838" s="22">
        <v>0</v>
      </c>
    </row>
    <row r="2839" spans="1:38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9"/>
        <v/>
      </c>
      <c r="X2839" s="23" t="s">
        <v>215</v>
      </c>
      <c r="Z2839" s="20">
        <f t="shared" si="370"/>
        <v>0</v>
      </c>
      <c r="AB2839" s="23">
        <f>IFERROR(IF(X2839=P2839,VLOOKUP(X2839,Setup_Player!$B:$D,3,FALSE),0),0)</f>
        <v>80</v>
      </c>
      <c r="AC2839" s="23">
        <v>0</v>
      </c>
      <c r="AF2839" s="21">
        <f t="shared" si="371"/>
        <v>80</v>
      </c>
      <c r="AG2839" s="21">
        <f ca="1">SUMIFS(AF$2:AF2839,D$2:D2839,D2839)</f>
        <v>4269</v>
      </c>
      <c r="AH2839" s="22" t="str">
        <f>IF(P2839&lt;&gt;"",VLOOKUP(Pronostics!P2839,Setup_Player!$B$2:$M$22,12,FALSE),"undefined")</f>
        <v>kylian_mbappe</v>
      </c>
      <c r="AI2839" s="23" t="s">
        <v>321</v>
      </c>
      <c r="AL2839" s="22">
        <v>0</v>
      </c>
    </row>
    <row r="2840" spans="1:38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9"/>
        <v/>
      </c>
      <c r="X2840" s="23" t="s">
        <v>215</v>
      </c>
      <c r="Z2840" s="20">
        <f t="shared" si="370"/>
        <v>0</v>
      </c>
      <c r="AB2840" s="23">
        <f>IFERROR(IF(X2840=P2840,VLOOKUP(X2840,Setup_Player!$B:$D,3,FALSE),0),0)</f>
        <v>80</v>
      </c>
      <c r="AC2840" s="23">
        <v>0</v>
      </c>
      <c r="AF2840" s="21">
        <f t="shared" si="371"/>
        <v>80</v>
      </c>
      <c r="AG2840" s="21">
        <f ca="1">SUMIFS(AF$2:AF2840,D$2:D2840,D2840)</f>
        <v>4508</v>
      </c>
      <c r="AH2840" s="22" t="str">
        <f>IF(P2840&lt;&gt;"",VLOOKUP(Pronostics!P2840,Setup_Player!$B$2:$M$22,12,FALSE),"undefined")</f>
        <v>kylian_mbappe</v>
      </c>
      <c r="AI2840" s="23" t="s">
        <v>321</v>
      </c>
      <c r="AL2840" s="22">
        <v>0</v>
      </c>
    </row>
    <row r="2841" spans="1:38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9"/>
        <v/>
      </c>
      <c r="X2841" s="23" t="s">
        <v>215</v>
      </c>
      <c r="Z2841" s="20">
        <f t="shared" si="370"/>
        <v>0</v>
      </c>
      <c r="AB2841" s="23">
        <f>IFERROR(IF(X2841=P2841,VLOOKUP(X2841,Setup_Player!$B:$D,3,FALSE),0),0)</f>
        <v>0</v>
      </c>
      <c r="AC2841" s="23">
        <v>0</v>
      </c>
      <c r="AF2841" s="21">
        <f t="shared" si="371"/>
        <v>0</v>
      </c>
      <c r="AG2841" s="21">
        <f ca="1">SUMIFS(AF$2:AF2841,D$2:D2841,D2841)</f>
        <v>3108</v>
      </c>
      <c r="AH2841" s="22" t="str">
        <f>IF(P2841&lt;&gt;"",VLOOKUP(Pronostics!P2841,Setup_Player!$B$2:$M$22,12,FALSE),"undefined")</f>
        <v>un_autre</v>
      </c>
      <c r="AI2841" s="23" t="s">
        <v>321</v>
      </c>
      <c r="AL2841" s="22">
        <v>0</v>
      </c>
    </row>
    <row r="2842" spans="1:38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9"/>
        <v/>
      </c>
      <c r="X2842" s="23" t="s">
        <v>215</v>
      </c>
      <c r="Z2842" s="20">
        <f t="shared" si="370"/>
        <v>0</v>
      </c>
      <c r="AB2842" s="23">
        <f>IFERROR(IF(X2842=P2842,VLOOKUP(X2842,Setup_Player!$B:$D,3,FALSE),0),0)</f>
        <v>0</v>
      </c>
      <c r="AC2842" s="23">
        <v>0</v>
      </c>
      <c r="AF2842" s="21">
        <f t="shared" si="371"/>
        <v>0</v>
      </c>
      <c r="AG2842" s="21">
        <f ca="1">SUMIFS(AF$2:AF2842,D$2:D2842,D2842)</f>
        <v>4465</v>
      </c>
      <c r="AH2842" s="22" t="str">
        <f>IF(P2842&lt;&gt;"",VLOOKUP(Pronostics!P2842,Setup_Player!$B$2:$M$22,12,FALSE),"undefined")</f>
        <v>un_autre</v>
      </c>
      <c r="AI2842" s="23" t="s">
        <v>321</v>
      </c>
      <c r="AL2842" s="22">
        <v>0</v>
      </c>
    </row>
    <row r="2843" spans="1:38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9"/>
        <v/>
      </c>
      <c r="X2843" s="23" t="s">
        <v>215</v>
      </c>
      <c r="Z2843" s="20">
        <f t="shared" si="370"/>
        <v>0</v>
      </c>
      <c r="AB2843" s="23">
        <f>IFERROR(IF(X2843=P2843,VLOOKUP(X2843,Setup_Player!$B:$D,3,FALSE),0),0)</f>
        <v>80</v>
      </c>
      <c r="AC2843" s="23">
        <v>0</v>
      </c>
      <c r="AF2843" s="21">
        <f t="shared" si="371"/>
        <v>80</v>
      </c>
      <c r="AG2843" s="21">
        <f ca="1">SUMIFS(AF$2:AF2843,D$2:D2843,D2843)</f>
        <v>2739</v>
      </c>
      <c r="AH2843" s="22" t="str">
        <f>IF(P2843&lt;&gt;"",VLOOKUP(Pronostics!P2843,Setup_Player!$B$2:$M$22,12,FALSE),"undefined")</f>
        <v>kylian_mbappe</v>
      </c>
      <c r="AI2843" s="23" t="s">
        <v>321</v>
      </c>
      <c r="AL2843" s="22">
        <v>0</v>
      </c>
    </row>
    <row r="2844" spans="1:38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9"/>
        <v/>
      </c>
      <c r="X2844" s="23" t="s">
        <v>215</v>
      </c>
      <c r="Z2844" s="20">
        <f t="shared" si="370"/>
        <v>0</v>
      </c>
      <c r="AB2844" s="23">
        <f>IFERROR(IF(X2844=P2844,VLOOKUP(X2844,Setup_Player!$B:$D,3,FALSE),0),0)</f>
        <v>0</v>
      </c>
      <c r="AC2844" s="23">
        <v>0</v>
      </c>
      <c r="AF2844" s="21">
        <f t="shared" si="371"/>
        <v>0</v>
      </c>
      <c r="AG2844" s="21">
        <f ca="1">SUMIFS(AF$2:AF2844,D$2:D2844,D2844)</f>
        <v>3993</v>
      </c>
      <c r="AH2844" s="22" t="str">
        <f>IF(P2844&lt;&gt;"",VLOOKUP(Pronostics!P2844,Setup_Player!$B$2:$M$22,12,FALSE),"undefined")</f>
        <v>lamine_yamal</v>
      </c>
      <c r="AI2844" s="23" t="s">
        <v>321</v>
      </c>
      <c r="AL2844" s="22">
        <v>0</v>
      </c>
    </row>
    <row r="2845" spans="1:38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9"/>
        <v/>
      </c>
      <c r="X2845" s="23" t="s">
        <v>215</v>
      </c>
      <c r="Z2845" s="20">
        <f t="shared" si="370"/>
        <v>0</v>
      </c>
      <c r="AB2845" s="23">
        <f>IFERROR(IF(X2845=P2845,VLOOKUP(X2845,Setup_Player!$B:$D,3,FALSE),0),0)</f>
        <v>0</v>
      </c>
      <c r="AC2845" s="23">
        <v>0</v>
      </c>
      <c r="AF2845" s="21">
        <f t="shared" si="371"/>
        <v>0</v>
      </c>
      <c r="AG2845" s="21">
        <f ca="1">SUMIFS(AF$2:AF2845,D$2:D2845,D2845)</f>
        <v>4286</v>
      </c>
      <c r="AH2845" s="22" t="str">
        <f>IF(P2845&lt;&gt;"",VLOOKUP(Pronostics!P2845,Setup_Player!$B$2:$M$22,12,FALSE),"undefined")</f>
        <v>un_autre</v>
      </c>
      <c r="AI2845" s="23" t="s">
        <v>321</v>
      </c>
      <c r="AL2845" s="22">
        <v>0</v>
      </c>
    </row>
    <row r="2846" spans="1:38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9"/>
        <v/>
      </c>
      <c r="X2846" s="23" t="s">
        <v>215</v>
      </c>
      <c r="Z2846" s="20">
        <f t="shared" si="370"/>
        <v>0</v>
      </c>
      <c r="AB2846" s="23">
        <f>IFERROR(IF(X2846=P2846,VLOOKUP(X2846,Setup_Player!$B:$D,3,FALSE),0),0)</f>
        <v>0</v>
      </c>
      <c r="AC2846" s="23">
        <v>0</v>
      </c>
      <c r="AF2846" s="21">
        <f t="shared" si="371"/>
        <v>0</v>
      </c>
      <c r="AG2846" s="21">
        <f ca="1">SUMIFS(AF$2:AF2846,D$2:D2846,D2846)</f>
        <v>3778</v>
      </c>
      <c r="AH2846" s="22" t="str">
        <f>IF(P2846&lt;&gt;"",VLOOKUP(Pronostics!P2846,Setup_Player!$B$2:$M$22,12,FALSE),"undefined")</f>
        <v>un_autre</v>
      </c>
      <c r="AI2846" s="23" t="s">
        <v>321</v>
      </c>
      <c r="AL2846" s="22">
        <v>0</v>
      </c>
    </row>
    <row r="2847" spans="1:38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9"/>
        <v/>
      </c>
      <c r="X2847" s="23" t="s">
        <v>215</v>
      </c>
      <c r="Z2847" s="20">
        <f t="shared" si="370"/>
        <v>0</v>
      </c>
      <c r="AB2847" s="23">
        <f>IFERROR(IF(X2847=P2847,VLOOKUP(X2847,Setup_Player!$B:$D,3,FALSE),0),0)</f>
        <v>0</v>
      </c>
      <c r="AC2847" s="23">
        <v>0</v>
      </c>
      <c r="AF2847" s="21">
        <f t="shared" si="371"/>
        <v>0</v>
      </c>
      <c r="AG2847" s="21">
        <f ca="1">SUMIFS(AF$2:AF2847,D$2:D2847,D2847)</f>
        <v>4422</v>
      </c>
      <c r="AH2847" s="22" t="str">
        <f>IF(P2847&lt;&gt;"",VLOOKUP(Pronostics!P2847,Setup_Player!$B$2:$M$22,12,FALSE),"undefined")</f>
        <v>un_autre</v>
      </c>
      <c r="AI2847" s="23" t="s">
        <v>321</v>
      </c>
      <c r="AL2847" s="22">
        <v>0</v>
      </c>
    </row>
    <row r="2848" spans="1:38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9"/>
        <v/>
      </c>
      <c r="X2848" s="23" t="s">
        <v>215</v>
      </c>
      <c r="Z2848" s="20">
        <f t="shared" si="370"/>
        <v>0</v>
      </c>
      <c r="AB2848" s="23">
        <f>IFERROR(IF(X2848=P2848,VLOOKUP(X2848,Setup_Player!$B:$D,3,FALSE),0),0)</f>
        <v>0</v>
      </c>
      <c r="AC2848" s="23">
        <v>0</v>
      </c>
      <c r="AF2848" s="21">
        <f t="shared" si="371"/>
        <v>0</v>
      </c>
      <c r="AG2848" s="21">
        <f ca="1">SUMIFS(AF$2:AF2848,D$2:D2848,D2848)</f>
        <v>3537</v>
      </c>
      <c r="AH2848" s="22" t="str">
        <f>IF(P2848&lt;&gt;"",VLOOKUP(Pronostics!P2848,Setup_Player!$B$2:$M$22,12,FALSE),"undefined")</f>
        <v>harry_kane</v>
      </c>
      <c r="AI2848" s="23" t="s">
        <v>321</v>
      </c>
      <c r="AL2848" s="22">
        <v>0</v>
      </c>
    </row>
    <row r="2849" spans="1:38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9"/>
        <v/>
      </c>
      <c r="X2849" s="23" t="s">
        <v>215</v>
      </c>
      <c r="Z2849" s="20">
        <f t="shared" si="370"/>
        <v>0</v>
      </c>
      <c r="AB2849" s="23">
        <f>IFERROR(IF(X2849=P2849,VLOOKUP(X2849,Setup_Player!$B:$D,3,FALSE),0),0)</f>
        <v>0</v>
      </c>
      <c r="AC2849" s="23">
        <v>0</v>
      </c>
      <c r="AF2849" s="21">
        <f t="shared" si="371"/>
        <v>0</v>
      </c>
      <c r="AG2849" s="21">
        <f ca="1">SUMIFS(AF$2:AF2849,D$2:D2849,D2849)</f>
        <v>4105</v>
      </c>
      <c r="AH2849" s="22" t="str">
        <f>IF(P2849&lt;&gt;"",VLOOKUP(Pronostics!P2849,Setup_Player!$B$2:$M$22,12,FALSE),"undefined")</f>
        <v>un_autre</v>
      </c>
      <c r="AI2849" s="23" t="s">
        <v>321</v>
      </c>
      <c r="AL2849" s="22">
        <v>0</v>
      </c>
    </row>
    <row r="2850" spans="1:38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9"/>
        <v/>
      </c>
      <c r="X2850" s="23" t="s">
        <v>215</v>
      </c>
      <c r="Z2850" s="20">
        <f t="shared" si="370"/>
        <v>0</v>
      </c>
      <c r="AB2850" s="23">
        <f>IFERROR(IF(X2850=P2850,VLOOKUP(X2850,Setup_Player!$B:$D,3,FALSE),0),0)</f>
        <v>80</v>
      </c>
      <c r="AC2850" s="23">
        <v>0</v>
      </c>
      <c r="AF2850" s="21">
        <f t="shared" si="371"/>
        <v>80</v>
      </c>
      <c r="AG2850" s="21">
        <f ca="1">SUMIFS(AF$2:AF2850,D$2:D2850,D2850)</f>
        <v>4234</v>
      </c>
      <c r="AH2850" s="22" t="str">
        <f>IF(P2850&lt;&gt;"",VLOOKUP(Pronostics!P2850,Setup_Player!$B$2:$M$22,12,FALSE),"undefined")</f>
        <v>kylian_mbappe</v>
      </c>
      <c r="AI2850" s="23" t="s">
        <v>321</v>
      </c>
      <c r="AL2850" s="22">
        <v>0</v>
      </c>
    </row>
    <row r="2851" spans="1:38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9"/>
        <v/>
      </c>
      <c r="X2851" s="23" t="s">
        <v>215</v>
      </c>
      <c r="Z2851" s="20">
        <f t="shared" si="370"/>
        <v>0</v>
      </c>
      <c r="AB2851" s="23">
        <f>IFERROR(IF(X2851=P2851,VLOOKUP(X2851,Setup_Player!$B:$D,3,FALSE),0),0)</f>
        <v>0</v>
      </c>
      <c r="AC2851" s="23">
        <v>0</v>
      </c>
      <c r="AF2851" s="21">
        <f t="shared" si="371"/>
        <v>0</v>
      </c>
      <c r="AG2851" s="21">
        <f ca="1">SUMIFS(AF$2:AF2851,D$2:D2851,D2851)</f>
        <v>4306</v>
      </c>
      <c r="AH2851" s="22" t="str">
        <f>IF(P2851&lt;&gt;"",VLOOKUP(Pronostics!P2851,Setup_Player!$B$2:$M$22,12,FALSE),"undefined")</f>
        <v>harry_kane</v>
      </c>
      <c r="AI2851" s="23" t="s">
        <v>321</v>
      </c>
      <c r="AL2851" s="22">
        <v>0</v>
      </c>
    </row>
    <row r="2852" spans="1:38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9"/>
        <v/>
      </c>
      <c r="X2852" s="23" t="s">
        <v>215</v>
      </c>
      <c r="Z2852" s="20">
        <f t="shared" si="370"/>
        <v>0</v>
      </c>
      <c r="AB2852" s="23">
        <f>IFERROR(IF(X2852=P2852,VLOOKUP(X2852,Setup_Player!$B:$D,3,FALSE),0),0)</f>
        <v>0</v>
      </c>
      <c r="AC2852" s="23">
        <v>0</v>
      </c>
      <c r="AF2852" s="21">
        <f t="shared" si="371"/>
        <v>0</v>
      </c>
      <c r="AG2852" s="21">
        <f ca="1">SUMIFS(AF$2:AF2852,D$2:D2852,D2852)</f>
        <v>3191</v>
      </c>
      <c r="AH2852" s="22" t="str">
        <f>IF(P2852&lt;&gt;"",VLOOKUP(Pronostics!P2852,Setup_Player!$B$2:$M$22,12,FALSE),"undefined")</f>
        <v>un_autre</v>
      </c>
      <c r="AI2852" s="23" t="s">
        <v>321</v>
      </c>
      <c r="AL2852" s="22">
        <v>0</v>
      </c>
    </row>
    <row r="2853" spans="1:38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9"/>
        <v/>
      </c>
      <c r="X2853" s="23" t="s">
        <v>215</v>
      </c>
      <c r="Z2853" s="20">
        <f t="shared" si="370"/>
        <v>0</v>
      </c>
      <c r="AB2853" s="23">
        <f>IFERROR(IF(X2853=P2853,VLOOKUP(X2853,Setup_Player!$B:$D,3,FALSE),0),0)</f>
        <v>80</v>
      </c>
      <c r="AC2853" s="23">
        <v>0</v>
      </c>
      <c r="AF2853" s="21">
        <f t="shared" si="371"/>
        <v>80</v>
      </c>
      <c r="AG2853" s="21">
        <f ca="1">SUMIFS(AF$2:AF2853,D$2:D2853,D2853)</f>
        <v>4355</v>
      </c>
      <c r="AH2853" s="22" t="str">
        <f>IF(P2853&lt;&gt;"",VLOOKUP(Pronostics!P2853,Setup_Player!$B$2:$M$22,12,FALSE),"undefined")</f>
        <v>kylian_mbappe</v>
      </c>
      <c r="AI2853" s="23" t="s">
        <v>321</v>
      </c>
      <c r="AL2853" s="22">
        <v>0</v>
      </c>
    </row>
    <row r="2854" spans="1:38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9"/>
        <v/>
      </c>
      <c r="X2854" s="23" t="s">
        <v>215</v>
      </c>
      <c r="Z2854" s="20">
        <f t="shared" si="370"/>
        <v>0</v>
      </c>
      <c r="AB2854" s="23">
        <f>IFERROR(IF(X2854=P2854,VLOOKUP(X2854,Setup_Player!$B:$D,3,FALSE),0),0)</f>
        <v>0</v>
      </c>
      <c r="AC2854" s="23">
        <v>0</v>
      </c>
      <c r="AF2854" s="21">
        <f t="shared" si="371"/>
        <v>0</v>
      </c>
      <c r="AG2854" s="21">
        <f ca="1">SUMIFS(AF$2:AF2854,D$2:D2854,D2854)</f>
        <v>3816</v>
      </c>
      <c r="AH2854" s="22" t="str">
        <f>IF(P2854&lt;&gt;"",VLOOKUP(Pronostics!P2854,Setup_Player!$B$2:$M$22,12,FALSE),"undefined")</f>
        <v>un_autre</v>
      </c>
      <c r="AI2854" s="23" t="s">
        <v>321</v>
      </c>
      <c r="AL2854" s="22">
        <v>0</v>
      </c>
    </row>
    <row r="2855" spans="1:38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9"/>
        <v/>
      </c>
      <c r="X2855" s="23" t="s">
        <v>215</v>
      </c>
      <c r="Z2855" s="20">
        <f t="shared" si="370"/>
        <v>0</v>
      </c>
      <c r="AB2855" s="23">
        <f>IFERROR(IF(X2855=P2855,VLOOKUP(X2855,Setup_Player!$B:$D,3,FALSE),0),0)</f>
        <v>80</v>
      </c>
      <c r="AC2855" s="23">
        <v>0</v>
      </c>
      <c r="AF2855" s="21">
        <f t="shared" si="371"/>
        <v>80</v>
      </c>
      <c r="AG2855" s="21">
        <f ca="1">SUMIFS(AF$2:AF2855,D$2:D2855,D2855)</f>
        <v>3892</v>
      </c>
      <c r="AH2855" s="22" t="str">
        <f>IF(P2855&lt;&gt;"",VLOOKUP(Pronostics!P2855,Setup_Player!$B$2:$M$22,12,FALSE),"undefined")</f>
        <v>kylian_mbappe</v>
      </c>
      <c r="AI2855" s="23" t="s">
        <v>321</v>
      </c>
      <c r="AL2855" s="22">
        <v>0</v>
      </c>
    </row>
    <row r="2856" spans="1:38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9"/>
        <v/>
      </c>
      <c r="X2856" s="23" t="s">
        <v>215</v>
      </c>
      <c r="Z2856" s="20">
        <f t="shared" si="370"/>
        <v>0</v>
      </c>
      <c r="AB2856" s="23">
        <f>IFERROR(IF(X2856=P2856,VLOOKUP(X2856,Setup_Player!$B:$D,3,FALSE),0),0)</f>
        <v>0</v>
      </c>
      <c r="AC2856" s="23">
        <v>0</v>
      </c>
      <c r="AF2856" s="21">
        <f t="shared" si="371"/>
        <v>0</v>
      </c>
      <c r="AG2856" s="21">
        <f ca="1">SUMIFS(AF$2:AF2856,D$2:D2856,D2856)</f>
        <v>3465</v>
      </c>
      <c r="AH2856" s="22" t="str">
        <f>IF(P2856&lt;&gt;"",VLOOKUP(Pronostics!P2856,Setup_Player!$B$2:$M$22,12,FALSE),"undefined")</f>
        <v>erling_haaland</v>
      </c>
      <c r="AI2856" s="23" t="s">
        <v>321</v>
      </c>
      <c r="AL2856" s="22">
        <v>0</v>
      </c>
    </row>
    <row r="2857" spans="1:38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9"/>
        <v/>
      </c>
      <c r="X2857" s="23" t="s">
        <v>215</v>
      </c>
      <c r="Z2857" s="20">
        <f t="shared" si="370"/>
        <v>0</v>
      </c>
      <c r="AB2857" s="23">
        <f>IFERROR(IF(X2857=P2857,VLOOKUP(X2857,Setup_Player!$B:$D,3,FALSE),0),0)</f>
        <v>0</v>
      </c>
      <c r="AC2857" s="23">
        <v>0</v>
      </c>
      <c r="AF2857" s="21">
        <f t="shared" si="371"/>
        <v>0</v>
      </c>
      <c r="AG2857" s="21">
        <f ca="1">SUMIFS(AF$2:AF2857,D$2:D2857,D2857)</f>
        <v>3271</v>
      </c>
      <c r="AH2857" s="22" t="str">
        <f>IF(P2857&lt;&gt;"",VLOOKUP(Pronostics!P2857,Setup_Player!$B$2:$M$22,12,FALSE),"undefined")</f>
        <v>un_autre</v>
      </c>
      <c r="AI2857" s="23" t="s">
        <v>321</v>
      </c>
      <c r="AL2857" s="22">
        <v>0</v>
      </c>
    </row>
    <row r="2858" spans="1:38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9"/>
        <v/>
      </c>
      <c r="X2858" s="23" t="s">
        <v>215</v>
      </c>
      <c r="Z2858" s="20">
        <f t="shared" si="370"/>
        <v>0</v>
      </c>
      <c r="AB2858" s="23">
        <f>IFERROR(IF(X2858=P2858,VLOOKUP(X2858,Setup_Player!$B:$D,3,FALSE),0),0)</f>
        <v>0</v>
      </c>
      <c r="AC2858" s="23">
        <v>0</v>
      </c>
      <c r="AF2858" s="21">
        <f t="shared" si="371"/>
        <v>0</v>
      </c>
      <c r="AG2858" s="21">
        <f ca="1">SUMIFS(AF$2:AF2858,D$2:D2858,D2858)</f>
        <v>3729</v>
      </c>
      <c r="AH2858" s="22" t="str">
        <f>IF(P2858&lt;&gt;"",VLOOKUP(Pronostics!P2858,Setup_Player!$B$2:$M$22,12,FALSE),"undefined")</f>
        <v>lamine_yamal</v>
      </c>
      <c r="AI2858" s="23" t="s">
        <v>321</v>
      </c>
      <c r="AL2858" s="22">
        <v>0</v>
      </c>
    </row>
    <row r="2859" spans="1:38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9"/>
        <v/>
      </c>
      <c r="X2859" s="23" t="s">
        <v>215</v>
      </c>
      <c r="Z2859" s="20">
        <f t="shared" si="370"/>
        <v>0</v>
      </c>
      <c r="AB2859" s="23">
        <f>IFERROR(IF(X2859=P2859,VLOOKUP(X2859,Setup_Player!$B:$D,3,FALSE),0),0)</f>
        <v>0</v>
      </c>
      <c r="AC2859" s="23">
        <v>0</v>
      </c>
      <c r="AF2859" s="21">
        <f t="shared" si="371"/>
        <v>0</v>
      </c>
      <c r="AG2859" s="21">
        <f ca="1">SUMIFS(AF$2:AF2859,D$2:D2859,D2859)</f>
        <v>3174</v>
      </c>
      <c r="AH2859" s="22" t="str">
        <f>IF(P2859&lt;&gt;"",VLOOKUP(Pronostics!P2859,Setup_Player!$B$2:$M$22,12,FALSE),"undefined")</f>
        <v>un_autre</v>
      </c>
      <c r="AI2859" s="23" t="s">
        <v>321</v>
      </c>
      <c r="AL2859" s="22">
        <v>0</v>
      </c>
    </row>
    <row r="2860" spans="1:38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9"/>
        <v/>
      </c>
      <c r="X2860" s="23" t="s">
        <v>215</v>
      </c>
      <c r="Z2860" s="20">
        <f t="shared" si="370"/>
        <v>0</v>
      </c>
      <c r="AB2860" s="23">
        <f>IFERROR(IF(X2860=P2860,VLOOKUP(X2860,Setup_Player!$B:$D,3,FALSE),0),0)</f>
        <v>0</v>
      </c>
      <c r="AC2860" s="23">
        <v>0</v>
      </c>
      <c r="AF2860" s="21">
        <f t="shared" si="371"/>
        <v>0</v>
      </c>
      <c r="AG2860" s="21">
        <f ca="1">SUMIFS(AF$2:AF2860,D$2:D2860,D2860)</f>
        <v>4094</v>
      </c>
      <c r="AH2860" s="22" t="str">
        <f>IF(P2860&lt;&gt;"",VLOOKUP(Pronostics!P2860,Setup_Player!$B$2:$M$22,12,FALSE),"undefined")</f>
        <v>un_autre</v>
      </c>
      <c r="AI2860" s="23" t="s">
        <v>321</v>
      </c>
      <c r="AL2860" s="22">
        <v>0</v>
      </c>
    </row>
    <row r="2861" spans="1:38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9"/>
        <v/>
      </c>
      <c r="X2861" s="23" t="s">
        <v>215</v>
      </c>
      <c r="Z2861" s="20">
        <f t="shared" si="370"/>
        <v>0</v>
      </c>
      <c r="AB2861" s="23">
        <f>IFERROR(IF(X2861=P2861,VLOOKUP(X2861,Setup_Player!$B:$D,3,FALSE),0),0)</f>
        <v>80</v>
      </c>
      <c r="AC2861" s="23">
        <v>0</v>
      </c>
      <c r="AF2861" s="21">
        <f t="shared" si="371"/>
        <v>80</v>
      </c>
      <c r="AG2861" s="21">
        <f ca="1">SUMIFS(AF$2:AF2861,D$2:D2861,D2861)</f>
        <v>4757</v>
      </c>
      <c r="AH2861" s="22" t="str">
        <f>IF(P2861&lt;&gt;"",VLOOKUP(Pronostics!P2861,Setup_Player!$B$2:$M$22,12,FALSE),"undefined")</f>
        <v>kylian_mbappe</v>
      </c>
      <c r="AI2861" s="23" t="s">
        <v>321</v>
      </c>
      <c r="AL2861" s="22">
        <v>0</v>
      </c>
    </row>
    <row r="2862" spans="1:38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9"/>
        <v/>
      </c>
      <c r="X2862" s="23" t="s">
        <v>215</v>
      </c>
      <c r="Z2862" s="20">
        <f t="shared" si="370"/>
        <v>0</v>
      </c>
      <c r="AB2862" s="23">
        <f>IFERROR(IF(X2862=P2862,VLOOKUP(X2862,Setup_Player!$B:$D,3,FALSE),0),0)</f>
        <v>0</v>
      </c>
      <c r="AC2862" s="23">
        <v>0</v>
      </c>
      <c r="AF2862" s="21">
        <f t="shared" si="371"/>
        <v>0</v>
      </c>
      <c r="AG2862" s="21">
        <f ca="1">SUMIFS(AF$2:AF2862,D$2:D2862,D2862)</f>
        <v>3686</v>
      </c>
      <c r="AH2862" s="22" t="str">
        <f>IF(P2862&lt;&gt;"",VLOOKUP(Pronostics!P2862,Setup_Player!$B$2:$M$22,12,FALSE),"undefined")</f>
        <v>harry_kane</v>
      </c>
      <c r="AI2862" s="23" t="s">
        <v>321</v>
      </c>
      <c r="AL2862" s="22">
        <v>0</v>
      </c>
    </row>
    <row r="2863" spans="1:38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9"/>
        <v/>
      </c>
      <c r="X2863" s="23" t="s">
        <v>215</v>
      </c>
      <c r="Z2863" s="20">
        <f t="shared" si="370"/>
        <v>1</v>
      </c>
      <c r="AB2863" s="23">
        <f>IFERROR(IF(X2863=P2863,VLOOKUP(X2863,Setup_Player!$B:$D,3,FALSE),0),0)</f>
        <v>0</v>
      </c>
      <c r="AC2863" s="23">
        <v>0</v>
      </c>
      <c r="AF2863" s="21">
        <f t="shared" si="371"/>
        <v>0</v>
      </c>
      <c r="AG2863" s="21">
        <f ca="1">SUMIFS(AF$2:AF2863,D$2:D2863,D2863)</f>
        <v>4045</v>
      </c>
      <c r="AH2863" s="22" t="str">
        <f>IF(P2863&lt;&gt;"",VLOOKUP(Pronostics!P2863,Setup_Player!$B$2:$M$22,5,FALSE),"undefined")</f>
        <v>undefined</v>
      </c>
      <c r="AI2863" s="23" t="s">
        <v>321</v>
      </c>
      <c r="AL2863" s="22">
        <v>0</v>
      </c>
    </row>
    <row r="2864" spans="1:38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9"/>
        <v/>
      </c>
      <c r="X2864" s="23" t="str">
        <f>Database!$AA$105</f>
        <v>Espagne</v>
      </c>
      <c r="Z2864" s="20">
        <f t="shared" si="370"/>
        <v>0</v>
      </c>
      <c r="AB2864" s="23">
        <f>IFERROR(IF(X2864=P2864,VLOOKUP(X2864,Setup_Team!$B:$D,3,FALSE),0),0)</f>
        <v>0</v>
      </c>
      <c r="AC2864" s="23">
        <v>0</v>
      </c>
      <c r="AF2864" s="21">
        <f t="shared" si="371"/>
        <v>0</v>
      </c>
      <c r="AG2864" s="21">
        <f ca="1">SUMIFS(AF$2:AF2864,D$2:D2864,D2864)</f>
        <v>3925</v>
      </c>
      <c r="AH2864" s="22" t="str">
        <f>IF(P2864&lt;&gt;"",P2864,"undefined")</f>
        <v>France</v>
      </c>
      <c r="AI2864" s="23" t="str">
        <f>Database!$AA$105</f>
        <v>Espagne</v>
      </c>
      <c r="AL2864" s="22">
        <v>0</v>
      </c>
    </row>
    <row r="2865" spans="1:38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9"/>
        <v/>
      </c>
      <c r="X2865" s="23" t="str">
        <f>Database!$AA$105</f>
        <v>Espagne</v>
      </c>
      <c r="Z2865" s="20">
        <f t="shared" si="370"/>
        <v>0</v>
      </c>
      <c r="AB2865" s="23">
        <f>IFERROR(IF(X2865=P2865,VLOOKUP(X2865,Setup_Team!$B:$D,3,FALSE),0),0)</f>
        <v>0</v>
      </c>
      <c r="AC2865" s="23">
        <v>0</v>
      </c>
      <c r="AF2865" s="21">
        <f t="shared" si="371"/>
        <v>0</v>
      </c>
      <c r="AG2865" s="21">
        <f ca="1">SUMIFS(AF$2:AF2865,D$2:D2865,D2865)</f>
        <v>4471</v>
      </c>
      <c r="AH2865" s="22" t="str">
        <f t="shared" ref="AH2865:AH2890" si="372">IF(P2865&lt;&gt;"",P2865,"undefined")</f>
        <v>France</v>
      </c>
      <c r="AI2865" s="23" t="str">
        <f>Database!$AA$105</f>
        <v>Espagne</v>
      </c>
      <c r="AL2865" s="22">
        <v>0</v>
      </c>
    </row>
    <row r="2866" spans="1:38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9"/>
        <v/>
      </c>
      <c r="X2866" s="23" t="str">
        <f>Database!$AA$105</f>
        <v>Espagne</v>
      </c>
      <c r="Z2866" s="20">
        <f t="shared" si="370"/>
        <v>0</v>
      </c>
      <c r="AB2866" s="23">
        <f>IFERROR(IF(X2866=P2866,VLOOKUP(X2866,Setup_Team!$B:$D,3,FALSE),0),0)</f>
        <v>0</v>
      </c>
      <c r="AC2866" s="23">
        <v>0</v>
      </c>
      <c r="AF2866" s="21">
        <f t="shared" si="371"/>
        <v>0</v>
      </c>
      <c r="AG2866" s="21">
        <f ca="1">SUMIFS(AF$2:AF2866,D$2:D2866,D2866)</f>
        <v>4269</v>
      </c>
      <c r="AH2866" s="22" t="str">
        <f t="shared" si="372"/>
        <v>France</v>
      </c>
      <c r="AI2866" s="23" t="str">
        <f>Database!$AA$105</f>
        <v>Espagne</v>
      </c>
      <c r="AL2866" s="22">
        <v>0</v>
      </c>
    </row>
    <row r="2867" spans="1:38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9"/>
        <v/>
      </c>
      <c r="X2867" s="23" t="str">
        <f>Database!$AA$105</f>
        <v>Espagne</v>
      </c>
      <c r="Z2867" s="20">
        <f t="shared" si="370"/>
        <v>0</v>
      </c>
      <c r="AB2867" s="23">
        <f>IFERROR(IF(X2867=P2867,VLOOKUP(X2867,Setup_Team!$B:$D,3,FALSE),0),0)</f>
        <v>80</v>
      </c>
      <c r="AC2867" s="23">
        <v>0</v>
      </c>
      <c r="AF2867" s="21">
        <f t="shared" si="371"/>
        <v>80</v>
      </c>
      <c r="AG2867" s="21">
        <f ca="1">SUMIFS(AF$2:AF2867,D$2:D2867,D2867)</f>
        <v>4588</v>
      </c>
      <c r="AH2867" s="22" t="str">
        <f t="shared" si="372"/>
        <v>Espagne</v>
      </c>
      <c r="AI2867" s="23" t="str">
        <f>Database!$AA$105</f>
        <v>Espagne</v>
      </c>
      <c r="AL2867" s="22">
        <v>0</v>
      </c>
    </row>
    <row r="2868" spans="1:38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9"/>
        <v/>
      </c>
      <c r="X2868" s="23" t="str">
        <f>Database!$AA$105</f>
        <v>Espagne</v>
      </c>
      <c r="Z2868" s="20">
        <f t="shared" si="370"/>
        <v>0</v>
      </c>
      <c r="AB2868" s="23">
        <f>IFERROR(IF(X2868=P2868,VLOOKUP(X2868,Setup_Team!$B:$D,3,FALSE),0),0)</f>
        <v>0</v>
      </c>
      <c r="AC2868" s="23">
        <v>0</v>
      </c>
      <c r="AF2868" s="21">
        <f t="shared" si="371"/>
        <v>0</v>
      </c>
      <c r="AG2868" s="21">
        <f ca="1">SUMIFS(AF$2:AF2868,D$2:D2868,D2868)</f>
        <v>3108</v>
      </c>
      <c r="AH2868" s="22" t="str">
        <f t="shared" si="372"/>
        <v>Pays-Bas</v>
      </c>
      <c r="AI2868" s="23" t="str">
        <f>Database!$AA$105</f>
        <v>Espagne</v>
      </c>
      <c r="AL2868" s="22">
        <v>0</v>
      </c>
    </row>
    <row r="2869" spans="1:38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9"/>
        <v/>
      </c>
      <c r="X2869" s="23" t="str">
        <f>Database!$AA$105</f>
        <v>Espagne</v>
      </c>
      <c r="Z2869" s="20">
        <f t="shared" si="370"/>
        <v>0</v>
      </c>
      <c r="AB2869" s="23">
        <f>IFERROR(IF(X2869=P2869,VLOOKUP(X2869,Setup_Team!$B:$D,3,FALSE),0),0)</f>
        <v>0</v>
      </c>
      <c r="AC2869" s="23">
        <v>0</v>
      </c>
      <c r="AF2869" s="21">
        <f t="shared" si="371"/>
        <v>0</v>
      </c>
      <c r="AG2869" s="21">
        <f ca="1">SUMIFS(AF$2:AF2869,D$2:D2869,D2869)</f>
        <v>4465</v>
      </c>
      <c r="AH2869" s="22" t="str">
        <f t="shared" si="372"/>
        <v>France</v>
      </c>
      <c r="AI2869" s="23" t="str">
        <f>Database!$AA$105</f>
        <v>Espagne</v>
      </c>
      <c r="AL2869" s="22">
        <v>0</v>
      </c>
    </row>
    <row r="2870" spans="1:38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9"/>
        <v/>
      </c>
      <c r="X2870" s="23" t="str">
        <f>Database!$AA$105</f>
        <v>Espagne</v>
      </c>
      <c r="Z2870" s="20">
        <f t="shared" si="370"/>
        <v>0</v>
      </c>
      <c r="AB2870" s="23">
        <f>IFERROR(IF(X2870=P2870,VLOOKUP(X2870,Setup_Team!$B:$D,3,FALSE),0),0)</f>
        <v>0</v>
      </c>
      <c r="AC2870" s="23">
        <v>0</v>
      </c>
      <c r="AF2870" s="21">
        <f t="shared" si="371"/>
        <v>0</v>
      </c>
      <c r="AG2870" s="21">
        <f ca="1">SUMIFS(AF$2:AF2870,D$2:D2870,D2870)</f>
        <v>2739</v>
      </c>
      <c r="AH2870" s="22" t="str">
        <f t="shared" si="372"/>
        <v>France</v>
      </c>
      <c r="AI2870" s="23" t="str">
        <f>Database!$AA$105</f>
        <v>Espagne</v>
      </c>
      <c r="AL2870" s="22">
        <v>0</v>
      </c>
    </row>
    <row r="2871" spans="1:38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9"/>
        <v/>
      </c>
      <c r="X2871" s="23" t="str">
        <f>Database!$AA$105</f>
        <v>Espagne</v>
      </c>
      <c r="Z2871" s="20">
        <f t="shared" si="370"/>
        <v>0</v>
      </c>
      <c r="AB2871" s="23">
        <f>IFERROR(IF(X2871=P2871,VLOOKUP(X2871,Setup_Team!$B:$D,3,FALSE),0),0)</f>
        <v>80</v>
      </c>
      <c r="AC2871" s="23">
        <v>0</v>
      </c>
      <c r="AF2871" s="21">
        <f t="shared" si="371"/>
        <v>80</v>
      </c>
      <c r="AG2871" s="21">
        <f ca="1">SUMIFS(AF$2:AF2871,D$2:D2871,D2871)</f>
        <v>4073</v>
      </c>
      <c r="AH2871" s="22" t="str">
        <f t="shared" si="372"/>
        <v>Espagne</v>
      </c>
      <c r="AI2871" s="23" t="str">
        <f>Database!$AA$105</f>
        <v>Espagne</v>
      </c>
      <c r="AL2871" s="22">
        <v>0</v>
      </c>
    </row>
    <row r="2872" spans="1:38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9"/>
        <v/>
      </c>
      <c r="X2872" s="23" t="str">
        <f>Database!$AA$105</f>
        <v>Espagne</v>
      </c>
      <c r="Z2872" s="20">
        <f t="shared" si="370"/>
        <v>0</v>
      </c>
      <c r="AB2872" s="23">
        <f>IFERROR(IF(X2872=P2872,VLOOKUP(X2872,Setup_Team!$B:$D,3,FALSE),0),0)</f>
        <v>0</v>
      </c>
      <c r="AC2872" s="23">
        <v>0</v>
      </c>
      <c r="AF2872" s="21">
        <f t="shared" si="371"/>
        <v>0</v>
      </c>
      <c r="AG2872" s="21">
        <f ca="1">SUMIFS(AF$2:AF2872,D$2:D2872,D2872)</f>
        <v>4286</v>
      </c>
      <c r="AH2872" s="22" t="str">
        <f t="shared" si="372"/>
        <v>France</v>
      </c>
      <c r="AI2872" s="23" t="str">
        <f>Database!$AA$105</f>
        <v>Espagne</v>
      </c>
      <c r="AL2872" s="22">
        <v>0</v>
      </c>
    </row>
    <row r="2873" spans="1:38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9"/>
        <v/>
      </c>
      <c r="X2873" s="23" t="str">
        <f>Database!$AA$105</f>
        <v>Espagne</v>
      </c>
      <c r="Z2873" s="20">
        <f t="shared" si="370"/>
        <v>0</v>
      </c>
      <c r="AB2873" s="23">
        <f>IFERROR(IF(X2873=P2873,VLOOKUP(X2873,Setup_Team!$B:$D,3,FALSE),0),0)</f>
        <v>0</v>
      </c>
      <c r="AC2873" s="23">
        <v>0</v>
      </c>
      <c r="AF2873" s="21">
        <f t="shared" si="371"/>
        <v>0</v>
      </c>
      <c r="AG2873" s="21">
        <f ca="1">SUMIFS(AF$2:AF2873,D$2:D2873,D2873)</f>
        <v>3778</v>
      </c>
      <c r="AH2873" s="22" t="str">
        <f t="shared" si="372"/>
        <v>France</v>
      </c>
      <c r="AI2873" s="23" t="str">
        <f>Database!$AA$105</f>
        <v>Espagne</v>
      </c>
      <c r="AL2873" s="22">
        <v>0</v>
      </c>
    </row>
    <row r="2874" spans="1:38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9"/>
        <v/>
      </c>
      <c r="X2874" s="23" t="str">
        <f>Database!$AA$105</f>
        <v>Espagne</v>
      </c>
      <c r="Z2874" s="20">
        <f t="shared" si="370"/>
        <v>0</v>
      </c>
      <c r="AB2874" s="23">
        <f>IFERROR(IF(X2874=P2874,VLOOKUP(X2874,Setup_Team!$B:$D,3,FALSE),0),0)</f>
        <v>0</v>
      </c>
      <c r="AC2874" s="23">
        <v>0</v>
      </c>
      <c r="AF2874" s="21">
        <f t="shared" si="371"/>
        <v>0</v>
      </c>
      <c r="AG2874" s="21">
        <f ca="1">SUMIFS(AF$2:AF2874,D$2:D2874,D2874)</f>
        <v>4422</v>
      </c>
      <c r="AH2874" s="22" t="str">
        <f t="shared" si="372"/>
        <v>France</v>
      </c>
      <c r="AI2874" s="23" t="str">
        <f>Database!$AA$105</f>
        <v>Espagne</v>
      </c>
      <c r="AL2874" s="22">
        <v>0</v>
      </c>
    </row>
    <row r="2875" spans="1:38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9"/>
        <v/>
      </c>
      <c r="X2875" s="23" t="str">
        <f>Database!$AA$105</f>
        <v>Espagne</v>
      </c>
      <c r="Z2875" s="20">
        <f t="shared" si="370"/>
        <v>0</v>
      </c>
      <c r="AB2875" s="23">
        <f>IFERROR(IF(X2875=P2875,VLOOKUP(X2875,Setup_Team!$B:$D,3,FALSE),0),0)</f>
        <v>0</v>
      </c>
      <c r="AC2875" s="23">
        <v>0</v>
      </c>
      <c r="AF2875" s="21">
        <f t="shared" si="371"/>
        <v>0</v>
      </c>
      <c r="AG2875" s="21">
        <f ca="1">SUMIFS(AF$2:AF2875,D$2:D2875,D2875)</f>
        <v>3537</v>
      </c>
      <c r="AH2875" s="22" t="str">
        <f t="shared" si="372"/>
        <v>Angleterre</v>
      </c>
      <c r="AI2875" s="23" t="str">
        <f>Database!$AA$105</f>
        <v>Espagne</v>
      </c>
      <c r="AL2875" s="22">
        <v>0</v>
      </c>
    </row>
    <row r="2876" spans="1:38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9"/>
        <v/>
      </c>
      <c r="X2876" s="23" t="str">
        <f>Database!$AA$105</f>
        <v>Espagne</v>
      </c>
      <c r="Z2876" s="20">
        <f t="shared" si="370"/>
        <v>0</v>
      </c>
      <c r="AB2876" s="23">
        <f>IFERROR(IF(X2876=P2876,VLOOKUP(X2876,Setup_Team!$B:$D,3,FALSE),0),0)</f>
        <v>0</v>
      </c>
      <c r="AC2876" s="23">
        <v>0</v>
      </c>
      <c r="AF2876" s="21">
        <f t="shared" si="371"/>
        <v>0</v>
      </c>
      <c r="AG2876" s="21">
        <f ca="1">SUMIFS(AF$2:AF2876,D$2:D2876,D2876)</f>
        <v>4105</v>
      </c>
      <c r="AH2876" s="22" t="str">
        <f t="shared" si="372"/>
        <v>France</v>
      </c>
      <c r="AI2876" s="23" t="str">
        <f>Database!$AA$105</f>
        <v>Espagne</v>
      </c>
      <c r="AL2876" s="22">
        <v>0</v>
      </c>
    </row>
    <row r="2877" spans="1:38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9"/>
        <v/>
      </c>
      <c r="X2877" s="23" t="str">
        <f>Database!$AA$105</f>
        <v>Espagne</v>
      </c>
      <c r="Z2877" s="20">
        <f t="shared" si="370"/>
        <v>0</v>
      </c>
      <c r="AB2877" s="23">
        <f>IFERROR(IF(X2877=P2877,VLOOKUP(X2877,Setup_Team!$B:$D,3,FALSE),0),0)</f>
        <v>0</v>
      </c>
      <c r="AC2877" s="23">
        <v>0</v>
      </c>
      <c r="AF2877" s="21">
        <f t="shared" si="371"/>
        <v>0</v>
      </c>
      <c r="AG2877" s="21">
        <f ca="1">SUMIFS(AF$2:AF2877,D$2:D2877,D2877)</f>
        <v>4234</v>
      </c>
      <c r="AH2877" s="22" t="str">
        <f t="shared" si="372"/>
        <v>France</v>
      </c>
      <c r="AI2877" s="23" t="str">
        <f>Database!$AA$105</f>
        <v>Espagne</v>
      </c>
      <c r="AL2877" s="22">
        <v>0</v>
      </c>
    </row>
    <row r="2878" spans="1:38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9"/>
        <v/>
      </c>
      <c r="X2878" s="23" t="str">
        <f>Database!$AA$105</f>
        <v>Espagne</v>
      </c>
      <c r="Z2878" s="20">
        <f t="shared" si="370"/>
        <v>0</v>
      </c>
      <c r="AB2878" s="23">
        <f>IFERROR(IF(X2878=P2878,VLOOKUP(X2878,Setup_Team!$B:$D,3,FALSE),0),0)</f>
        <v>80</v>
      </c>
      <c r="AC2878" s="23">
        <v>0</v>
      </c>
      <c r="AF2878" s="21">
        <f t="shared" si="371"/>
        <v>80</v>
      </c>
      <c r="AG2878" s="21">
        <f ca="1">SUMIFS(AF$2:AF2878,D$2:D2878,D2878)</f>
        <v>4386</v>
      </c>
      <c r="AH2878" s="22" t="str">
        <f t="shared" si="372"/>
        <v>Espagne</v>
      </c>
      <c r="AI2878" s="23" t="str">
        <f>Database!$AA$105</f>
        <v>Espagne</v>
      </c>
      <c r="AL2878" s="22">
        <v>0</v>
      </c>
    </row>
    <row r="2879" spans="1:38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9"/>
        <v/>
      </c>
      <c r="X2879" s="23" t="str">
        <f>Database!$AA$105</f>
        <v>Espagne</v>
      </c>
      <c r="Z2879" s="20">
        <f t="shared" si="370"/>
        <v>0</v>
      </c>
      <c r="AB2879" s="23">
        <f>IFERROR(IF(X2879=P2879,VLOOKUP(X2879,Setup_Team!$B:$D,3,FALSE),0),0)</f>
        <v>0</v>
      </c>
      <c r="AC2879" s="23">
        <v>0</v>
      </c>
      <c r="AF2879" s="21">
        <f t="shared" si="371"/>
        <v>0</v>
      </c>
      <c r="AG2879" s="21">
        <f ca="1">SUMIFS(AF$2:AF2879,D$2:D2879,D2879)</f>
        <v>3191</v>
      </c>
      <c r="AH2879" s="22" t="str">
        <f t="shared" si="372"/>
        <v>Pays-Bas</v>
      </c>
      <c r="AI2879" s="23" t="str">
        <f>Database!$AA$105</f>
        <v>Espagne</v>
      </c>
      <c r="AL2879" s="22">
        <v>0</v>
      </c>
    </row>
    <row r="2880" spans="1:38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9"/>
        <v/>
      </c>
      <c r="X2880" s="23" t="str">
        <f>Database!$AA$105</f>
        <v>Espagne</v>
      </c>
      <c r="Z2880" s="20">
        <f t="shared" si="370"/>
        <v>0</v>
      </c>
      <c r="AB2880" s="23">
        <f>IFERROR(IF(X2880=P2880,VLOOKUP(X2880,Setup_Team!$B:$D,3,FALSE),0),0)</f>
        <v>0</v>
      </c>
      <c r="AC2880" s="23">
        <v>0</v>
      </c>
      <c r="AF2880" s="21">
        <f t="shared" si="371"/>
        <v>0</v>
      </c>
      <c r="AG2880" s="21">
        <f ca="1">SUMIFS(AF$2:AF2880,D$2:D2880,D2880)</f>
        <v>4355</v>
      </c>
      <c r="AH2880" s="22" t="str">
        <f t="shared" si="372"/>
        <v>France</v>
      </c>
      <c r="AI2880" s="23" t="str">
        <f>Database!$AA$105</f>
        <v>Espagne</v>
      </c>
      <c r="AL2880" s="22">
        <v>0</v>
      </c>
    </row>
    <row r="2881" spans="1:38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9"/>
        <v/>
      </c>
      <c r="X2881" s="23" t="str">
        <f>Database!$AA$105</f>
        <v>Espagne</v>
      </c>
      <c r="Z2881" s="20">
        <f t="shared" si="370"/>
        <v>0</v>
      </c>
      <c r="AB2881" s="23">
        <f>IFERROR(IF(X2881=P2881,VLOOKUP(X2881,Setup_Team!$B:$D,3,FALSE),0),0)</f>
        <v>0</v>
      </c>
      <c r="AC2881" s="23">
        <v>0</v>
      </c>
      <c r="AF2881" s="21">
        <f t="shared" si="371"/>
        <v>0</v>
      </c>
      <c r="AG2881" s="21">
        <f ca="1">SUMIFS(AF$2:AF2881,D$2:D2881,D2881)</f>
        <v>3816</v>
      </c>
      <c r="AH2881" s="22" t="str">
        <f t="shared" si="372"/>
        <v>Portugal</v>
      </c>
      <c r="AI2881" s="23" t="str">
        <f>Database!$AA$105</f>
        <v>Espagne</v>
      </c>
      <c r="AL2881" s="22">
        <v>0</v>
      </c>
    </row>
    <row r="2882" spans="1:38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9"/>
        <v/>
      </c>
      <c r="X2882" s="23" t="str">
        <f>Database!$AA$105</f>
        <v>Espagne</v>
      </c>
      <c r="Z2882" s="20">
        <f t="shared" si="370"/>
        <v>0</v>
      </c>
      <c r="AB2882" s="23">
        <f>IFERROR(IF(X2882=P2882,VLOOKUP(X2882,Setup_Team!$B:$D,3,FALSE),0),0)</f>
        <v>80</v>
      </c>
      <c r="AC2882" s="23">
        <v>0</v>
      </c>
      <c r="AF2882" s="21">
        <f t="shared" si="371"/>
        <v>80</v>
      </c>
      <c r="AG2882" s="21">
        <f ca="1">SUMIFS(AF$2:AF2882,D$2:D2882,D2882)</f>
        <v>3972</v>
      </c>
      <c r="AH2882" s="22" t="str">
        <f t="shared" si="372"/>
        <v>Espagne</v>
      </c>
      <c r="AI2882" s="23" t="str">
        <f>Database!$AA$105</f>
        <v>Espagne</v>
      </c>
      <c r="AL2882" s="22">
        <v>0</v>
      </c>
    </row>
    <row r="2883" spans="1:38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3">IF(AND(A2883&gt;0,A2883&lt;=104,W2883="Terminé"),TEXT(P2883,"0")&amp;"-"&amp;TEXT(Q2883,"0"),"")</f>
        <v/>
      </c>
      <c r="X2883" s="23" t="str">
        <f>Database!$AA$105</f>
        <v>Espagne</v>
      </c>
      <c r="Z2883" s="20">
        <f t="shared" si="370"/>
        <v>0</v>
      </c>
      <c r="AB2883" s="23">
        <f>IFERROR(IF(X2883=P2883,VLOOKUP(X2883,Setup_Team!$B:$D,3,FALSE),0),0)</f>
        <v>0</v>
      </c>
      <c r="AC2883" s="23">
        <v>0</v>
      </c>
      <c r="AF2883" s="21">
        <f t="shared" si="371"/>
        <v>0</v>
      </c>
      <c r="AG2883" s="21">
        <f ca="1">SUMIFS(AF$2:AF2883,D$2:D2883,D2883)</f>
        <v>3465</v>
      </c>
      <c r="AH2883" s="22" t="str">
        <f t="shared" si="372"/>
        <v>Algérie</v>
      </c>
      <c r="AI2883" s="23" t="str">
        <f>Database!$AA$105</f>
        <v>Espagne</v>
      </c>
      <c r="AL2883" s="22">
        <v>0</v>
      </c>
    </row>
    <row r="2884" spans="1:38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3"/>
        <v/>
      </c>
      <c r="X2884" s="23" t="str">
        <f>Database!$AA$105</f>
        <v>Espagne</v>
      </c>
      <c r="Z2884" s="20">
        <f t="shared" si="370"/>
        <v>0</v>
      </c>
      <c r="AB2884" s="23">
        <f>IFERROR(IF(X2884=P2884,VLOOKUP(X2884,Setup_Team!$B:$D,3,FALSE),0),0)</f>
        <v>0</v>
      </c>
      <c r="AC2884" s="23">
        <v>0</v>
      </c>
      <c r="AF2884" s="21">
        <f t="shared" si="371"/>
        <v>0</v>
      </c>
      <c r="AG2884" s="21">
        <f ca="1">SUMIFS(AF$2:AF2884,D$2:D2884,D2884)</f>
        <v>3271</v>
      </c>
      <c r="AH2884" s="22" t="str">
        <f t="shared" si="372"/>
        <v>Portugal</v>
      </c>
      <c r="AI2884" s="23" t="str">
        <f>Database!$AA$105</f>
        <v>Espagne</v>
      </c>
      <c r="AL2884" s="22">
        <v>0</v>
      </c>
    </row>
    <row r="2885" spans="1:38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3"/>
        <v/>
      </c>
      <c r="X2885" s="23" t="str">
        <f>Database!$AA$105</f>
        <v>Espagne</v>
      </c>
      <c r="Z2885" s="20">
        <f t="shared" si="370"/>
        <v>0</v>
      </c>
      <c r="AB2885" s="23">
        <f>IFERROR(IF(X2885=P2885,VLOOKUP(X2885,Setup_Team!$B:$D,3,FALSE),0),0)</f>
        <v>0</v>
      </c>
      <c r="AC2885" s="23">
        <v>0</v>
      </c>
      <c r="AF2885" s="21">
        <f t="shared" si="371"/>
        <v>0</v>
      </c>
      <c r="AG2885" s="21">
        <f ca="1">SUMIFS(AF$2:AF2885,D$2:D2885,D2885)</f>
        <v>3729</v>
      </c>
      <c r="AH2885" s="22" t="str">
        <f t="shared" si="372"/>
        <v>France</v>
      </c>
      <c r="AI2885" s="23" t="str">
        <f>Database!$AA$105</f>
        <v>Espagne</v>
      </c>
      <c r="AL2885" s="22">
        <v>0</v>
      </c>
    </row>
    <row r="2886" spans="1:38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3"/>
        <v/>
      </c>
      <c r="X2886" s="23" t="str">
        <f>Database!$AA$105</f>
        <v>Espagne</v>
      </c>
      <c r="Z2886" s="20">
        <f t="shared" si="370"/>
        <v>0</v>
      </c>
      <c r="AB2886" s="23">
        <f>IFERROR(IF(X2886=P2886,VLOOKUP(X2886,Setup_Team!$B:$D,3,FALSE),0),0)</f>
        <v>0</v>
      </c>
      <c r="AC2886" s="23">
        <v>0</v>
      </c>
      <c r="AF2886" s="21">
        <f t="shared" si="371"/>
        <v>0</v>
      </c>
      <c r="AG2886" s="21">
        <f ca="1">SUMIFS(AF$2:AF2886,D$2:D2886,D2886)</f>
        <v>3174</v>
      </c>
      <c r="AH2886" s="22" t="str">
        <f t="shared" si="372"/>
        <v>France</v>
      </c>
      <c r="AI2886" s="23" t="str">
        <f>Database!$AA$105</f>
        <v>Espagne</v>
      </c>
      <c r="AL2886" s="22">
        <v>0</v>
      </c>
    </row>
    <row r="2887" spans="1:38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3"/>
        <v/>
      </c>
      <c r="X2887" s="23" t="str">
        <f>Database!$AA$105</f>
        <v>Espagne</v>
      </c>
      <c r="Z2887" s="20">
        <f t="shared" si="370"/>
        <v>0</v>
      </c>
      <c r="AB2887" s="23">
        <f>IFERROR(IF(X2887=P2887,VLOOKUP(X2887,Setup_Team!$B:$D,3,FALSE),0),0)</f>
        <v>0</v>
      </c>
      <c r="AC2887" s="23">
        <v>0</v>
      </c>
      <c r="AF2887" s="21">
        <f t="shared" si="371"/>
        <v>0</v>
      </c>
      <c r="AG2887" s="21">
        <f ca="1">SUMIFS(AF$2:AF2887,D$2:D2887,D2887)</f>
        <v>4094</v>
      </c>
      <c r="AH2887" s="22" t="str">
        <f t="shared" si="372"/>
        <v>Maroc</v>
      </c>
      <c r="AI2887" s="23" t="str">
        <f>Database!$AA$105</f>
        <v>Espagne</v>
      </c>
      <c r="AL2887" s="22">
        <v>0</v>
      </c>
    </row>
    <row r="2888" spans="1:38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3"/>
        <v/>
      </c>
      <c r="X2888" s="23" t="str">
        <f>Database!$AA$105</f>
        <v>Espagne</v>
      </c>
      <c r="Z2888" s="20">
        <f t="shared" si="370"/>
        <v>0</v>
      </c>
      <c r="AB2888" s="23">
        <f>IFERROR(IF(X2888=P2888,VLOOKUP(X2888,Setup_Team!$B:$D,3,FALSE),0),0)</f>
        <v>0</v>
      </c>
      <c r="AC2888" s="23">
        <v>0</v>
      </c>
      <c r="AF2888" s="21">
        <f t="shared" si="371"/>
        <v>0</v>
      </c>
      <c r="AG2888" s="21">
        <f ca="1">SUMIFS(AF$2:AF2888,D$2:D2888,D2888)</f>
        <v>4757</v>
      </c>
      <c r="AH2888" s="22" t="str">
        <f t="shared" si="372"/>
        <v>France</v>
      </c>
      <c r="AI2888" s="23" t="str">
        <f>Database!$AA$105</f>
        <v>Espagne</v>
      </c>
      <c r="AL2888" s="22">
        <v>0</v>
      </c>
    </row>
    <row r="2889" spans="1:38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3"/>
        <v/>
      </c>
      <c r="X2889" s="23" t="str">
        <f>Database!$AA$105</f>
        <v>Espagne</v>
      </c>
      <c r="Z2889" s="20">
        <f t="shared" si="370"/>
        <v>0</v>
      </c>
      <c r="AB2889" s="23">
        <f>IFERROR(IF(X2889=P2889,VLOOKUP(X2889,Setup_Team!$B:$D,3,FALSE),0),0)</f>
        <v>0</v>
      </c>
      <c r="AC2889" s="23">
        <v>0</v>
      </c>
      <c r="AF2889" s="21">
        <f t="shared" si="371"/>
        <v>0</v>
      </c>
      <c r="AG2889" s="21">
        <f ca="1">SUMIFS(AF$2:AF2889,D$2:D2889,D2889)</f>
        <v>3686</v>
      </c>
      <c r="AH2889" s="22" t="str">
        <f t="shared" si="372"/>
        <v>Portugal</v>
      </c>
      <c r="AI2889" s="23" t="str">
        <f>Database!$AA$105</f>
        <v>Espagne</v>
      </c>
      <c r="AL2889" s="22">
        <v>0</v>
      </c>
    </row>
    <row r="2890" spans="1:38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3"/>
        <v/>
      </c>
      <c r="X2890" s="23" t="str">
        <f>Database!$AA$105</f>
        <v>Espagne</v>
      </c>
      <c r="Z2890" s="20">
        <f t="shared" si="370"/>
        <v>1</v>
      </c>
      <c r="AB2890" s="23">
        <f>IFERROR(IF(X2890=P2890,VLOOKUP(X2890,Setup_Team!$B:$D,3,FALSE),0),0)</f>
        <v>0</v>
      </c>
      <c r="AC2890" s="23">
        <v>0</v>
      </c>
      <c r="AF2890" s="21">
        <f t="shared" si="371"/>
        <v>0</v>
      </c>
      <c r="AG2890" s="21">
        <f ca="1">SUMIFS(AF$2:AF2890,D$2:D2890,D2890)</f>
        <v>4045</v>
      </c>
      <c r="AH2890" s="22" t="str">
        <f t="shared" si="372"/>
        <v>undefined</v>
      </c>
      <c r="AI2890" s="23" t="str">
        <f>Database!$AA$105</f>
        <v>Espagne</v>
      </c>
      <c r="AL2890" s="22">
        <v>0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B82"/>
  <sheetViews>
    <sheetView topLeftCell="C1" zoomScaleNormal="100" workbookViewId="0">
      <selection activeCell="Q29" sqref="Q29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27" width="10.90625" style="13"/>
    <col min="28" max="28" width="13.6328125" style="13" customWidth="1"/>
    <col min="29" max="16384" width="10.90625" style="13"/>
  </cols>
  <sheetData>
    <row r="1" spans="1:28" s="1" customFormat="1" ht="72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415</v>
      </c>
      <c r="R1" s="1" t="s">
        <v>417</v>
      </c>
      <c r="S1" s="1" t="s">
        <v>419</v>
      </c>
      <c r="T1" s="1" t="s">
        <v>418</v>
      </c>
      <c r="U1" s="1" t="s">
        <v>422</v>
      </c>
      <c r="V1" s="1" t="s">
        <v>423</v>
      </c>
      <c r="W1" s="1" t="s">
        <v>425</v>
      </c>
      <c r="X1" s="1" t="s">
        <v>426</v>
      </c>
      <c r="Y1" s="1" t="s">
        <v>427</v>
      </c>
      <c r="Z1" s="1" t="s">
        <v>457</v>
      </c>
      <c r="AA1" s="1" t="s">
        <v>458</v>
      </c>
      <c r="AB1" s="1" t="s">
        <v>482</v>
      </c>
    </row>
    <row r="2" spans="1:28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>
        <f>IFERROR(VLOOKUP(F2,Setup_Team!B:F,5,FALSE),0)</f>
        <v>0</v>
      </c>
      <c r="I2" s="7">
        <f>IFERROR(IF(VLOOKUP(G2,Setup_Player!B:L,4,FALSE)=1, 1, 0),"")</f>
        <v>0</v>
      </c>
      <c r="J2" s="7">
        <f>IFERROR(VLOOKUP(F2,Setup_Team!B:D,3,FALSE)*Setup_MPP!H2,0)</f>
        <v>0</v>
      </c>
      <c r="K2" s="7">
        <f>IFERROR(VLOOKUP(G2,Setup_Player!B:D,2,FALSE)*Setup_MPP!I2,0)</f>
        <v>0</v>
      </c>
      <c r="L2" s="7">
        <f t="shared" ref="L2:L28" si="0">IFERROR(IF(H2=1,J2,0),0)</f>
        <v>0</v>
      </c>
      <c r="M2" s="7">
        <f t="shared" ref="M2:M28" si="1">IFERROR(IF(I2=1,K2,0),0)</f>
        <v>0</v>
      </c>
      <c r="N2" s="7">
        <f>SUMIF(Pronostics!$D:$D,Setup_MPP!$C2,Pronostics!$AA:$AA)</f>
        <v>52</v>
      </c>
      <c r="O2" s="7">
        <f ca="1">SUMIF(Pronostics!$D:$D,Setup_MPP!$C2,Pronostics!$AC:$AC)</f>
        <v>17</v>
      </c>
      <c r="P2" s="7">
        <f ca="1">SUMIF(Pronostics!$B:$B,Setup_MPP!$A2,Pronostics!$AF:$AF)</f>
        <v>3925</v>
      </c>
      <c r="Q2" s="7">
        <f>SUMIF(Pronostics!$B:$B,Setup_MPP!$A2,Pronostics!$Z:$Z)</f>
        <v>0</v>
      </c>
      <c r="R2" s="7">
        <f>COUNTIF(Database!M:M,"Terminé")</f>
        <v>104</v>
      </c>
      <c r="S2" s="70">
        <f ca="1">ROUND(P2/R2,1)</f>
        <v>37.700000000000003</v>
      </c>
      <c r="T2" s="70">
        <f ca="1">ROUND(P2/(R2-Q2),1)</f>
        <v>37.700000000000003</v>
      </c>
      <c r="U2" s="7">
        <f t="shared" ref="U2:U28" ca="1" si="2">RANK(T2,T2:T28,0)</f>
        <v>16</v>
      </c>
      <c r="V2" s="7">
        <f ca="1">IFERROR(ROUND(P2/N2,1),"")</f>
        <v>75.5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  <c r="AB2" s="13" cm="1">
        <f t="array" aca="1" ref="AB2" ca="1">MAX(_xlfn.CHOOSECOLS(_xlfn._xlws.FILTER(Pronostics!$B:$AF,(Pronostics!B:B=Setup_MPP!A2)*(Pronostics!S:S&lt;&gt;1)),31))</f>
        <v>153</v>
      </c>
    </row>
    <row r="3" spans="1:28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>
        <f>IFERROR(VLOOKUP(F3,Setup_Team!B:F,5,FALSE),0)</f>
        <v>0</v>
      </c>
      <c r="I3" s="7">
        <f>IFERROR(IF(VLOOKUP(G3,Setup_Player!B:L,4,FALSE)=1, 1, 0),"")</f>
        <v>0</v>
      </c>
      <c r="J3" s="7">
        <f>IFERROR(VLOOKUP(F3,Setup_Team!B:D,3,FALSE)*Setup_MPP!H3,0)</f>
        <v>0</v>
      </c>
      <c r="K3" s="7">
        <f>IFERROR(VLOOKUP(G3,Setup_Player!B:D,2,FALSE)*Setup_MPP!I3,0)</f>
        <v>0</v>
      </c>
      <c r="L3" s="7">
        <f t="shared" si="0"/>
        <v>0</v>
      </c>
      <c r="M3" s="7">
        <f t="shared" si="1"/>
        <v>0</v>
      </c>
      <c r="N3" s="7">
        <f>SUMIF(Pronostics!$D:$D,Setup_MPP!$C3,Pronostics!$AA:$AA)</f>
        <v>68</v>
      </c>
      <c r="O3" s="7">
        <f ca="1">SUMIF(Pronostics!$D:$D,Setup_MPP!$C3,Pronostics!$AC:$AC)</f>
        <v>9</v>
      </c>
      <c r="P3" s="7">
        <f ca="1">SUMIF(Pronostics!$B:$B,Setup_MPP!$A3,Pronostics!$AF:$AF)</f>
        <v>4471</v>
      </c>
      <c r="Q3" s="7">
        <f>SUMIF(Pronostics!$B:$B,Setup_MPP!$A3,Pronostics!$Z:$Z)</f>
        <v>0</v>
      </c>
      <c r="R3" s="7">
        <f>COUNTIF(Database!M:M,"Terminé")</f>
        <v>104</v>
      </c>
      <c r="S3" s="70">
        <f t="shared" ref="S3:S28" ca="1" si="3">ROUND(P3/R3,1)</f>
        <v>43</v>
      </c>
      <c r="T3" s="70">
        <f t="shared" ref="T3:T28" ca="1" si="4">ROUND(P3/(R3-Q3),1)</f>
        <v>43</v>
      </c>
      <c r="U3" s="7">
        <f t="shared" ca="1" si="2"/>
        <v>3</v>
      </c>
      <c r="V3" s="7">
        <f t="shared" ref="V3:V28" ca="1" si="5">IFERROR(ROUND(P3/N3,1),"")</f>
        <v>65.8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  <c r="AB3" s="13" cm="1">
        <f t="array" aca="1" ref="AB3" ca="1">MAX(_xlfn.CHOOSECOLS(_xlfn._xlws.FILTER(Pronostics!$B:$AF,(Pronostics!B:B=Setup_MPP!A3)*(Pronostics!S:S&lt;&gt;1)),31))</f>
        <v>160</v>
      </c>
    </row>
    <row r="4" spans="1:28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>
        <f>IFERROR(VLOOKUP(F4,Setup_Team!B:F,5,FALSE),0)</f>
        <v>0</v>
      </c>
      <c r="I4" s="7">
        <f>IFERROR(IF(VLOOKUP(G4,Setup_Player!B:L,4,FALSE)=1, 1, 0),"")</f>
        <v>0</v>
      </c>
      <c r="J4" s="7">
        <f>IFERROR(VLOOKUP(F4,Setup_Team!B:D,3,FALSE)*Setup_MPP!H4,0)</f>
        <v>0</v>
      </c>
      <c r="K4" s="7">
        <f>IFERROR(VLOOKUP(G4,Setup_Player!B:D,2,FALSE)*Setup_MPP!I4,0)</f>
        <v>0</v>
      </c>
      <c r="L4" s="7">
        <f t="shared" si="0"/>
        <v>0</v>
      </c>
      <c r="M4" s="7">
        <f t="shared" si="1"/>
        <v>0</v>
      </c>
      <c r="N4" s="7">
        <f>SUMIF(Pronostics!$D:$D,Setup_MPP!$C4,Pronostics!$AA:$AA)</f>
        <v>64</v>
      </c>
      <c r="O4" s="7">
        <f ca="1">SUMIF(Pronostics!$D:$D,Setup_MPP!$C4,Pronostics!$AC:$AC)</f>
        <v>8</v>
      </c>
      <c r="P4" s="7">
        <f ca="1">SUMIF(Pronostics!$B:$B,Setup_MPP!$A4,Pronostics!$AF:$AF)</f>
        <v>4269</v>
      </c>
      <c r="Q4" s="7">
        <f>SUMIF(Pronostics!$B:$B,Setup_MPP!$A4,Pronostics!$Z:$Z)</f>
        <v>0</v>
      </c>
      <c r="R4" s="7">
        <f>COUNTIF(Database!M:M,"Terminé")</f>
        <v>104</v>
      </c>
      <c r="S4" s="70">
        <f t="shared" ca="1" si="3"/>
        <v>41</v>
      </c>
      <c r="T4" s="70">
        <f t="shared" ca="1" si="4"/>
        <v>41</v>
      </c>
      <c r="U4" s="7">
        <f t="shared" ca="1" si="2"/>
        <v>11</v>
      </c>
      <c r="V4" s="7">
        <f t="shared" ca="1" si="5"/>
        <v>66.7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  <c r="AB4" s="13" cm="1">
        <f t="array" aca="1" ref="AB4" ca="1">MAX(_xlfn.CHOOSECOLS(_xlfn._xlws.FILTER(Pronostics!$B:$AF,(Pronostics!B:B=Setup_MPP!A4)*(Pronostics!S:S&lt;&gt;1)),31))</f>
        <v>145</v>
      </c>
    </row>
    <row r="5" spans="1:28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>
        <f>IFERROR(VLOOKUP(F5,Setup_Team!B:F,5,FALSE),0)</f>
        <v>1</v>
      </c>
      <c r="I5" s="7">
        <f>IFERROR(IF(VLOOKUP(G5,Setup_Player!B:L,4,FALSE)=1, 1, 0),"")</f>
        <v>0</v>
      </c>
      <c r="J5" s="7">
        <f>IFERROR(VLOOKUP(F5,Setup_Team!B:D,3,FALSE)*Setup_MPP!H5,0)</f>
        <v>80</v>
      </c>
      <c r="K5" s="7">
        <f>IFERROR(VLOOKUP(G5,Setup_Player!B:D,2,FALSE)*Setup_MPP!I5,0)</f>
        <v>0</v>
      </c>
      <c r="L5" s="7">
        <f t="shared" si="0"/>
        <v>80</v>
      </c>
      <c r="M5" s="7">
        <f t="shared" si="1"/>
        <v>0</v>
      </c>
      <c r="N5" s="7">
        <f>SUMIF(Pronostics!$D:$D,Setup_MPP!$C5,Pronostics!$AA:$AA)</f>
        <v>66</v>
      </c>
      <c r="O5" s="7">
        <f ca="1">SUMIF(Pronostics!$D:$D,Setup_MPP!$C5,Pronostics!$AC:$AC)</f>
        <v>16</v>
      </c>
      <c r="P5" s="7">
        <f ca="1">SUMIF(Pronostics!$B:$B,Setup_MPP!$A5,Pronostics!$AF:$AF)</f>
        <v>4588</v>
      </c>
      <c r="Q5" s="7">
        <f>SUMIF(Pronostics!$B:$B,Setup_MPP!$A5,Pronostics!$Z:$Z)</f>
        <v>0</v>
      </c>
      <c r="R5" s="7">
        <f>COUNTIF(Database!M:M,"Terminé")</f>
        <v>104</v>
      </c>
      <c r="S5" s="70">
        <f t="shared" ca="1" si="3"/>
        <v>44.1</v>
      </c>
      <c r="T5" s="70">
        <f t="shared" ca="1" si="4"/>
        <v>44.1</v>
      </c>
      <c r="U5" s="7">
        <f t="shared" ca="1" si="2"/>
        <v>2</v>
      </c>
      <c r="V5" s="7">
        <f t="shared" ca="1" si="5"/>
        <v>69.5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  <c r="AB5" s="13" cm="1">
        <f t="array" aca="1" ref="AB5" ca="1">MAX(_xlfn.CHOOSECOLS(_xlfn._xlws.FILTER(Pronostics!$B:$AF,(Pronostics!B:B=Setup_MPP!A5)*(Pronostics!S:S&lt;&gt;1)),31))</f>
        <v>141</v>
      </c>
    </row>
    <row r="6" spans="1:28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IFERROR(IF(VLOOKUP(G6,Setup_Player!B:L,4,FALSE)=1, 1, 0),"")</f>
        <v>0</v>
      </c>
      <c r="J6" s="7">
        <f>IFERROR(VLOOKUP(F6,Setup_Team!B:D,3,FALSE)*Setup_MPP!H6,0)</f>
        <v>0</v>
      </c>
      <c r="K6" s="7">
        <f>IFERROR(VLOOKUP(G6,Setup_Player!B:D,2,FALSE)*Setup_MPP!I6,0)</f>
        <v>0</v>
      </c>
      <c r="L6" s="7">
        <f t="shared" si="0"/>
        <v>0</v>
      </c>
      <c r="M6" s="7">
        <f t="shared" si="1"/>
        <v>0</v>
      </c>
      <c r="N6" s="7">
        <f>SUMIF(Pronostics!$D:$D,Setup_MPP!$C6,Pronostics!$AA:$AA)</f>
        <v>38</v>
      </c>
      <c r="O6" s="7">
        <f ca="1">SUMIF(Pronostics!$D:$D,Setup_MPP!$C6,Pronostics!$AC:$AC)</f>
        <v>11</v>
      </c>
      <c r="P6" s="7">
        <f ca="1">SUMIF(Pronostics!$B:$B,Setup_MPP!$A6,Pronostics!$AF:$AF)</f>
        <v>3108</v>
      </c>
      <c r="Q6" s="7">
        <f>SUMIF(Pronostics!$B:$B,Setup_MPP!$A6,Pronostics!$Z:$Z)</f>
        <v>9</v>
      </c>
      <c r="R6" s="7">
        <f>COUNTIF(Database!M:M,"Terminé")</f>
        <v>104</v>
      </c>
      <c r="S6" s="70">
        <f t="shared" ca="1" si="3"/>
        <v>29.9</v>
      </c>
      <c r="T6" s="70">
        <f t="shared" ca="1" si="4"/>
        <v>32.700000000000003</v>
      </c>
      <c r="U6" s="7">
        <f t="shared" ca="1" si="2"/>
        <v>22</v>
      </c>
      <c r="V6" s="7">
        <f t="shared" ca="1" si="5"/>
        <v>81.8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  <c r="AB6" s="13" cm="1">
        <f t="array" aca="1" ref="AB6" ca="1">MAX(_xlfn.CHOOSECOLS(_xlfn._xlws.FILTER(Pronostics!$B:$AF,(Pronostics!B:B=Setup_MPP!A6)*(Pronostics!S:S&lt;&gt;1)),31))</f>
        <v>177</v>
      </c>
    </row>
    <row r="7" spans="1:28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>
        <f>IFERROR(VLOOKUP(F7,Setup_Team!B:F,5,FALSE),0)</f>
        <v>0</v>
      </c>
      <c r="I7" s="7">
        <f>IFERROR(IF(VLOOKUP(G7,Setup_Player!B:L,4,FALSE)=1, 1, 0),"")</f>
        <v>0</v>
      </c>
      <c r="J7" s="7">
        <f>IFERROR(VLOOKUP(F7,Setup_Team!B:D,3,FALSE)*Setup_MPP!H7,0)</f>
        <v>0</v>
      </c>
      <c r="K7" s="7">
        <f>IFERROR(VLOOKUP(G7,Setup_Player!B:D,2,FALSE)*Setup_MPP!I7,0)</f>
        <v>0</v>
      </c>
      <c r="L7" s="7">
        <f t="shared" si="0"/>
        <v>0</v>
      </c>
      <c r="M7" s="7">
        <f t="shared" si="1"/>
        <v>0</v>
      </c>
      <c r="N7" s="7">
        <f>SUMIF(Pronostics!$D:$D,Setup_MPP!$C7,Pronostics!$AA:$AA)</f>
        <v>68</v>
      </c>
      <c r="O7" s="7">
        <f ca="1">SUMIF(Pronostics!$D:$D,Setup_MPP!$C7,Pronostics!$AC:$AC)</f>
        <v>12</v>
      </c>
      <c r="P7" s="7">
        <f ca="1">SUMIF(Pronostics!$B:$B,Setup_MPP!$A7,Pronostics!$AF:$AF)</f>
        <v>4465</v>
      </c>
      <c r="Q7" s="7">
        <f>SUMIF(Pronostics!$B:$B,Setup_MPP!$A7,Pronostics!$Z:$Z)</f>
        <v>0</v>
      </c>
      <c r="R7" s="7">
        <f>COUNTIF(Database!M:M,"Terminé")</f>
        <v>104</v>
      </c>
      <c r="S7" s="70">
        <f t="shared" ca="1" si="3"/>
        <v>42.9</v>
      </c>
      <c r="T7" s="70">
        <f t="shared" ca="1" si="4"/>
        <v>42.9</v>
      </c>
      <c r="U7" s="7">
        <f t="shared" ca="1" si="2"/>
        <v>2</v>
      </c>
      <c r="V7" s="7">
        <f t="shared" ca="1" si="5"/>
        <v>65.7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  <c r="AB7" s="13" cm="1">
        <f t="array" aca="1" ref="AB7" ca="1">MAX(_xlfn.CHOOSECOLS(_xlfn._xlws.FILTER(Pronostics!$B:$AF,(Pronostics!B:B=Setup_MPP!A7)*(Pronostics!S:S&lt;&gt;1)),31))</f>
        <v>145</v>
      </c>
    </row>
    <row r="8" spans="1:28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>
        <f>IFERROR(VLOOKUP(F8,Setup_Team!B:F,5,FALSE),0)</f>
        <v>0</v>
      </c>
      <c r="I8" s="7">
        <f>IFERROR(IF(VLOOKUP(G8,Setup_Player!B:L,4,FALSE)=1, 1, 0),"")</f>
        <v>0</v>
      </c>
      <c r="J8" s="7">
        <f>IFERROR(VLOOKUP(F8,Setup_Team!B:D,3,FALSE)*Setup_MPP!H8,0)</f>
        <v>0</v>
      </c>
      <c r="K8" s="7">
        <f>IFERROR(VLOOKUP(G8,Setup_Player!B:D,2,FALSE)*Setup_MPP!I8,0)</f>
        <v>0</v>
      </c>
      <c r="L8" s="7">
        <f t="shared" si="0"/>
        <v>0</v>
      </c>
      <c r="M8" s="7">
        <f t="shared" si="1"/>
        <v>0</v>
      </c>
      <c r="N8" s="7">
        <f>SUMIF(Pronostics!$D:$D,Setup_MPP!$C8,Pronostics!$AA:$AA)</f>
        <v>43</v>
      </c>
      <c r="O8" s="7">
        <f ca="1">SUMIF(Pronostics!$D:$D,Setup_MPP!$C8,Pronostics!$AC:$AC)</f>
        <v>7</v>
      </c>
      <c r="P8" s="7">
        <f ca="1">SUMIF(Pronostics!$B:$B,Setup_MPP!$A8,Pronostics!$AF:$AF)</f>
        <v>2739</v>
      </c>
      <c r="Q8" s="7">
        <f>SUMIF(Pronostics!$B:$B,Setup_MPP!$A8,Pronostics!$Z:$Z)</f>
        <v>22</v>
      </c>
      <c r="R8" s="7">
        <f>COUNTIF(Database!M:M,"Terminé")</f>
        <v>104</v>
      </c>
      <c r="S8" s="70">
        <f t="shared" ca="1" si="3"/>
        <v>26.3</v>
      </c>
      <c r="T8" s="70">
        <f t="shared" ca="1" si="4"/>
        <v>33.4</v>
      </c>
      <c r="U8" s="7">
        <f t="shared" ca="1" si="2"/>
        <v>20</v>
      </c>
      <c r="V8" s="7">
        <f t="shared" ca="1" si="5"/>
        <v>63.7</v>
      </c>
      <c r="W8" s="7">
        <f>SUMIF(Pronostics!B:B,A8,Pronostics!S:S)</f>
        <v>1</v>
      </c>
      <c r="X8" s="7" cm="1">
        <f t="array" ref="X8">IFERROR(_xlfn.XLOOKUP(1,_xlfn.CHOOSECOLS(_xlfn._xlws.FILTER(Pronostics!A:S,Pronostics!B:B=Setup_MPP!A8),19),_xlfn.CHOOSECOLS(_xlfn._xlws.FILTER(Pronostics!A:S,Pronostics!B:B=Setup_MPP!A8),1)),"")</f>
        <v>103</v>
      </c>
      <c r="Y8" s="7" cm="1">
        <f t="array" ref="Y8">IFERROR(_xlfn.XLOOKUP(1,_xlfn.CHOOSECOLS(_xlfn._xlws.FILTER(Pronostics!A:AA,Pronostics!B:B=Setup_MPP!A8),19),_xlfn.CHOOSECOLS(_xlfn._xlws.FILTER(Pronostics!A:AA,Pronostics!B:B=Setup_MPP!A8),27)),"")</f>
        <v>0</v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  <c r="AB8" s="13" cm="1">
        <f t="array" aca="1" ref="AB8" ca="1">MAX(_xlfn.CHOOSECOLS(_xlfn._xlws.FILTER(Pronostics!$B:$AF,(Pronostics!B:B=Setup_MPP!A8)*(Pronostics!S:S&lt;&gt;1)),31))</f>
        <v>150</v>
      </c>
    </row>
    <row r="9" spans="1:28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>
        <f>IFERROR(VLOOKUP(F9,Setup_Team!B:F,5,FALSE),0)</f>
        <v>1</v>
      </c>
      <c r="I9" s="7">
        <f>IFERROR(IF(VLOOKUP(G9,Setup_Player!B:L,4,FALSE)=1, 1, 0),"")</f>
        <v>0</v>
      </c>
      <c r="J9" s="7">
        <f>IFERROR(VLOOKUP(F9,Setup_Team!B:D,3,FALSE)*Setup_MPP!H9,0)</f>
        <v>80</v>
      </c>
      <c r="K9" s="7">
        <f>IFERROR(VLOOKUP(G9,Setup_Player!B:D,2,FALSE)*Setup_MPP!I9,0)</f>
        <v>0</v>
      </c>
      <c r="L9" s="7">
        <f t="shared" si="0"/>
        <v>80</v>
      </c>
      <c r="M9" s="7">
        <f t="shared" si="1"/>
        <v>0</v>
      </c>
      <c r="N9" s="7">
        <f>SUMIF(Pronostics!$D:$D,Setup_MPP!$C9,Pronostics!$AA:$AA)</f>
        <v>60</v>
      </c>
      <c r="O9" s="7">
        <f ca="1">SUMIF(Pronostics!$D:$D,Setup_MPP!$C9,Pronostics!$AC:$AC)</f>
        <v>12</v>
      </c>
      <c r="P9" s="7">
        <f ca="1">SUMIF(Pronostics!$B:$B,Setup_MPP!$A9,Pronostics!$AF:$AF)</f>
        <v>4073</v>
      </c>
      <c r="Q9" s="7">
        <f>SUMIF(Pronostics!$B:$B,Setup_MPP!$A9,Pronostics!$Z:$Z)</f>
        <v>0</v>
      </c>
      <c r="R9" s="7">
        <f>COUNTIF(Database!M:M,"Terminé")</f>
        <v>104</v>
      </c>
      <c r="S9" s="70">
        <f t="shared" ca="1" si="3"/>
        <v>39.200000000000003</v>
      </c>
      <c r="T9" s="70">
        <f t="shared" ca="1" si="4"/>
        <v>39.200000000000003</v>
      </c>
      <c r="U9" s="7">
        <f t="shared" ca="1" si="2"/>
        <v>10</v>
      </c>
      <c r="V9" s="7">
        <f t="shared" ca="1" si="5"/>
        <v>67.900000000000006</v>
      </c>
      <c r="W9" s="7">
        <f>SUMIF(Pronostics!B:B,A9,Pronostics!S:S)</f>
        <v>1</v>
      </c>
      <c r="X9" s="7" cm="1">
        <f t="array" ref="X9">IFERROR(_xlfn.XLOOKUP(1,_xlfn.CHOOSECOLS(_xlfn._xlws.FILTER(Pronostics!A:S,Pronostics!B:B=Setup_MPP!A9),19),_xlfn.CHOOSECOLS(_xlfn._xlws.FILTER(Pronostics!A:S,Pronostics!B:B=Setup_MPP!A9),1)),"")</f>
        <v>22</v>
      </c>
      <c r="Y9" s="7" cm="1">
        <f t="array" ref="Y9">IFERROR(_xlfn.XLOOKUP(1,_xlfn.CHOOSECOLS(_xlfn._xlws.FILTER(Pronostics!A:AA,Pronostics!B:B=Setup_MPP!A9),19),_xlfn.CHOOSECOLS(_xlfn._xlws.FILTER(Pronostics!A:AA,Pronostics!B:B=Setup_MPP!A9),27)),"")</f>
        <v>0</v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  <c r="AB9" s="13" cm="1">
        <f t="array" aca="1" ref="AB9" ca="1">MAX(_xlfn.CHOOSECOLS(_xlfn._xlws.FILTER(Pronostics!$B:$AF,(Pronostics!B:B=Setup_MPP!A9)*(Pronostics!S:S&lt;&gt;1)),31))</f>
        <v>176</v>
      </c>
    </row>
    <row r="10" spans="1:28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>
        <f>IFERROR(VLOOKUP(F10,Setup_Team!B:F,5,FALSE),0)</f>
        <v>0</v>
      </c>
      <c r="I10" s="7">
        <f>IFERROR(IF(VLOOKUP(G10,Setup_Player!B:L,4,FALSE)=1, 1, 0),"")</f>
        <v>0</v>
      </c>
      <c r="J10" s="7">
        <f>IFERROR(VLOOKUP(F10,Setup_Team!B:D,3,FALSE)*Setup_MPP!H10,0)</f>
        <v>0</v>
      </c>
      <c r="K10" s="7">
        <f>IFERROR(VLOOKUP(G10,Setup_Player!B:D,2,FALSE)*Setup_MPP!I10,0)</f>
        <v>0</v>
      </c>
      <c r="L10" s="7">
        <f t="shared" si="0"/>
        <v>0</v>
      </c>
      <c r="M10" s="7">
        <f t="shared" si="1"/>
        <v>0</v>
      </c>
      <c r="N10" s="7">
        <f>SUMIF(Pronostics!$D:$D,Setup_MPP!$C10,Pronostics!$AA:$AA)</f>
        <v>65</v>
      </c>
      <c r="O10" s="7">
        <f ca="1">SUMIF(Pronostics!$D:$D,Setup_MPP!$C10,Pronostics!$AC:$AC)</f>
        <v>12</v>
      </c>
      <c r="P10" s="7">
        <f ca="1">SUMIF(Pronostics!$B:$B,Setup_MPP!$A10,Pronostics!$AF:$AF)</f>
        <v>4286</v>
      </c>
      <c r="Q10" s="7">
        <f>SUMIF(Pronostics!$B:$B,Setup_MPP!$A10,Pronostics!$Z:$Z)</f>
        <v>2</v>
      </c>
      <c r="R10" s="7">
        <f>COUNTIF(Database!M:M,"Terminé")</f>
        <v>104</v>
      </c>
      <c r="S10" s="70">
        <f t="shared" ca="1" si="3"/>
        <v>41.2</v>
      </c>
      <c r="T10" s="70">
        <f t="shared" ca="1" si="4"/>
        <v>42</v>
      </c>
      <c r="U10" s="7">
        <f t="shared" ca="1" si="2"/>
        <v>4</v>
      </c>
      <c r="V10" s="7">
        <f t="shared" ca="1" si="5"/>
        <v>65.900000000000006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  <c r="AB10" s="13" cm="1">
        <f t="array" aca="1" ref="AB10" ca="1">MAX(_xlfn.CHOOSECOLS(_xlfn._xlws.FILTER(Pronostics!$B:$AF,(Pronostics!B:B=Setup_MPP!A10)*(Pronostics!S:S&lt;&gt;1)),31))</f>
        <v>142</v>
      </c>
    </row>
    <row r="11" spans="1:28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>
        <f>IFERROR(VLOOKUP(F11,Setup_Team!B:F,5,FALSE),0)</f>
        <v>0</v>
      </c>
      <c r="I11" s="7">
        <f>IFERROR(IF(VLOOKUP(G11,Setup_Player!B:L,4,FALSE)=1, 1, 0),"")</f>
        <v>0</v>
      </c>
      <c r="J11" s="7">
        <f>IFERROR(VLOOKUP(F11,Setup_Team!B:D,3,FALSE)*Setup_MPP!H11,0)</f>
        <v>0</v>
      </c>
      <c r="K11" s="7">
        <f>IFERROR(VLOOKUP(G11,Setup_Player!B:D,2,FALSE)*Setup_MPP!I11,0)</f>
        <v>0</v>
      </c>
      <c r="L11" s="7">
        <f t="shared" si="0"/>
        <v>0</v>
      </c>
      <c r="M11" s="7">
        <f t="shared" si="1"/>
        <v>0</v>
      </c>
      <c r="N11" s="7">
        <f>SUMIF(Pronostics!$D:$D,Setup_MPP!$C11,Pronostics!$AA:$AA)</f>
        <v>57</v>
      </c>
      <c r="O11" s="7">
        <f ca="1">SUMIF(Pronostics!$D:$D,Setup_MPP!$C11,Pronostics!$AC:$AC)</f>
        <v>8</v>
      </c>
      <c r="P11" s="7">
        <f ca="1">SUMIF(Pronostics!$B:$B,Setup_MPP!$A11,Pronostics!$AF:$AF)</f>
        <v>3778</v>
      </c>
      <c r="Q11" s="7">
        <f>SUMIF(Pronostics!$B:$B,Setup_MPP!$A11,Pronostics!$Z:$Z)</f>
        <v>0</v>
      </c>
      <c r="R11" s="7">
        <f>COUNTIF(Database!M:M,"Terminé")</f>
        <v>104</v>
      </c>
      <c r="S11" s="70">
        <f t="shared" ca="1" si="3"/>
        <v>36.299999999999997</v>
      </c>
      <c r="T11" s="70">
        <f t="shared" ca="1" si="4"/>
        <v>36.299999999999997</v>
      </c>
      <c r="U11" s="7">
        <f t="shared" ca="1" si="2"/>
        <v>12</v>
      </c>
      <c r="V11" s="7">
        <f t="shared" ca="1" si="5"/>
        <v>66.3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  <c r="AB11" s="13" cm="1">
        <f t="array" aca="1" ref="AB11" ca="1">MAX(_xlfn.CHOOSECOLS(_xlfn._xlws.FILTER(Pronostics!$B:$AF,(Pronostics!B:B=Setup_MPP!A11)*(Pronostics!S:S&lt;&gt;1)),31))</f>
        <v>142</v>
      </c>
    </row>
    <row r="12" spans="1:28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>
        <f>IFERROR(VLOOKUP(F12,Setup_Team!B:F,5,FALSE),0)</f>
        <v>0</v>
      </c>
      <c r="I12" s="7">
        <f>IFERROR(IF(VLOOKUP(G12,Setup_Player!B:L,4,FALSE)=1, 1, 0),"")</f>
        <v>0</v>
      </c>
      <c r="J12" s="7">
        <f>IFERROR(VLOOKUP(F12,Setup_Team!B:D,3,FALSE)*Setup_MPP!H12,0)</f>
        <v>0</v>
      </c>
      <c r="K12" s="7">
        <f>IFERROR(VLOOKUP(G12,Setup_Player!B:D,2,FALSE)*Setup_MPP!I12,0)</f>
        <v>0</v>
      </c>
      <c r="L12" s="7">
        <f t="shared" si="0"/>
        <v>0</v>
      </c>
      <c r="M12" s="7">
        <f t="shared" si="1"/>
        <v>0</v>
      </c>
      <c r="N12" s="7">
        <f>SUMIF(Pronostics!$D:$D,Setup_MPP!$C12,Pronostics!$AA:$AA)</f>
        <v>63</v>
      </c>
      <c r="O12" s="7">
        <f ca="1">SUMIF(Pronostics!$D:$D,Setup_MPP!$C12,Pronostics!$AC:$AC)</f>
        <v>11</v>
      </c>
      <c r="P12" s="7">
        <f ca="1">SUMIF(Pronostics!$B:$B,Setup_MPP!$A12,Pronostics!$AF:$AF)</f>
        <v>4422</v>
      </c>
      <c r="Q12" s="7">
        <f>SUMIF(Pronostics!$B:$B,Setup_MPP!$A12,Pronostics!$Z:$Z)</f>
        <v>0</v>
      </c>
      <c r="R12" s="7">
        <f>COUNTIF(Database!M:M,"Terminé")</f>
        <v>104</v>
      </c>
      <c r="S12" s="70">
        <f t="shared" ca="1" si="3"/>
        <v>42.5</v>
      </c>
      <c r="T12" s="70">
        <f t="shared" ca="1" si="4"/>
        <v>42.5</v>
      </c>
      <c r="U12" s="7">
        <f t="shared" ca="1" si="2"/>
        <v>2</v>
      </c>
      <c r="V12" s="7">
        <f t="shared" ca="1" si="5"/>
        <v>70.2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  <c r="AB12" s="13" cm="1">
        <f t="array" aca="1" ref="AB12" ca="1">MAX(_xlfn.CHOOSECOLS(_xlfn._xlws.FILTER(Pronostics!$B:$AF,(Pronostics!B:B=Setup_MPP!A12)*(Pronostics!S:S&lt;&gt;1)),31))</f>
        <v>153</v>
      </c>
    </row>
    <row r="13" spans="1:28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>
        <f>IFERROR(VLOOKUP(F13,Setup_Team!B:F,5,FALSE),0)</f>
        <v>0</v>
      </c>
      <c r="I13" s="7">
        <f>IFERROR(IF(VLOOKUP(G13,Setup_Player!B:L,4,FALSE)=1, 1, 0),"")</f>
        <v>0</v>
      </c>
      <c r="J13" s="7">
        <f>IFERROR(VLOOKUP(F13,Setup_Team!B:D,3,FALSE)*Setup_MPP!H13,0)</f>
        <v>0</v>
      </c>
      <c r="K13" s="7">
        <f>IFERROR(VLOOKUP(G13,Setup_Player!B:D,2,FALSE)*Setup_MPP!I13,0)</f>
        <v>0</v>
      </c>
      <c r="L13" s="7">
        <f t="shared" si="0"/>
        <v>0</v>
      </c>
      <c r="M13" s="7">
        <f t="shared" si="1"/>
        <v>0</v>
      </c>
      <c r="N13" s="7">
        <f>SUMIF(Pronostics!$D:$D,Setup_MPP!$C13,Pronostics!$AA:$AA)</f>
        <v>51</v>
      </c>
      <c r="O13" s="7">
        <f ca="1">SUMIF(Pronostics!$D:$D,Setup_MPP!$C13,Pronostics!$AC:$AC)</f>
        <v>8</v>
      </c>
      <c r="P13" s="7">
        <f ca="1">SUMIF(Pronostics!$B:$B,Setup_MPP!$A13,Pronostics!$AF:$AF)</f>
        <v>3537</v>
      </c>
      <c r="Q13" s="7">
        <f>SUMIF(Pronostics!$B:$B,Setup_MPP!$A13,Pronostics!$Z:$Z)</f>
        <v>1</v>
      </c>
      <c r="R13" s="7">
        <f>COUNTIF(Database!M:M,"Terminé")</f>
        <v>104</v>
      </c>
      <c r="S13" s="70">
        <f t="shared" ca="1" si="3"/>
        <v>34</v>
      </c>
      <c r="T13" s="70">
        <f t="shared" ca="1" si="4"/>
        <v>34.299999999999997</v>
      </c>
      <c r="U13" s="7">
        <f t="shared" ca="1" si="2"/>
        <v>13</v>
      </c>
      <c r="V13" s="7">
        <f t="shared" ca="1" si="5"/>
        <v>69.400000000000006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  <c r="AB13" s="13" cm="1">
        <f t="array" aca="1" ref="AB13" ca="1">MAX(_xlfn.CHOOSECOLS(_xlfn._xlws.FILTER(Pronostics!$B:$AF,(Pronostics!B:B=Setup_MPP!A13)*(Pronostics!S:S&lt;&gt;1)),31))</f>
        <v>216</v>
      </c>
    </row>
    <row r="14" spans="1:28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>
        <f>IFERROR(VLOOKUP(F14,Setup_Team!B:F,5,FALSE),0)</f>
        <v>0</v>
      </c>
      <c r="I14" s="7">
        <f>IFERROR(IF(VLOOKUP(G14,Setup_Player!B:L,4,FALSE)=1, 1, 0),"")</f>
        <v>0</v>
      </c>
      <c r="J14" s="7">
        <f>IFERROR(VLOOKUP(F14,Setup_Team!B:D,3,FALSE)*Setup_MPP!H14,0)</f>
        <v>0</v>
      </c>
      <c r="K14" s="7">
        <f>IFERROR(VLOOKUP(G14,Setup_Player!B:D,2,FALSE)*Setup_MPP!I14,0)</f>
        <v>0</v>
      </c>
      <c r="L14" s="7">
        <f t="shared" si="0"/>
        <v>0</v>
      </c>
      <c r="M14" s="7">
        <f t="shared" si="1"/>
        <v>0</v>
      </c>
      <c r="N14" s="7">
        <f>SUMIF(Pronostics!$D:$D,Setup_MPP!$C14,Pronostics!$AA:$AA)</f>
        <v>57</v>
      </c>
      <c r="O14" s="7">
        <f ca="1">SUMIF(Pronostics!$D:$D,Setup_MPP!$C14,Pronostics!$AC:$AC)</f>
        <v>9</v>
      </c>
      <c r="P14" s="7">
        <f ca="1">SUMIF(Pronostics!$B:$B,Setup_MPP!$A14,Pronostics!$AF:$AF)</f>
        <v>4105</v>
      </c>
      <c r="Q14" s="7">
        <f>SUMIF(Pronostics!$B:$B,Setup_MPP!$A14,Pronostics!$Z:$Z)</f>
        <v>0</v>
      </c>
      <c r="R14" s="7">
        <f>COUNTIF(Database!M:M,"Terminé")</f>
        <v>104</v>
      </c>
      <c r="S14" s="70">
        <f t="shared" ca="1" si="3"/>
        <v>39.5</v>
      </c>
      <c r="T14" s="70">
        <f t="shared" ca="1" si="4"/>
        <v>39.5</v>
      </c>
      <c r="U14" s="7">
        <f t="shared" ca="1" si="2"/>
        <v>7</v>
      </c>
      <c r="V14" s="7">
        <f t="shared" ca="1" si="5"/>
        <v>72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  <c r="AB14" s="13" cm="1">
        <f t="array" aca="1" ref="AB14" ca="1">MAX(_xlfn.CHOOSECOLS(_xlfn._xlws.FILTER(Pronostics!$B:$AF,(Pronostics!B:B=Setup_MPP!A14)*(Pronostics!S:S&lt;&gt;1)),31))</f>
        <v>166</v>
      </c>
    </row>
    <row r="15" spans="1:28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>
        <f>IFERROR(VLOOKUP(F15,Setup_Team!B:F,5,FALSE),0)</f>
        <v>0</v>
      </c>
      <c r="I15" s="7">
        <f>IFERROR(IF(VLOOKUP(G15,Setup_Player!B:L,4,FALSE)=1, 1, 0),"")</f>
        <v>0</v>
      </c>
      <c r="J15" s="7">
        <f>IFERROR(VLOOKUP(F15,Setup_Team!B:D,3,FALSE)*Setup_MPP!H15,0)</f>
        <v>0</v>
      </c>
      <c r="K15" s="7">
        <f>IFERROR(VLOOKUP(G15,Setup_Player!B:D,2,FALSE)*Setup_MPP!I15,0)</f>
        <v>0</v>
      </c>
      <c r="L15" s="7">
        <f t="shared" si="0"/>
        <v>0</v>
      </c>
      <c r="M15" s="7">
        <f t="shared" si="1"/>
        <v>0</v>
      </c>
      <c r="N15" s="7">
        <f>SUMIF(Pronostics!$D:$D,Setup_MPP!$C15,Pronostics!$AA:$AA)</f>
        <v>63</v>
      </c>
      <c r="O15" s="7">
        <f ca="1">SUMIF(Pronostics!$D:$D,Setup_MPP!$C15,Pronostics!$AC:$AC)</f>
        <v>11</v>
      </c>
      <c r="P15" s="7">
        <f ca="1">SUMIF(Pronostics!$B:$B,Setup_MPP!$A15,Pronostics!$AF:$AF)</f>
        <v>4234</v>
      </c>
      <c r="Q15" s="7">
        <f>SUMIF(Pronostics!$B:$B,Setup_MPP!$A15,Pronostics!$Z:$Z)</f>
        <v>3</v>
      </c>
      <c r="R15" s="7">
        <f>COUNTIF(Database!M:M,"Terminé")</f>
        <v>104</v>
      </c>
      <c r="S15" s="70">
        <f t="shared" ca="1" si="3"/>
        <v>40.700000000000003</v>
      </c>
      <c r="T15" s="70">
        <f t="shared" ca="1" si="4"/>
        <v>41.9</v>
      </c>
      <c r="U15" s="7">
        <f t="shared" ca="1" si="2"/>
        <v>3</v>
      </c>
      <c r="V15" s="7">
        <f t="shared" ca="1" si="5"/>
        <v>67.2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5</v>
      </c>
      <c r="AB15" s="13" cm="1">
        <f t="array" aca="1" ref="AB15" ca="1">MAX(_xlfn.CHOOSECOLS(_xlfn._xlws.FILTER(Pronostics!$B:$AF,(Pronostics!B:B=Setup_MPP!A15)*(Pronostics!S:S&lt;&gt;1)),31))</f>
        <v>143</v>
      </c>
    </row>
    <row r="16" spans="1:28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>
        <f>IFERROR(VLOOKUP(F16,Setup_Team!B:F,5,FALSE),0)</f>
        <v>1</v>
      </c>
      <c r="I16" s="7">
        <f>IFERROR(IF(VLOOKUP(G16,Setup_Player!B:L,4,FALSE)=1, 1, 0),"")</f>
        <v>0</v>
      </c>
      <c r="J16" s="7">
        <f>IFERROR(VLOOKUP(F16,Setup_Team!B:D,3,FALSE)*Setup_MPP!H16,0)</f>
        <v>80</v>
      </c>
      <c r="K16" s="7">
        <f>IFERROR(VLOOKUP(G16,Setup_Player!B:D,2,FALSE)*Setup_MPP!I16,0)</f>
        <v>0</v>
      </c>
      <c r="L16" s="7">
        <f t="shared" si="0"/>
        <v>80</v>
      </c>
      <c r="M16" s="7">
        <f t="shared" si="1"/>
        <v>0</v>
      </c>
      <c r="N16" s="7">
        <f>SUMIF(Pronostics!$D:$D,Setup_MPP!$C16,Pronostics!$AA:$AA)</f>
        <v>64</v>
      </c>
      <c r="O16" s="7">
        <f ca="1">SUMIF(Pronostics!$D:$D,Setup_MPP!$C16,Pronostics!$AC:$AC)</f>
        <v>13</v>
      </c>
      <c r="P16" s="7">
        <f ca="1">SUMIF(Pronostics!$B:$B,Setup_MPP!$A16,Pronostics!$AF:$AF)</f>
        <v>4386</v>
      </c>
      <c r="Q16" s="7">
        <f>SUMIF(Pronostics!$B:$B,Setup_MPP!$A16,Pronostics!$Z:$Z)</f>
        <v>0</v>
      </c>
      <c r="R16" s="7">
        <f>COUNTIF(Database!M:M,"Terminé")</f>
        <v>104</v>
      </c>
      <c r="S16" s="70">
        <f t="shared" ca="1" si="3"/>
        <v>42.2</v>
      </c>
      <c r="T16" s="70">
        <f t="shared" ca="1" si="4"/>
        <v>42.2</v>
      </c>
      <c r="U16" s="7">
        <f t="shared" ca="1" si="2"/>
        <v>2</v>
      </c>
      <c r="V16" s="7">
        <f t="shared" ca="1" si="5"/>
        <v>68.5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  <c r="AB16" s="13" cm="1">
        <f t="array" aca="1" ref="AB16" ca="1">MAX(_xlfn.CHOOSECOLS(_xlfn._xlws.FILTER(Pronostics!$B:$AF,(Pronostics!B:B=Setup_MPP!A16)*(Pronostics!S:S&lt;&gt;1)),31))</f>
        <v>154</v>
      </c>
    </row>
    <row r="17" spans="1:28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IFERROR(IF(VLOOKUP(G17,Setup_Player!B:L,4,FALSE)=1, 1, 0),"")</f>
        <v>0</v>
      </c>
      <c r="J17" s="7">
        <f>IFERROR(VLOOKUP(F17,Setup_Team!B:D,3,FALSE)*Setup_MPP!H17,0)</f>
        <v>0</v>
      </c>
      <c r="K17" s="7">
        <f>IFERROR(VLOOKUP(G17,Setup_Player!B:D,2,FALSE)*Setup_MPP!I17,0)</f>
        <v>0</v>
      </c>
      <c r="L17" s="7">
        <f t="shared" si="0"/>
        <v>0</v>
      </c>
      <c r="M17" s="7">
        <f t="shared" si="1"/>
        <v>0</v>
      </c>
      <c r="N17" s="7">
        <f>SUMIF(Pronostics!$D:$D,Setup_MPP!$C17,Pronostics!$AA:$AA)</f>
        <v>43</v>
      </c>
      <c r="O17" s="7">
        <f ca="1">SUMIF(Pronostics!$D:$D,Setup_MPP!$C17,Pronostics!$AC:$AC)</f>
        <v>10</v>
      </c>
      <c r="P17" s="7">
        <f ca="1">SUMIF(Pronostics!$B:$B,Setup_MPP!$A17,Pronostics!$AF:$AF)</f>
        <v>3191</v>
      </c>
      <c r="Q17" s="7">
        <f>SUMIF(Pronostics!$B:$B,Setup_MPP!$A17,Pronostics!$Z:$Z)</f>
        <v>0</v>
      </c>
      <c r="R17" s="7">
        <f>COUNTIF(Database!M:M,"Terminé")</f>
        <v>104</v>
      </c>
      <c r="S17" s="70">
        <f t="shared" ca="1" si="3"/>
        <v>30.7</v>
      </c>
      <c r="T17" s="70">
        <f t="shared" ca="1" si="4"/>
        <v>30.7</v>
      </c>
      <c r="U17" s="7">
        <f t="shared" ca="1" si="2"/>
        <v>12</v>
      </c>
      <c r="V17" s="7">
        <f t="shared" ca="1" si="5"/>
        <v>74.2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  <c r="AB17" s="13" cm="1">
        <f t="array" aca="1" ref="AB17" ca="1">MAX(_xlfn.CHOOSECOLS(_xlfn._xlws.FILTER(Pronostics!$B:$AF,(Pronostics!B:B=Setup_MPP!A17)*(Pronostics!S:S&lt;&gt;1)),31))</f>
        <v>153</v>
      </c>
    </row>
    <row r="18" spans="1:28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>
        <f>IFERROR(VLOOKUP(F18,Setup_Team!B:F,5,FALSE),0)</f>
        <v>0</v>
      </c>
      <c r="I18" s="7">
        <f>IFERROR(IF(VLOOKUP(G18,Setup_Player!B:L,4,FALSE)=1, 1, 0),"")</f>
        <v>0</v>
      </c>
      <c r="J18" s="7">
        <f>IFERROR(VLOOKUP(F18,Setup_Team!B:D,3,FALSE)*Setup_MPP!H18,0)</f>
        <v>0</v>
      </c>
      <c r="K18" s="7">
        <f>IFERROR(VLOOKUP(G18,Setup_Player!B:D,2,FALSE)*Setup_MPP!I18,0)</f>
        <v>0</v>
      </c>
      <c r="L18" s="7">
        <f t="shared" si="0"/>
        <v>0</v>
      </c>
      <c r="M18" s="7">
        <f t="shared" si="1"/>
        <v>0</v>
      </c>
      <c r="N18" s="7">
        <f>SUMIF(Pronostics!$D:$D,Setup_MPP!$C18,Pronostics!$AA:$AA)</f>
        <v>65</v>
      </c>
      <c r="O18" s="7">
        <f ca="1">SUMIF(Pronostics!$D:$D,Setup_MPP!$C18,Pronostics!$AC:$AC)</f>
        <v>15</v>
      </c>
      <c r="P18" s="7">
        <f ca="1">SUMIF(Pronostics!$B:$B,Setup_MPP!$A18,Pronostics!$AF:$AF)</f>
        <v>4355</v>
      </c>
      <c r="Q18" s="7">
        <f>SUMIF(Pronostics!$B:$B,Setup_MPP!$A18,Pronostics!$Z:$Z)</f>
        <v>0</v>
      </c>
      <c r="R18" s="7">
        <f>COUNTIF(Database!M:M,"Terminé")</f>
        <v>104</v>
      </c>
      <c r="S18" s="70">
        <f t="shared" ca="1" si="3"/>
        <v>41.9</v>
      </c>
      <c r="T18" s="70">
        <f t="shared" ca="1" si="4"/>
        <v>41.9</v>
      </c>
      <c r="U18" s="7">
        <f t="shared" ca="1" si="2"/>
        <v>2</v>
      </c>
      <c r="V18" s="7">
        <f t="shared" ca="1" si="5"/>
        <v>67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  <c r="AB18" s="13" cm="1">
        <f t="array" aca="1" ref="AB18" ca="1">MAX(_xlfn.CHOOSECOLS(_xlfn._xlws.FILTER(Pronostics!$B:$AF,(Pronostics!B:B=Setup_MPP!A18)*(Pronostics!S:S&lt;&gt;1)),31))</f>
        <v>161</v>
      </c>
    </row>
    <row r="19" spans="1:28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>
        <f>IFERROR(VLOOKUP(F19,Setup_Team!B:F,5,FALSE),0)</f>
        <v>0</v>
      </c>
      <c r="I19" s="7">
        <f>IFERROR(IF(VLOOKUP(G19,Setup_Player!B:L,4,FALSE)=1, 1, 0),"")</f>
        <v>0</v>
      </c>
      <c r="J19" s="7">
        <f>IFERROR(VLOOKUP(F19,Setup_Team!B:D,3,FALSE)*Setup_MPP!H19,0)</f>
        <v>0</v>
      </c>
      <c r="K19" s="7">
        <f>IFERROR(VLOOKUP(G19,Setup_Player!B:D,2,FALSE)*Setup_MPP!I19,0)</f>
        <v>0</v>
      </c>
      <c r="L19" s="7">
        <f t="shared" si="0"/>
        <v>0</v>
      </c>
      <c r="M19" s="7">
        <f t="shared" si="1"/>
        <v>0</v>
      </c>
      <c r="N19" s="7">
        <f>SUMIF(Pronostics!$D:$D,Setup_MPP!$C19,Pronostics!$AA:$AA)</f>
        <v>47</v>
      </c>
      <c r="O19" s="7">
        <f ca="1">SUMIF(Pronostics!$D:$D,Setup_MPP!$C19,Pronostics!$AC:$AC)</f>
        <v>10</v>
      </c>
      <c r="P19" s="7">
        <f ca="1">SUMIF(Pronostics!$B:$B,Setup_MPP!$A19,Pronostics!$AF:$AF)</f>
        <v>3816</v>
      </c>
      <c r="Q19" s="7">
        <f>SUMIF(Pronostics!$B:$B,Setup_MPP!$A19,Pronostics!$Z:$Z)</f>
        <v>0</v>
      </c>
      <c r="R19" s="7">
        <f>COUNTIF(Database!M:M,"Terminé")</f>
        <v>104</v>
      </c>
      <c r="S19" s="70">
        <f t="shared" ca="1" si="3"/>
        <v>36.700000000000003</v>
      </c>
      <c r="T19" s="70">
        <f t="shared" ca="1" si="4"/>
        <v>36.700000000000003</v>
      </c>
      <c r="U19" s="7">
        <f t="shared" ca="1" si="2"/>
        <v>5</v>
      </c>
      <c r="V19" s="7">
        <f t="shared" ca="1" si="5"/>
        <v>81.2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9</v>
      </c>
      <c r="AB19" s="13" cm="1">
        <f t="array" aca="1" ref="AB19" ca="1">MAX(_xlfn.CHOOSECOLS(_xlfn._xlws.FILTER(Pronostics!$B:$AF,(Pronostics!B:B=Setup_MPP!A19)*(Pronostics!S:S&lt;&gt;1)),31))</f>
        <v>185</v>
      </c>
    </row>
    <row r="20" spans="1:28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>
        <f>IFERROR(VLOOKUP(F20,Setup_Team!B:F,5,FALSE),0)</f>
        <v>1</v>
      </c>
      <c r="I20" s="7">
        <f>IFERROR(IF(VLOOKUP(G20,Setup_Player!B:L,4,FALSE)=1, 1, 0),"")</f>
        <v>0</v>
      </c>
      <c r="J20" s="7">
        <f>IFERROR(VLOOKUP(F20,Setup_Team!B:D,3,FALSE)*Setup_MPP!H20,0)</f>
        <v>80</v>
      </c>
      <c r="K20" s="7">
        <f>IFERROR(VLOOKUP(G20,Setup_Player!B:D,2,FALSE)*Setup_MPP!I20,0)</f>
        <v>0</v>
      </c>
      <c r="L20" s="7">
        <f t="shared" si="0"/>
        <v>80</v>
      </c>
      <c r="M20" s="7">
        <f t="shared" si="1"/>
        <v>0</v>
      </c>
      <c r="N20" s="7">
        <f>SUMIF(Pronostics!$D:$D,Setup_MPP!$C20,Pronostics!$AA:$AA)</f>
        <v>61</v>
      </c>
      <c r="O20" s="7">
        <f ca="1">SUMIF(Pronostics!$D:$D,Setup_MPP!$C20,Pronostics!$AC:$AC)</f>
        <v>10</v>
      </c>
      <c r="P20" s="7">
        <f ca="1">SUMIF(Pronostics!$B:$B,Setup_MPP!$A20,Pronostics!$AF:$AF)</f>
        <v>3972</v>
      </c>
      <c r="Q20" s="7">
        <f>SUMIF(Pronostics!$B:$B,Setup_MPP!$A20,Pronostics!$Z:$Z)</f>
        <v>0</v>
      </c>
      <c r="R20" s="7">
        <f>COUNTIF(Database!M:M,"Terminé")</f>
        <v>104</v>
      </c>
      <c r="S20" s="70">
        <f t="shared" ca="1" si="3"/>
        <v>38.200000000000003</v>
      </c>
      <c r="T20" s="70">
        <f t="shared" ca="1" si="4"/>
        <v>38.200000000000003</v>
      </c>
      <c r="U20" s="7">
        <f t="shared" ca="1" si="2"/>
        <v>4</v>
      </c>
      <c r="V20" s="7">
        <f t="shared" ca="1" si="5"/>
        <v>65.099999999999994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  <c r="AB20" s="13" cm="1">
        <f t="array" aca="1" ref="AB20" ca="1">MAX(_xlfn.CHOOSECOLS(_xlfn._xlws.FILTER(Pronostics!$B:$AF,(Pronostics!B:B=Setup_MPP!A20)*(Pronostics!S:S&lt;&gt;1)),31))</f>
        <v>134</v>
      </c>
    </row>
    <row r="21" spans="1:28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IFERROR(IF(VLOOKUP(G21,Setup_Player!B:L,4,FALSE)=1, 1, 0),"")</f>
        <v>0</v>
      </c>
      <c r="J21" s="7">
        <f>IFERROR(VLOOKUP(F21,Setup_Team!B:D,3,FALSE)*Setup_MPP!H21,0)</f>
        <v>0</v>
      </c>
      <c r="K21" s="7">
        <f>IFERROR(VLOOKUP(G21,Setup_Player!B:D,2,FALSE)*Setup_MPP!I21,0)</f>
        <v>0</v>
      </c>
      <c r="L21" s="7">
        <f t="shared" si="0"/>
        <v>0</v>
      </c>
      <c r="M21" s="7">
        <f t="shared" si="1"/>
        <v>0</v>
      </c>
      <c r="N21" s="7">
        <f>SUMIF(Pronostics!$D:$D,Setup_MPP!$C21,Pronostics!$AA:$AA)</f>
        <v>54</v>
      </c>
      <c r="O21" s="7">
        <f ca="1">SUMIF(Pronostics!$D:$D,Setup_MPP!$C21,Pronostics!$AC:$AC)</f>
        <v>7</v>
      </c>
      <c r="P21" s="7">
        <f ca="1">SUMIF(Pronostics!$B:$B,Setup_MPP!$A21,Pronostics!$AF:$AF)</f>
        <v>3465</v>
      </c>
      <c r="Q21" s="7">
        <f>SUMIF(Pronostics!$B:$B,Setup_MPP!$A21,Pronostics!$Z:$Z)</f>
        <v>1</v>
      </c>
      <c r="R21" s="7">
        <f>COUNTIF(Database!M:M,"Terminé")</f>
        <v>104</v>
      </c>
      <c r="S21" s="70">
        <f t="shared" ca="1" si="3"/>
        <v>33.299999999999997</v>
      </c>
      <c r="T21" s="70">
        <f t="shared" ca="1" si="4"/>
        <v>33.6</v>
      </c>
      <c r="U21" s="7">
        <f t="shared" ca="1" si="2"/>
        <v>8</v>
      </c>
      <c r="V21" s="7">
        <f t="shared" ca="1" si="5"/>
        <v>64.2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  <c r="AB21" s="13" cm="1">
        <f t="array" aca="1" ref="AB21" ca="1">MAX(_xlfn.CHOOSECOLS(_xlfn._xlws.FILTER(Pronostics!$B:$AF,(Pronostics!B:B=Setup_MPP!A21)*(Pronostics!S:S&lt;&gt;1)),31))</f>
        <v>160</v>
      </c>
    </row>
    <row r="22" spans="1:28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>
        <f>IFERROR(VLOOKUP(F22,Setup_Team!B:F,5,FALSE),0)</f>
        <v>0</v>
      </c>
      <c r="I22" s="7">
        <f>IFERROR(IF(VLOOKUP(G22,Setup_Player!B:L,4,FALSE)=1, 1, 0),"")</f>
        <v>0</v>
      </c>
      <c r="J22" s="7">
        <f>IFERROR(VLOOKUP(F22,Setup_Team!B:D,3,FALSE)*Setup_MPP!H22,0)</f>
        <v>0</v>
      </c>
      <c r="K22" s="7">
        <f>IFERROR(VLOOKUP(G22,Setup_Player!B:D,2,FALSE)*Setup_MPP!I22,0)</f>
        <v>0</v>
      </c>
      <c r="L22" s="7">
        <f t="shared" si="0"/>
        <v>0</v>
      </c>
      <c r="M22" s="7">
        <f t="shared" si="1"/>
        <v>0</v>
      </c>
      <c r="N22" s="7">
        <f>SUMIF(Pronostics!$D:$D,Setup_MPP!$C22,Pronostics!$AA:$AA)</f>
        <v>48</v>
      </c>
      <c r="O22" s="7">
        <f ca="1">SUMIF(Pronostics!$D:$D,Setup_MPP!$C22,Pronostics!$AC:$AC)</f>
        <v>4</v>
      </c>
      <c r="P22" s="7">
        <f ca="1">SUMIF(Pronostics!$B:$B,Setup_MPP!$A22,Pronostics!$AF:$AF)</f>
        <v>3271</v>
      </c>
      <c r="Q22" s="7">
        <f>SUMIF(Pronostics!$B:$B,Setup_MPP!$A22,Pronostics!$Z:$Z)</f>
        <v>8</v>
      </c>
      <c r="R22" s="7">
        <f>COUNTIF(Database!M:M,"Terminé")</f>
        <v>104</v>
      </c>
      <c r="S22" s="70">
        <f t="shared" ca="1" si="3"/>
        <v>31.5</v>
      </c>
      <c r="T22" s="70">
        <f t="shared" ca="1" si="4"/>
        <v>34.1</v>
      </c>
      <c r="U22" s="7">
        <f t="shared" ca="1" si="2"/>
        <v>7</v>
      </c>
      <c r="V22" s="7">
        <f t="shared" ca="1" si="5"/>
        <v>68.099999999999994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  <c r="AB22" s="13" cm="1">
        <f t="array" aca="1" ref="AB22" ca="1">MAX(_xlfn.CHOOSECOLS(_xlfn._xlws.FILTER(Pronostics!$B:$AF,(Pronostics!B:B=Setup_MPP!A22)*(Pronostics!S:S&lt;&gt;1)),31))</f>
        <v>141</v>
      </c>
    </row>
    <row r="23" spans="1:28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>
        <f>IFERROR(VLOOKUP(F23,Setup_Team!B:F,5,FALSE),0)</f>
        <v>0</v>
      </c>
      <c r="I23" s="7">
        <f>IFERROR(IF(VLOOKUP(G23,Setup_Player!B:L,4,FALSE)=1, 1, 0),"")</f>
        <v>0</v>
      </c>
      <c r="J23" s="7">
        <f>IFERROR(VLOOKUP(F23,Setup_Team!B:D,3,FALSE)*Setup_MPP!H23,0)</f>
        <v>0</v>
      </c>
      <c r="K23" s="7">
        <f>IFERROR(VLOOKUP(G23,Setup_Player!B:D,2,FALSE)*Setup_MPP!I23,0)</f>
        <v>0</v>
      </c>
      <c r="L23" s="7">
        <f t="shared" si="0"/>
        <v>0</v>
      </c>
      <c r="M23" s="7">
        <f t="shared" si="1"/>
        <v>0</v>
      </c>
      <c r="N23" s="7">
        <f>SUMIF(Pronostics!$D:$D,Setup_MPP!$C23,Pronostics!$AA:$AA)</f>
        <v>53</v>
      </c>
      <c r="O23" s="7">
        <f ca="1">SUMIF(Pronostics!$D:$D,Setup_MPP!$C23,Pronostics!$AC:$AC)</f>
        <v>11</v>
      </c>
      <c r="P23" s="7">
        <f ca="1">SUMIF(Pronostics!$B:$B,Setup_MPP!$A23,Pronostics!$AF:$AF)</f>
        <v>3729</v>
      </c>
      <c r="Q23" s="7">
        <f>SUMIF(Pronostics!$B:$B,Setup_MPP!$A23,Pronostics!$Z:$Z)</f>
        <v>2</v>
      </c>
      <c r="R23" s="7">
        <f>COUNTIF(Database!M:M,"Terminé")</f>
        <v>104</v>
      </c>
      <c r="S23" s="70">
        <f t="shared" ca="1" si="3"/>
        <v>35.9</v>
      </c>
      <c r="T23" s="70">
        <f t="shared" ca="1" si="4"/>
        <v>36.6</v>
      </c>
      <c r="U23" s="7">
        <f t="shared" ca="1" si="2"/>
        <v>4</v>
      </c>
      <c r="V23" s="7">
        <f t="shared" ca="1" si="5"/>
        <v>70.400000000000006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  <c r="AB23" s="13" cm="1">
        <f t="array" aca="1" ref="AB23" ca="1">MAX(_xlfn.CHOOSECOLS(_xlfn._xlws.FILTER(Pronostics!$B:$AF,(Pronostics!B:B=Setup_MPP!A23)*(Pronostics!S:S&lt;&gt;1)),31))</f>
        <v>177</v>
      </c>
    </row>
    <row r="24" spans="1:28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>
        <f>IFERROR(VLOOKUP(F24,Setup_Team!B:F,5,FALSE),0)</f>
        <v>0</v>
      </c>
      <c r="I24" s="7">
        <f>IFERROR(IF(VLOOKUP(G24,Setup_Player!B:L,4,FALSE)=1, 1, 0),"")</f>
        <v>0</v>
      </c>
      <c r="J24" s="7">
        <f>IFERROR(VLOOKUP(F24,Setup_Team!B:D,3,FALSE)*Setup_MPP!H24,0)</f>
        <v>0</v>
      </c>
      <c r="K24" s="7">
        <f>IFERROR(VLOOKUP(G24,Setup_Player!B:D,2,FALSE)*Setup_MPP!I24,0)</f>
        <v>0</v>
      </c>
      <c r="L24" s="7">
        <f t="shared" si="0"/>
        <v>0</v>
      </c>
      <c r="M24" s="7">
        <f t="shared" si="1"/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13</v>
      </c>
      <c r="R24" s="7">
        <f>COUNTIF(Database!M:M,"Terminé")</f>
        <v>104</v>
      </c>
      <c r="S24" s="70">
        <f t="shared" ca="1" si="3"/>
        <v>30.5</v>
      </c>
      <c r="T24" s="70">
        <f t="shared" ca="1" si="4"/>
        <v>34.9</v>
      </c>
      <c r="U24" s="7">
        <f t="shared" ca="1" si="2"/>
        <v>5</v>
      </c>
      <c r="V24" s="7">
        <f t="shared" ca="1" si="5"/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  <c r="AB24" s="13" cm="1">
        <f t="array" aca="1" ref="AB24" ca="1">MAX(_xlfn.CHOOSECOLS(_xlfn._xlws.FILTER(Pronostics!$B:$AF,(Pronostics!B:B=Setup_MPP!A24)*(Pronostics!S:S&lt;&gt;1)),31))</f>
        <v>153</v>
      </c>
    </row>
    <row r="25" spans="1:28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>
        <f>IFERROR(VLOOKUP(F25,Setup_Team!B:F,5,FALSE),0)</f>
        <v>0</v>
      </c>
      <c r="I25" s="7">
        <f>IFERROR(IF(VLOOKUP(G25,Setup_Player!B:L,4,FALSE)=1, 1, 0),"")</f>
        <v>0</v>
      </c>
      <c r="J25" s="7">
        <f>IFERROR(VLOOKUP(F25,Setup_Team!B:D,3,FALSE)*Setup_MPP!H25,0)</f>
        <v>0</v>
      </c>
      <c r="K25" s="7">
        <f>IFERROR(VLOOKUP(G25,Setup_Player!B:D,2,FALSE)*Setup_MPP!I25,0)</f>
        <v>0</v>
      </c>
      <c r="L25" s="7">
        <f t="shared" si="0"/>
        <v>0</v>
      </c>
      <c r="M25" s="7">
        <f t="shared" si="1"/>
        <v>0</v>
      </c>
      <c r="N25" s="7">
        <f>SUMIF(Pronostics!$D:$D,Setup_MPP!$C25,Pronostics!$AA:$AA)</f>
        <v>53</v>
      </c>
      <c r="O25" s="7">
        <f ca="1">SUMIF(Pronostics!$D:$D,Setup_MPP!$C25,Pronostics!$AC:$AC)</f>
        <v>13</v>
      </c>
      <c r="P25" s="7">
        <f ca="1">SUMIF(Pronostics!$B:$B,Setup_MPP!$A25,Pronostics!$AF:$AF)</f>
        <v>4094</v>
      </c>
      <c r="Q25" s="7">
        <f>SUMIF(Pronostics!$B:$B,Setup_MPP!$A25,Pronostics!$Z:$Z)</f>
        <v>6</v>
      </c>
      <c r="R25" s="7">
        <f>COUNTIF(Database!M:M,"Terminé")</f>
        <v>104</v>
      </c>
      <c r="S25" s="70">
        <f t="shared" ca="1" si="3"/>
        <v>39.4</v>
      </c>
      <c r="T25" s="70">
        <f t="shared" ca="1" si="4"/>
        <v>41.8</v>
      </c>
      <c r="U25" s="7">
        <f t="shared" ca="1" si="2"/>
        <v>2</v>
      </c>
      <c r="V25" s="7">
        <f t="shared" ca="1" si="5"/>
        <v>77.2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  <c r="AB25" s="13" cm="1">
        <f t="array" aca="1" ref="AB25" ca="1">MAX(_xlfn.CHOOSECOLS(_xlfn._xlws.FILTER(Pronostics!$B:$AF,(Pronostics!B:B=Setup_MPP!A25)*(Pronostics!S:S&lt;&gt;1)),31))</f>
        <v>161</v>
      </c>
    </row>
    <row r="26" spans="1:28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>
        <f>IFERROR(VLOOKUP(F26,Setup_Team!B:F,5,FALSE),0)</f>
        <v>0</v>
      </c>
      <c r="I26" s="7">
        <f>IFERROR(IF(VLOOKUP(G26,Setup_Player!B:L,4,FALSE)=1, 1, 0),"")</f>
        <v>0</v>
      </c>
      <c r="J26" s="7">
        <f>IFERROR(VLOOKUP(F26,Setup_Team!B:D,3,FALSE)*Setup_MPP!H26,0)</f>
        <v>0</v>
      </c>
      <c r="K26" s="7">
        <f>IFERROR(VLOOKUP(G26,Setup_Player!B:D,2,FALSE)*Setup_MPP!I26,0)</f>
        <v>0</v>
      </c>
      <c r="L26" s="7">
        <f t="shared" si="0"/>
        <v>0</v>
      </c>
      <c r="M26" s="7">
        <f t="shared" si="1"/>
        <v>0</v>
      </c>
      <c r="N26" s="7">
        <f>SUMIF(Pronostics!$D:$D,Setup_MPP!$C26,Pronostics!$AA:$AA)</f>
        <v>64</v>
      </c>
      <c r="O26" s="7">
        <f ca="1">SUMIF(Pronostics!$D:$D,Setup_MPP!$C26,Pronostics!$AC:$AC)</f>
        <v>14</v>
      </c>
      <c r="P26" s="7">
        <f ca="1">SUMIF(Pronostics!$B:$B,Setup_MPP!$A26,Pronostics!$AF:$AF)</f>
        <v>4757</v>
      </c>
      <c r="Q26" s="7">
        <f>SUMIF(Pronostics!$B:$B,Setup_MPP!$A26,Pronostics!$Z:$Z)</f>
        <v>0</v>
      </c>
      <c r="R26" s="7">
        <f>COUNTIF(Database!M:M,"Terminé")</f>
        <v>104</v>
      </c>
      <c r="S26" s="70">
        <f t="shared" ca="1" si="3"/>
        <v>45.7</v>
      </c>
      <c r="T26" s="70">
        <f t="shared" ca="1" si="4"/>
        <v>45.7</v>
      </c>
      <c r="U26" s="7">
        <f t="shared" ca="1" si="2"/>
        <v>1</v>
      </c>
      <c r="V26" s="7">
        <f t="shared" ca="1" si="5"/>
        <v>74.3</v>
      </c>
      <c r="W26" s="7">
        <f>SUMIF(Pronostics!B:B,A26,Pronostics!S:S)</f>
        <v>1</v>
      </c>
      <c r="X26" s="7" cm="1">
        <f t="array" ref="X26">IFERROR(_xlfn.XLOOKUP(1,_xlfn.CHOOSECOLS(_xlfn._xlws.FILTER(Pronostics!A:S,Pronostics!B:B=Setup_MPP!A26),19),_xlfn.CHOOSECOLS(_xlfn._xlws.FILTER(Pronostics!A:S,Pronostics!B:B=Setup_MPP!A26),1)),"")</f>
        <v>104</v>
      </c>
      <c r="Y26" s="7" cm="1">
        <f t="array" ref="Y26">IFERROR(_xlfn.XLOOKUP(1,_xlfn.CHOOSECOLS(_xlfn._xlws.FILTER(Pronostics!A:AA,Pronostics!B:B=Setup_MPP!A26),19),_xlfn.CHOOSECOLS(_xlfn._xlws.FILTER(Pronostics!A:AA,Pronostics!B:B=Setup_MPP!A26),27)),"")</f>
        <v>1</v>
      </c>
      <c r="Z26" s="13" cm="1">
        <f t="array" aca="1" ref="Z26" ca="1">MAX(_xlfn.CHOOSECOLS(_xlfn._xlws.FILTER(Pronostics!$A:$AJ,Pronostics!B:B=Setup_MPP!A26),36))</f>
        <v>9</v>
      </c>
      <c r="AA26" s="13" cm="1">
        <f t="array" aca="1" ref="AA26" ca="1">MAX(_xlfn.CHOOSECOLS(_xlfn._xlws.FILTER(Pronostics!$A:$AK,Pronostics!B:B=Setup_MPP!A26),37))</f>
        <v>6</v>
      </c>
      <c r="AB26" s="13" cm="1">
        <f t="array" aca="1" ref="AB26" ca="1">MAX(_xlfn.CHOOSECOLS(_xlfn._xlws.FILTER(Pronostics!$B:$AF,(Pronostics!B:B=Setup_MPP!A26)*(Pronostics!S:S&lt;&gt;1)),31))</f>
        <v>143</v>
      </c>
    </row>
    <row r="27" spans="1:28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>
        <f>IFERROR(VLOOKUP(F27,Setup_Team!B:F,5,FALSE),0)</f>
        <v>0</v>
      </c>
      <c r="I27" s="7">
        <f>IFERROR(IF(VLOOKUP(G27,Setup_Player!B:L,4,FALSE)=1, 1, 0),"")</f>
        <v>0</v>
      </c>
      <c r="J27" s="7">
        <f>IFERROR(VLOOKUP(F27,Setup_Team!B:D,3,FALSE)*Setup_MPP!H27,0)</f>
        <v>0</v>
      </c>
      <c r="K27" s="7">
        <f>IFERROR(VLOOKUP(G27,Setup_Player!B:D,2,FALSE)*Setup_MPP!I27,0)</f>
        <v>0</v>
      </c>
      <c r="L27" s="7">
        <f t="shared" si="0"/>
        <v>0</v>
      </c>
      <c r="M27" s="7">
        <f t="shared" si="1"/>
        <v>0</v>
      </c>
      <c r="N27" s="7">
        <f>SUMIF(Pronostics!$D:$D,Setup_MPP!$C27,Pronostics!$AA:$AA)</f>
        <v>57</v>
      </c>
      <c r="O27" s="7">
        <f ca="1">SUMIF(Pronostics!$D:$D,Setup_MPP!$C27,Pronostics!$AC:$AC)</f>
        <v>10</v>
      </c>
      <c r="P27" s="7">
        <f ca="1">SUMIF(Pronostics!$B:$B,Setup_MPP!$A27,Pronostics!$AF:$AF)</f>
        <v>3686</v>
      </c>
      <c r="Q27" s="7">
        <f>SUMIF(Pronostics!$B:$B,Setup_MPP!$A27,Pronostics!$Z:$Z)</f>
        <v>2</v>
      </c>
      <c r="R27" s="7">
        <f>COUNTIF(Database!M:M,"Terminé")</f>
        <v>104</v>
      </c>
      <c r="S27" s="70">
        <f t="shared" ca="1" si="3"/>
        <v>35.4</v>
      </c>
      <c r="T27" s="70">
        <f t="shared" ca="1" si="4"/>
        <v>36.1</v>
      </c>
      <c r="U27" s="7">
        <f t="shared" ca="1" si="2"/>
        <v>2</v>
      </c>
      <c r="V27" s="7">
        <f t="shared" ca="1" si="5"/>
        <v>64.7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  <c r="AB27" s="13" cm="1">
        <f t="array" aca="1" ref="AB27" ca="1">MAX(_xlfn.CHOOSECOLS(_xlfn._xlws.FILTER(Pronostics!$B:$AF,(Pronostics!B:B=Setup_MPP!A27)*(Pronostics!S:S&lt;&gt;1)),31))</f>
        <v>153</v>
      </c>
    </row>
    <row r="28" spans="1:28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IFERROR(IF(VLOOKUP(G28,Setup_Player!B:L,4,FALSE)=1, 1, 0),0)</f>
        <v>0</v>
      </c>
      <c r="J28" s="7">
        <f>IFERROR(VLOOKUP(F28,Setup_Team!B:D,3,FALSE)*Setup_MPP!H28,0)</f>
        <v>0</v>
      </c>
      <c r="K28" s="7">
        <f>IFERROR(VLOOKUP(G28,Setup_Player!B:D,2,FALSE)*Setup_MPP!I28,0)</f>
        <v>0</v>
      </c>
      <c r="L28" s="7">
        <f t="shared" si="0"/>
        <v>0</v>
      </c>
      <c r="M28" s="7">
        <f t="shared" si="1"/>
        <v>0</v>
      </c>
      <c r="N28" s="7">
        <f>SUMIF(Pronostics!$D:$D,Setup_MPP!$C28,Pronostics!$AA:$AA)</f>
        <v>54</v>
      </c>
      <c r="O28" s="7">
        <f ca="1">SUMIF(Pronostics!$D:$D,Setup_MPP!$C28,Pronostics!$AC:$AC)</f>
        <v>14</v>
      </c>
      <c r="P28" s="7">
        <f ca="1">SUMIF(Pronostics!$B:$B,Setup_MPP!$A28,Pronostics!$AF:$AF)</f>
        <v>4045</v>
      </c>
      <c r="Q28" s="31">
        <f>SUMIF(Pronostics!$B:$B,Setup_MPP!$A28,Pronostics!$Z:$Z)</f>
        <v>6</v>
      </c>
      <c r="R28" s="7">
        <f>COUNTIF(Database!M:M,"Terminé")</f>
        <v>104</v>
      </c>
      <c r="S28" s="70">
        <f t="shared" ca="1" si="3"/>
        <v>38.9</v>
      </c>
      <c r="T28" s="70">
        <f t="shared" ca="1" si="4"/>
        <v>41.3</v>
      </c>
      <c r="U28" s="7">
        <f t="shared" ca="1" si="2"/>
        <v>1</v>
      </c>
      <c r="V28" s="7">
        <f t="shared" ca="1" si="5"/>
        <v>74.900000000000006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  <c r="AB28" s="13" cm="1">
        <f t="array" aca="1" ref="AB28" ca="1">MAX(_xlfn.CHOOSECOLS(_xlfn._xlws.FILTER(Pronostics!$B:$AF,(Pronostics!B:B=Setup_MPP!A28)*(Pronostics!S:S&lt;&gt;1)),31))</f>
        <v>154</v>
      </c>
    </row>
    <row r="29" spans="1:28" x14ac:dyDescent="0.35">
      <c r="S29" s="70"/>
      <c r="T29" s="70"/>
    </row>
    <row r="30" spans="1:28" x14ac:dyDescent="0.35">
      <c r="S30" s="70"/>
      <c r="T30" s="70"/>
    </row>
    <row r="31" spans="1:28" x14ac:dyDescent="0.35">
      <c r="S31" s="70"/>
      <c r="T31" s="70"/>
    </row>
    <row r="32" spans="1:28" x14ac:dyDescent="0.35">
      <c r="S32" s="70"/>
      <c r="T32" s="70"/>
    </row>
    <row r="33" spans="19:20" x14ac:dyDescent="0.35">
      <c r="S33" s="70"/>
      <c r="T33" s="70"/>
    </row>
    <row r="34" spans="19:20" x14ac:dyDescent="0.35">
      <c r="S34" s="70"/>
      <c r="T34" s="70"/>
    </row>
    <row r="35" spans="19:20" x14ac:dyDescent="0.35">
      <c r="S35" s="70"/>
      <c r="T35" s="70"/>
    </row>
    <row r="36" spans="19:20" x14ac:dyDescent="0.35">
      <c r="S36" s="70"/>
      <c r="T36" s="70"/>
    </row>
    <row r="37" spans="19:20" x14ac:dyDescent="0.35">
      <c r="S37" s="70"/>
      <c r="T37" s="70"/>
    </row>
    <row r="38" spans="19:20" x14ac:dyDescent="0.35">
      <c r="S38" s="70"/>
      <c r="T38" s="70"/>
    </row>
    <row r="39" spans="19:20" x14ac:dyDescent="0.35">
      <c r="S39" s="70"/>
      <c r="T39" s="70"/>
    </row>
    <row r="40" spans="19:20" x14ac:dyDescent="0.35">
      <c r="S40" s="70"/>
      <c r="T40" s="70"/>
    </row>
    <row r="41" spans="19:20" x14ac:dyDescent="0.35">
      <c r="S41" s="70"/>
      <c r="T41" s="70"/>
    </row>
    <row r="42" spans="19:20" x14ac:dyDescent="0.35">
      <c r="S42" s="70"/>
      <c r="T42" s="70"/>
    </row>
    <row r="43" spans="19:20" x14ac:dyDescent="0.35">
      <c r="S43" s="70"/>
      <c r="T43" s="70"/>
    </row>
    <row r="44" spans="19:20" x14ac:dyDescent="0.35">
      <c r="S44" s="70"/>
      <c r="T44" s="70"/>
    </row>
    <row r="45" spans="19:20" x14ac:dyDescent="0.35">
      <c r="S45" s="70"/>
      <c r="T45" s="70"/>
    </row>
    <row r="46" spans="19:20" x14ac:dyDescent="0.35">
      <c r="S46" s="70"/>
      <c r="T46" s="70"/>
    </row>
    <row r="47" spans="19:20" x14ac:dyDescent="0.35">
      <c r="S47" s="70"/>
      <c r="T47" s="70"/>
    </row>
    <row r="48" spans="19:20" x14ac:dyDescent="0.35">
      <c r="S48" s="70"/>
      <c r="T48" s="70"/>
    </row>
    <row r="49" spans="19:20" x14ac:dyDescent="0.35">
      <c r="S49" s="70"/>
      <c r="T49" s="70"/>
    </row>
    <row r="50" spans="19:20" x14ac:dyDescent="0.35">
      <c r="S50" s="70"/>
      <c r="T50" s="70"/>
    </row>
    <row r="51" spans="19:20" x14ac:dyDescent="0.35">
      <c r="S51" s="70"/>
      <c r="T51" s="70"/>
    </row>
    <row r="52" spans="19:20" x14ac:dyDescent="0.35">
      <c r="S52" s="70"/>
      <c r="T52" s="70"/>
    </row>
    <row r="53" spans="19:20" x14ac:dyDescent="0.35">
      <c r="S53" s="70"/>
      <c r="T53" s="70"/>
    </row>
    <row r="54" spans="19:20" x14ac:dyDescent="0.35">
      <c r="S54" s="70"/>
      <c r="T54" s="70"/>
    </row>
    <row r="55" spans="19:20" x14ac:dyDescent="0.35">
      <c r="S55" s="70"/>
      <c r="T55" s="70"/>
    </row>
    <row r="56" spans="19:20" x14ac:dyDescent="0.35">
      <c r="S56" s="70"/>
      <c r="T56" s="70"/>
    </row>
    <row r="57" spans="19:20" x14ac:dyDescent="0.35">
      <c r="S57" s="70"/>
      <c r="T57" s="70"/>
    </row>
    <row r="58" spans="19:20" x14ac:dyDescent="0.35">
      <c r="S58" s="70"/>
      <c r="T58" s="70"/>
    </row>
    <row r="59" spans="19:20" x14ac:dyDescent="0.35">
      <c r="S59" s="70"/>
      <c r="T59" s="70"/>
    </row>
    <row r="60" spans="19:20" x14ac:dyDescent="0.35">
      <c r="S60" s="70"/>
      <c r="T60" s="70"/>
    </row>
    <row r="61" spans="19:20" x14ac:dyDescent="0.35">
      <c r="S61" s="70"/>
      <c r="T61" s="70"/>
    </row>
    <row r="62" spans="19:20" x14ac:dyDescent="0.35">
      <c r="S62" s="70"/>
      <c r="T62" s="70"/>
    </row>
    <row r="63" spans="19:20" x14ac:dyDescent="0.35">
      <c r="S63" s="70"/>
      <c r="T63" s="70"/>
    </row>
    <row r="64" spans="19:20" x14ac:dyDescent="0.35">
      <c r="S64" s="70"/>
      <c r="T64" s="70"/>
    </row>
    <row r="65" spans="19:20" x14ac:dyDescent="0.35">
      <c r="S65" s="70"/>
      <c r="T65" s="70"/>
    </row>
    <row r="66" spans="19:20" x14ac:dyDescent="0.35">
      <c r="S66" s="70"/>
      <c r="T66" s="70"/>
    </row>
    <row r="67" spans="19:20" x14ac:dyDescent="0.35">
      <c r="S67" s="70"/>
      <c r="T67" s="70"/>
    </row>
    <row r="68" spans="19:20" x14ac:dyDescent="0.35">
      <c r="S68" s="70"/>
      <c r="T68" s="70"/>
    </row>
    <row r="69" spans="19:20" x14ac:dyDescent="0.35">
      <c r="S69" s="70"/>
      <c r="T69" s="70"/>
    </row>
    <row r="70" spans="19:20" x14ac:dyDescent="0.35">
      <c r="S70" s="70"/>
      <c r="T70" s="70"/>
    </row>
    <row r="71" spans="19:20" x14ac:dyDescent="0.35">
      <c r="S71" s="70"/>
      <c r="T71" s="70"/>
    </row>
    <row r="72" spans="19:20" x14ac:dyDescent="0.35">
      <c r="S72" s="70"/>
      <c r="T72" s="70"/>
    </row>
    <row r="73" spans="19:20" x14ac:dyDescent="0.35">
      <c r="S73" s="70"/>
      <c r="T73" s="70"/>
    </row>
    <row r="74" spans="19:20" x14ac:dyDescent="0.35">
      <c r="S74" s="70"/>
      <c r="T74" s="70"/>
    </row>
    <row r="75" spans="19:20" x14ac:dyDescent="0.35">
      <c r="S75" s="70"/>
      <c r="T75" s="70"/>
    </row>
    <row r="76" spans="19:20" x14ac:dyDescent="0.35">
      <c r="S76" s="70"/>
      <c r="T76" s="70"/>
    </row>
    <row r="77" spans="19:20" x14ac:dyDescent="0.35">
      <c r="S77" s="70"/>
      <c r="T77" s="70"/>
    </row>
    <row r="78" spans="19:20" x14ac:dyDescent="0.35">
      <c r="S78" s="70"/>
      <c r="T78" s="70"/>
    </row>
    <row r="79" spans="19:20" x14ac:dyDescent="0.35">
      <c r="S79" s="70"/>
      <c r="T79" s="70"/>
    </row>
    <row r="80" spans="19:20" x14ac:dyDescent="0.35">
      <c r="S80" s="70"/>
      <c r="T80" s="70"/>
    </row>
    <row r="81" spans="19:20" x14ac:dyDescent="0.35">
      <c r="S81" s="70"/>
      <c r="T81" s="70"/>
    </row>
    <row r="82" spans="19:20" x14ac:dyDescent="0.35">
      <c r="S82" s="70"/>
      <c r="T82" s="70"/>
    </row>
  </sheetData>
  <autoFilter ref="A1:AB82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N22"/>
  <sheetViews>
    <sheetView zoomScale="90" zoomScaleNormal="90" workbookViewId="0">
      <pane ySplit="1" topLeftCell="A2" activePane="bottomLeft" state="frozen"/>
      <selection pane="bottomLeft" activeCell="M3" sqref="M3"/>
    </sheetView>
  </sheetViews>
  <sheetFormatPr baseColWidth="10" defaultRowHeight="14.5" x14ac:dyDescent="0.35"/>
  <cols>
    <col min="1" max="1" width="9.90625" style="19" customWidth="1"/>
    <col min="2" max="3" width="26.81640625" customWidth="1"/>
    <col min="4" max="4" width="9.54296875" style="19" bestFit="1" customWidth="1"/>
    <col min="5" max="5" width="9.54296875" style="19" customWidth="1"/>
    <col min="6" max="6" width="14.90625" style="19" bestFit="1" customWidth="1"/>
    <col min="7" max="7" width="10.26953125" style="19" bestFit="1" customWidth="1"/>
    <col min="8" max="11" width="10.26953125" style="19" customWidth="1"/>
    <col min="12" max="12" width="9.81640625" style="19" bestFit="1" customWidth="1"/>
    <col min="13" max="13" width="17.54296875" customWidth="1"/>
    <col min="14" max="14" width="17.453125" customWidth="1"/>
  </cols>
  <sheetData>
    <row r="1" spans="1:14" s="25" customFormat="1" x14ac:dyDescent="0.35">
      <c r="A1" s="25" t="s">
        <v>212</v>
      </c>
      <c r="B1" s="25" t="s">
        <v>213</v>
      </c>
      <c r="C1" s="25" t="s">
        <v>465</v>
      </c>
      <c r="D1" s="25" t="s">
        <v>165</v>
      </c>
      <c r="E1" s="25" t="s">
        <v>466</v>
      </c>
      <c r="F1" s="25" t="s">
        <v>343</v>
      </c>
      <c r="G1" s="25" t="s">
        <v>214</v>
      </c>
      <c r="H1" s="25" t="s">
        <v>468</v>
      </c>
      <c r="I1" s="25" t="s">
        <v>467</v>
      </c>
      <c r="L1" s="25" t="s">
        <v>313</v>
      </c>
      <c r="M1" s="25" t="s">
        <v>320</v>
      </c>
    </row>
    <row r="2" spans="1:14" x14ac:dyDescent="0.35">
      <c r="A2" s="19">
        <f>COUNTA(B$2:B2)</f>
        <v>1</v>
      </c>
      <c r="B2" t="s">
        <v>216</v>
      </c>
      <c r="C2" t="s">
        <v>70</v>
      </c>
      <c r="D2" s="19">
        <v>80</v>
      </c>
      <c r="E2" s="19" cm="1">
        <f t="array" ref="E2">COUNTA(_xlfn.CHOOSECOLS(_xlfn._xlws.FILTER(Database!$H:$M,(Database!$H:$H=Setup_Player!$C2)*(Database!$M:$M="Terminé")),2))+COUNTA(_xlfn.CHOOSECOLS(_xlfn._xlws.FILTER(Database!$H:$M,(Database!$I:$I=Setup_Player!$C2)*(Database!$M:$M="Terminé")),2))</f>
        <v>8</v>
      </c>
      <c r="F2" s="19">
        <f>IF(ISBLANK(C2),0,VLOOKUP(C2,Setup_Team!B:E,4,FALSE))</f>
        <v>1</v>
      </c>
      <c r="G2" s="19">
        <v>8</v>
      </c>
      <c r="H2" s="19">
        <f t="shared" ref="H2:H22" si="0">RANK(G2,$G$2:$G$22,0)</f>
        <v>2</v>
      </c>
      <c r="I2" s="19">
        <f t="shared" ref="I2:I22" si="1">RANK(E2,$E$2:$E$22,0)</f>
        <v>1</v>
      </c>
      <c r="J2" s="19">
        <f t="shared" ref="J2:J22" si="2">RANK(F2,$F$2:$F$22,1)</f>
        <v>2</v>
      </c>
      <c r="K2" s="19">
        <f t="shared" ref="K2:K22" si="3">1000000*H2+1000*I2+J2</f>
        <v>2001002</v>
      </c>
      <c r="L2" s="19">
        <f t="shared" ref="L2:L22" si="4">RANK($K2,$K$2:$K$22,1)</f>
        <v>2</v>
      </c>
      <c r="M2" t="s">
        <v>322</v>
      </c>
      <c r="N2" t="str">
        <f t="shared" ref="N2:N22" si="5">IF(L2=1,B2,"")</f>
        <v/>
      </c>
    </row>
    <row r="3" spans="1:14" x14ac:dyDescent="0.35">
      <c r="A3" s="19">
        <f>COUNTA(B$2:B3)</f>
        <v>2</v>
      </c>
      <c r="B3" t="s">
        <v>215</v>
      </c>
      <c r="C3" t="s">
        <v>65</v>
      </c>
      <c r="D3" s="19">
        <v>80</v>
      </c>
      <c r="E3" s="19" cm="1">
        <f t="array" ref="E3">COUNTA(_xlfn.CHOOSECOLS(_xlfn._xlws.FILTER(Database!$H:$M,(Database!$H:$H=Setup_Player!$C3)*(Database!$M:$M="Terminé")),2))+COUNTA(_xlfn.CHOOSECOLS(_xlfn._xlws.FILTER(Database!$H:$M,(Database!$I:$I=Setup_Player!$C3)*(Database!$M:$M="Terminé")),2))</f>
        <v>8</v>
      </c>
      <c r="F3" s="19">
        <f>IF(ISBLANK(C3),0,VLOOKUP(C3,Setup_Team!B:E,4,FALSE))</f>
        <v>1</v>
      </c>
      <c r="G3" s="19">
        <v>10</v>
      </c>
      <c r="H3" s="19">
        <f t="shared" si="0"/>
        <v>1</v>
      </c>
      <c r="I3" s="19">
        <f t="shared" si="1"/>
        <v>1</v>
      </c>
      <c r="J3" s="19">
        <f t="shared" si="2"/>
        <v>2</v>
      </c>
      <c r="K3" s="19">
        <f t="shared" si="3"/>
        <v>1001002</v>
      </c>
      <c r="L3" s="19">
        <f t="shared" si="4"/>
        <v>1</v>
      </c>
      <c r="M3" t="s">
        <v>321</v>
      </c>
      <c r="N3" t="str">
        <f t="shared" si="5"/>
        <v>Kylian Mbappé</v>
      </c>
    </row>
    <row r="4" spans="1:14" x14ac:dyDescent="0.35">
      <c r="A4" s="19">
        <f>COUNTA(B$2:B4)</f>
        <v>3</v>
      </c>
      <c r="B4" t="s">
        <v>220</v>
      </c>
      <c r="C4" t="s">
        <v>68</v>
      </c>
      <c r="D4" s="19">
        <v>150</v>
      </c>
      <c r="E4" s="19" cm="1">
        <f t="array" ref="E4">COUNTA(_xlfn.CHOOSECOLS(_xlfn._xlws.FILTER(Database!$H:$M,(Database!$H:$H=Setup_Player!$C4)*(Database!$M:$M="Terminé")),2))+COUNTA(_xlfn.CHOOSECOLS(_xlfn._xlws.FILTER(Database!$H:$M,(Database!$I:$I=Setup_Player!$C4)*(Database!$M:$M="Terminé")),2))</f>
        <v>6</v>
      </c>
      <c r="F4" s="19">
        <f>IF(ISBLANK(C4),0,VLOOKUP(C4,Setup_Team!B:E,4,FALSE))</f>
        <v>1</v>
      </c>
      <c r="G4" s="19">
        <v>7</v>
      </c>
      <c r="H4" s="19">
        <f t="shared" si="0"/>
        <v>3</v>
      </c>
      <c r="I4" s="19">
        <f t="shared" si="1"/>
        <v>6</v>
      </c>
      <c r="J4" s="19">
        <f t="shared" si="2"/>
        <v>2</v>
      </c>
      <c r="K4" s="19">
        <f t="shared" si="3"/>
        <v>3006002</v>
      </c>
      <c r="L4" s="19">
        <f t="shared" si="4"/>
        <v>3</v>
      </c>
      <c r="M4" t="s">
        <v>326</v>
      </c>
      <c r="N4" t="str">
        <f t="shared" si="5"/>
        <v/>
      </c>
    </row>
    <row r="5" spans="1:14" x14ac:dyDescent="0.35">
      <c r="A5" s="19">
        <f>COUNTA(B$2:B5)</f>
        <v>4</v>
      </c>
      <c r="B5" t="s">
        <v>221</v>
      </c>
      <c r="C5" s="73" t="s">
        <v>78</v>
      </c>
      <c r="D5" s="19">
        <v>150</v>
      </c>
      <c r="E5" s="19" cm="1">
        <f t="array" ref="E5">COUNTA(_xlfn.CHOOSECOLS(_xlfn._xlws.FILTER(Database!$H:$M,(Database!$H:$H=Setup_Player!$C5)*(Database!$M:$M="Terminé")),2))+COUNTA(_xlfn.CHOOSECOLS(_xlfn._xlws.FILTER(Database!$H:$M,(Database!$I:$I=Setup_Player!$C5)*(Database!$M:$M="Terminé")),2))</f>
        <v>8</v>
      </c>
      <c r="F5" s="19">
        <f>IF(ISBLANK(C5),0,VLOOKUP(C5,Setup_Team!B:E,4,FALSE))</f>
        <v>1</v>
      </c>
      <c r="G5" s="19">
        <v>6</v>
      </c>
      <c r="H5" s="19">
        <f t="shared" si="0"/>
        <v>4</v>
      </c>
      <c r="I5" s="19">
        <f t="shared" si="1"/>
        <v>1</v>
      </c>
      <c r="J5" s="19">
        <f t="shared" si="2"/>
        <v>2</v>
      </c>
      <c r="K5" s="19">
        <f t="shared" si="3"/>
        <v>4001002</v>
      </c>
      <c r="L5" s="19">
        <f t="shared" si="4"/>
        <v>4</v>
      </c>
      <c r="M5" t="s">
        <v>327</v>
      </c>
      <c r="N5" t="str">
        <f t="shared" si="5"/>
        <v/>
      </c>
    </row>
    <row r="6" spans="1:14" x14ac:dyDescent="0.35">
      <c r="A6" s="19">
        <f>COUNTA(B$2:B6)</f>
        <v>5</v>
      </c>
      <c r="B6" t="s">
        <v>218</v>
      </c>
      <c r="C6" t="s">
        <v>78</v>
      </c>
      <c r="D6" s="19">
        <v>100</v>
      </c>
      <c r="E6" s="19" cm="1">
        <f t="array" ref="E6">COUNTA(_xlfn.CHOOSECOLS(_xlfn._xlws.FILTER(Database!$H:$M,(Database!$H:$H=Setup_Player!$C6)*(Database!$M:$M="Terminé")),2))+COUNTA(_xlfn.CHOOSECOLS(_xlfn._xlws.FILTER(Database!$H:$M,(Database!$I:$I=Setup_Player!$C6)*(Database!$M:$M="Terminé")),2))</f>
        <v>8</v>
      </c>
      <c r="F6" s="19">
        <f>IF(ISBLANK(C6),0,VLOOKUP(C6,Setup_Team!B:E,4,FALSE))</f>
        <v>1</v>
      </c>
      <c r="G6" s="19">
        <v>5</v>
      </c>
      <c r="H6" s="19">
        <f t="shared" si="0"/>
        <v>5</v>
      </c>
      <c r="I6" s="19">
        <f t="shared" si="1"/>
        <v>1</v>
      </c>
      <c r="J6" s="19">
        <f t="shared" si="2"/>
        <v>2</v>
      </c>
      <c r="K6" s="19">
        <f t="shared" si="3"/>
        <v>5001002</v>
      </c>
      <c r="L6" s="19">
        <f t="shared" si="4"/>
        <v>5</v>
      </c>
      <c r="M6" t="s">
        <v>324</v>
      </c>
      <c r="N6" t="str">
        <f t="shared" si="5"/>
        <v/>
      </c>
    </row>
    <row r="7" spans="1:14" x14ac:dyDescent="0.35">
      <c r="A7" s="19">
        <f>COUNTA(B$2:B7)</f>
        <v>6</v>
      </c>
      <c r="B7" t="s">
        <v>219</v>
      </c>
      <c r="C7" t="s">
        <v>39</v>
      </c>
      <c r="D7" s="19">
        <v>120</v>
      </c>
      <c r="E7" s="19" cm="1">
        <f t="array" ref="E7">COUNTA(_xlfn.CHOOSECOLS(_xlfn._xlws.FILTER(Database!$H:$M,(Database!$H:$H=Setup_Player!$C7)*(Database!$M:$M="Terminé")),2))+COUNTA(_xlfn.CHOOSECOLS(_xlfn._xlws.FILTER(Database!$H:$M,(Database!$I:$I=Setup_Player!$C7)*(Database!$M:$M="Terminé")),2))</f>
        <v>5</v>
      </c>
      <c r="F7" s="19">
        <f>IF(ISBLANK(C7),0,VLOOKUP(C7,Setup_Team!B:E,4,FALSE))</f>
        <v>1</v>
      </c>
      <c r="G7" s="19">
        <v>4</v>
      </c>
      <c r="H7" s="19">
        <f t="shared" si="0"/>
        <v>6</v>
      </c>
      <c r="I7" s="19">
        <f t="shared" si="1"/>
        <v>9</v>
      </c>
      <c r="J7" s="19">
        <f t="shared" si="2"/>
        <v>2</v>
      </c>
      <c r="K7" s="19">
        <f t="shared" si="3"/>
        <v>6009002</v>
      </c>
      <c r="L7" s="19">
        <f t="shared" si="4"/>
        <v>6</v>
      </c>
      <c r="M7" t="s">
        <v>325</v>
      </c>
      <c r="N7" t="str">
        <f t="shared" si="5"/>
        <v/>
      </c>
    </row>
    <row r="8" spans="1:14" x14ac:dyDescent="0.35">
      <c r="A8" s="19">
        <f>COUNTA(B$2:B8)</f>
        <v>7</v>
      </c>
      <c r="B8" t="s">
        <v>227</v>
      </c>
      <c r="C8" t="s">
        <v>34</v>
      </c>
      <c r="D8" s="19">
        <v>500</v>
      </c>
      <c r="E8" s="19" cm="1">
        <f t="array" ref="E8">COUNTA(_xlfn.CHOOSECOLS(_xlfn._xlws.FILTER(Database!$H:$M,(Database!$H:$H=Setup_Player!$C8)*(Database!$M:$M="Terminé")),2))+COUNTA(_xlfn.CHOOSECOLS(_xlfn._xlws.FILTER(Database!$H:$M,(Database!$I:$I=Setup_Player!$C8)*(Database!$M:$M="Terminé")),2))</f>
        <v>5</v>
      </c>
      <c r="F8" s="19">
        <f>IF(ISBLANK(C8),0,VLOOKUP(C8,Setup_Team!B:E,4,FALSE))</f>
        <v>1</v>
      </c>
      <c r="G8" s="19">
        <v>3</v>
      </c>
      <c r="H8" s="19">
        <f t="shared" si="0"/>
        <v>7</v>
      </c>
      <c r="I8" s="19">
        <f t="shared" si="1"/>
        <v>9</v>
      </c>
      <c r="J8" s="19">
        <f t="shared" si="2"/>
        <v>2</v>
      </c>
      <c r="K8" s="19">
        <f t="shared" si="3"/>
        <v>7009002</v>
      </c>
      <c r="L8" s="19">
        <f t="shared" si="4"/>
        <v>7</v>
      </c>
      <c r="M8" t="s">
        <v>333</v>
      </c>
      <c r="N8" t="str">
        <f t="shared" si="5"/>
        <v/>
      </c>
    </row>
    <row r="9" spans="1:14" x14ac:dyDescent="0.35">
      <c r="A9" s="19">
        <f>COUNTA(B$2:B9)</f>
        <v>8</v>
      </c>
      <c r="B9" t="s">
        <v>222</v>
      </c>
      <c r="C9" t="s">
        <v>75</v>
      </c>
      <c r="D9" s="19">
        <v>200</v>
      </c>
      <c r="E9" s="19" cm="1">
        <f t="array" ref="E9">COUNTA(_xlfn.CHOOSECOLS(_xlfn._xlws.FILTER(Database!$H:$M,(Database!$H:$H=Setup_Player!$C9)*(Database!$M:$M="Terminé")),2))+COUNTA(_xlfn.CHOOSECOLS(_xlfn._xlws.FILTER(Database!$H:$M,(Database!$I:$I=Setup_Player!$C9)*(Database!$M:$M="Terminé")),2))</f>
        <v>5</v>
      </c>
      <c r="F9" s="19">
        <f>IF(ISBLANK(C9),0,VLOOKUP(C9,Setup_Team!B:E,4,FALSE))</f>
        <v>1</v>
      </c>
      <c r="G9" s="19">
        <v>3</v>
      </c>
      <c r="H9" s="19">
        <f t="shared" si="0"/>
        <v>7</v>
      </c>
      <c r="I9" s="19">
        <f t="shared" si="1"/>
        <v>9</v>
      </c>
      <c r="J9" s="19">
        <f t="shared" si="2"/>
        <v>2</v>
      </c>
      <c r="K9" s="19">
        <f t="shared" si="3"/>
        <v>7009002</v>
      </c>
      <c r="L9" s="19">
        <f t="shared" si="4"/>
        <v>7</v>
      </c>
      <c r="M9" t="s">
        <v>328</v>
      </c>
      <c r="N9" t="str">
        <f t="shared" si="5"/>
        <v/>
      </c>
    </row>
    <row r="10" spans="1:14" x14ac:dyDescent="0.35">
      <c r="A10" s="19">
        <f>COUNTA(B$2:B10)</f>
        <v>9</v>
      </c>
      <c r="B10" t="s">
        <v>224</v>
      </c>
      <c r="C10" t="s">
        <v>59</v>
      </c>
      <c r="D10" s="19">
        <v>250</v>
      </c>
      <c r="E10" s="19" cm="1">
        <f t="array" ref="E10">COUNTA(_xlfn.CHOOSECOLS(_xlfn._xlws.FILTER(Database!$H:$M,(Database!$H:$H=Setup_Player!$C11)*(Database!$M:$M="Terminé")),2))+COUNTA(_xlfn.CHOOSECOLS(_xlfn._xlws.FILTER(Database!$H:$M,(Database!$I:$I=Setup_Player!$C11)*(Database!$M:$M="Terminé")),2))</f>
        <v>4</v>
      </c>
      <c r="F10" s="19">
        <f>IF(ISBLANK(C10),0,VLOOKUP(C10,Setup_Team!B:E,4,FALSE))</f>
        <v>1</v>
      </c>
      <c r="G10" s="19">
        <v>2</v>
      </c>
      <c r="H10" s="19">
        <f t="shared" si="0"/>
        <v>9</v>
      </c>
      <c r="I10" s="19">
        <f t="shared" si="1"/>
        <v>14</v>
      </c>
      <c r="J10" s="19">
        <f t="shared" si="2"/>
        <v>2</v>
      </c>
      <c r="K10" s="19">
        <f t="shared" si="3"/>
        <v>9014002</v>
      </c>
      <c r="L10" s="19">
        <f t="shared" si="4"/>
        <v>10</v>
      </c>
      <c r="M10" t="s">
        <v>330</v>
      </c>
      <c r="N10" t="str">
        <f t="shared" si="5"/>
        <v/>
      </c>
    </row>
    <row r="11" spans="1:14" x14ac:dyDescent="0.35">
      <c r="A11" s="19">
        <f>COUNTA(B$2:B11)</f>
        <v>10</v>
      </c>
      <c r="B11" t="s">
        <v>230</v>
      </c>
      <c r="C11" t="s">
        <v>71</v>
      </c>
      <c r="D11" s="19">
        <v>700</v>
      </c>
      <c r="E11" s="19" cm="1">
        <f t="array" ref="E11">COUNTA(_xlfn.CHOOSECOLS(_xlfn._xlws.FILTER(Database!$H:$M,(Database!$H:$H=Setup_Player!$C10)*(Database!$M:$M="Terminé")),2))+COUNTA(_xlfn.CHOOSECOLS(_xlfn._xlws.FILTER(Database!$H:$M,(Database!$I:$I=Setup_Player!$C10)*(Database!$M:$M="Terminé")),2))</f>
        <v>6</v>
      </c>
      <c r="F11" s="19">
        <f>IF(ISBLANK(C11),0,VLOOKUP(C11,Setup_Team!B:E,4,FALSE))</f>
        <v>1</v>
      </c>
      <c r="G11" s="19">
        <v>2</v>
      </c>
      <c r="H11" s="19">
        <f t="shared" si="0"/>
        <v>9</v>
      </c>
      <c r="I11" s="19">
        <f t="shared" si="1"/>
        <v>6</v>
      </c>
      <c r="J11" s="19">
        <f t="shared" si="2"/>
        <v>2</v>
      </c>
      <c r="K11" s="19">
        <f t="shared" si="3"/>
        <v>9006002</v>
      </c>
      <c r="L11" s="19">
        <f t="shared" si="4"/>
        <v>9</v>
      </c>
      <c r="M11" t="s">
        <v>336</v>
      </c>
      <c r="N11" t="str">
        <f t="shared" si="5"/>
        <v/>
      </c>
    </row>
    <row r="12" spans="1:14" x14ac:dyDescent="0.35">
      <c r="A12" s="19">
        <f>COUNTA(B$2:B12)</f>
        <v>11</v>
      </c>
      <c r="B12" t="s">
        <v>229</v>
      </c>
      <c r="C12" t="s">
        <v>60</v>
      </c>
      <c r="D12" s="19">
        <v>600</v>
      </c>
      <c r="E12" s="19" cm="1">
        <f t="array" ref="E12">COUNTA(_xlfn.CHOOSECOLS(_xlfn._xlws.FILTER(Database!$H:$M,(Database!$H:$H=Setup_Player!$C15)*(Database!$M:$M="Terminé")),2))+COUNTA(_xlfn.CHOOSECOLS(_xlfn._xlws.FILTER(Database!$H:$M,(Database!$I:$I=Setup_Player!$C15)*(Database!$M:$M="Terminé")),2))</f>
        <v>4</v>
      </c>
      <c r="F12" s="19">
        <f>IF(ISBLANK(C12),0,VLOOKUP(C12,Setup_Team!B:E,4,FALSE))</f>
        <v>1</v>
      </c>
      <c r="G12" s="19">
        <v>1</v>
      </c>
      <c r="H12" s="19">
        <f t="shared" si="0"/>
        <v>11</v>
      </c>
      <c r="I12" s="19">
        <f t="shared" si="1"/>
        <v>14</v>
      </c>
      <c r="J12" s="19">
        <f t="shared" si="2"/>
        <v>2</v>
      </c>
      <c r="K12" s="19">
        <f t="shared" si="3"/>
        <v>11014002</v>
      </c>
      <c r="L12" s="19">
        <f t="shared" si="4"/>
        <v>14</v>
      </c>
      <c r="M12" t="s">
        <v>335</v>
      </c>
      <c r="N12" t="str">
        <f t="shared" si="5"/>
        <v/>
      </c>
    </row>
    <row r="13" spans="1:14" x14ac:dyDescent="0.35">
      <c r="A13" s="19">
        <f>COUNTA(B$2:B13)</f>
        <v>12</v>
      </c>
      <c r="B13" t="s">
        <v>217</v>
      </c>
      <c r="C13" t="s">
        <v>56</v>
      </c>
      <c r="D13" s="19">
        <v>100</v>
      </c>
      <c r="E13" s="19" cm="1">
        <f t="array" ref="E13">COUNTA(_xlfn.CHOOSECOLS(_xlfn._xlws.FILTER(Database!$H:$M,(Database!$H:$H=Setup_Player!$C13)*(Database!$M:$M="Terminé")),2))+COUNTA(_xlfn.CHOOSECOLS(_xlfn._xlws.FILTER(Database!$H:$M,(Database!$I:$I=Setup_Player!$C13)*(Database!$M:$M="Terminé")),2))</f>
        <v>8</v>
      </c>
      <c r="F13" s="19">
        <f>IF(ISBLANK(C13),0,VLOOKUP(C13,Setup_Team!B:E,4,FALSE))</f>
        <v>0</v>
      </c>
      <c r="G13" s="19">
        <v>1</v>
      </c>
      <c r="H13" s="19">
        <f t="shared" si="0"/>
        <v>11</v>
      </c>
      <c r="I13" s="19">
        <f t="shared" si="1"/>
        <v>1</v>
      </c>
      <c r="J13" s="19">
        <f t="shared" si="2"/>
        <v>1</v>
      </c>
      <c r="K13" s="19">
        <f t="shared" si="3"/>
        <v>11001001</v>
      </c>
      <c r="L13" s="19">
        <f t="shared" si="4"/>
        <v>11</v>
      </c>
      <c r="M13" t="s">
        <v>323</v>
      </c>
      <c r="N13" t="str">
        <f t="shared" si="5"/>
        <v/>
      </c>
    </row>
    <row r="14" spans="1:14" x14ac:dyDescent="0.35">
      <c r="A14" s="19">
        <f>COUNTA(B$2:B14)</f>
        <v>13</v>
      </c>
      <c r="B14" t="s">
        <v>232</v>
      </c>
      <c r="C14" t="s">
        <v>83</v>
      </c>
      <c r="D14" s="19">
        <v>900</v>
      </c>
      <c r="E14" s="19" cm="1">
        <f t="array" ref="E14">COUNTA(_xlfn.CHOOSECOLS(_xlfn._xlws.FILTER(Database!$H:$M,(Database!$H:$H=Setup_Player!$C14)*(Database!$M:$M="Terminé")),2))+COUNTA(_xlfn.CHOOSECOLS(_xlfn._xlws.FILTER(Database!$H:$M,(Database!$I:$I=Setup_Player!$C14)*(Database!$M:$M="Terminé")),2))</f>
        <v>5</v>
      </c>
      <c r="F14" s="19">
        <f>IF(ISBLANK(C14),0,VLOOKUP(C14,Setup_Team!B:E,4,FALSE))</f>
        <v>1</v>
      </c>
      <c r="G14" s="19">
        <v>1</v>
      </c>
      <c r="H14" s="19">
        <f t="shared" si="0"/>
        <v>11</v>
      </c>
      <c r="I14" s="19">
        <f t="shared" si="1"/>
        <v>9</v>
      </c>
      <c r="J14" s="19">
        <f t="shared" si="2"/>
        <v>2</v>
      </c>
      <c r="K14" s="19">
        <f t="shared" si="3"/>
        <v>11009002</v>
      </c>
      <c r="L14" s="19">
        <f t="shared" si="4"/>
        <v>12</v>
      </c>
      <c r="M14" t="s">
        <v>338</v>
      </c>
      <c r="N14" t="str">
        <f t="shared" si="5"/>
        <v/>
      </c>
    </row>
    <row r="15" spans="1:14" x14ac:dyDescent="0.35">
      <c r="A15" s="19">
        <f>COUNTA(B$2:B15)</f>
        <v>14</v>
      </c>
      <c r="B15" t="s">
        <v>234</v>
      </c>
      <c r="C15" t="s">
        <v>53</v>
      </c>
      <c r="D15" s="19">
        <v>1000</v>
      </c>
      <c r="E15" s="19" cm="1">
        <f t="array" ref="E15">COUNTA(_xlfn.CHOOSECOLS(_xlfn._xlws.FILTER(Database!$H:$M,(Database!$H:$H=Setup_Player!$C12)*(Database!$M:$M="Terminé")),2))+COUNTA(_xlfn.CHOOSECOLS(_xlfn._xlws.FILTER(Database!$H:$M,(Database!$I:$I=Setup_Player!$C12)*(Database!$M:$M="Terminé")),2))</f>
        <v>5</v>
      </c>
      <c r="F15" s="19">
        <f>IF(ISBLANK(C15),0,VLOOKUP(C15,Setup_Team!B:E,4,FALSE))</f>
        <v>1</v>
      </c>
      <c r="G15" s="19">
        <v>1</v>
      </c>
      <c r="H15" s="19">
        <f t="shared" si="0"/>
        <v>11</v>
      </c>
      <c r="I15" s="19">
        <f t="shared" si="1"/>
        <v>9</v>
      </c>
      <c r="J15" s="19">
        <f t="shared" si="2"/>
        <v>2</v>
      </c>
      <c r="K15" s="19">
        <f t="shared" si="3"/>
        <v>11009002</v>
      </c>
      <c r="L15" s="19">
        <f t="shared" si="4"/>
        <v>12</v>
      </c>
      <c r="M15" t="s">
        <v>340</v>
      </c>
      <c r="N15" t="str">
        <f t="shared" si="5"/>
        <v/>
      </c>
    </row>
    <row r="16" spans="1:14" x14ac:dyDescent="0.35">
      <c r="A16" s="19">
        <f>COUNTA(B$2:B16)</f>
        <v>15</v>
      </c>
      <c r="B16" t="s">
        <v>235</v>
      </c>
      <c r="C16" t="s">
        <v>42</v>
      </c>
      <c r="D16" s="19">
        <v>1000</v>
      </c>
      <c r="E16" s="19" cm="1">
        <f t="array" ref="E16">COUNTA(_xlfn.CHOOSECOLS(_xlfn._xlws.FILTER(Database!$H:$M,(Database!$H:$H=Setup_Player!$C22)*(Database!$M:$M="Terminé")),2))+COUNTA(_xlfn.CHOOSECOLS(_xlfn._xlws.FILTER(Database!$H:$M,(Database!$I:$I=Setup_Player!$C22)*(Database!$M:$M="Terminé")),2))</f>
        <v>4</v>
      </c>
      <c r="F16" s="19">
        <f>IF(ISBLANK(C16),0,VLOOKUP(C16,Setup_Team!B:E,4,FALSE))</f>
        <v>1</v>
      </c>
      <c r="G16" s="19">
        <v>0</v>
      </c>
      <c r="H16" s="19">
        <f t="shared" si="0"/>
        <v>15</v>
      </c>
      <c r="I16" s="19">
        <f t="shared" si="1"/>
        <v>14</v>
      </c>
      <c r="J16" s="19">
        <f t="shared" si="2"/>
        <v>2</v>
      </c>
      <c r="K16" s="19">
        <f t="shared" si="3"/>
        <v>15014002</v>
      </c>
      <c r="L16" s="19">
        <f t="shared" si="4"/>
        <v>16</v>
      </c>
      <c r="M16" t="s">
        <v>341</v>
      </c>
      <c r="N16" t="str">
        <f t="shared" si="5"/>
        <v/>
      </c>
    </row>
    <row r="17" spans="1:14" x14ac:dyDescent="0.35">
      <c r="A17" s="19">
        <f>COUNTA(B$2:B17)</f>
        <v>16</v>
      </c>
      <c r="B17" t="s">
        <v>223</v>
      </c>
      <c r="C17" t="s">
        <v>49</v>
      </c>
      <c r="D17" s="19">
        <v>250</v>
      </c>
      <c r="E17" s="19" cm="1">
        <f t="array" ref="E17">COUNTA(_xlfn.CHOOSECOLS(_xlfn._xlws.FILTER(Database!$H:$M,(Database!$H:$H=Setup_Player!$C19)*(Database!$M:$M="Terminé")),2))+COUNTA(_xlfn.CHOOSECOLS(_xlfn._xlws.FILTER(Database!$H:$M,(Database!$I:$I=Setup_Player!$C19)*(Database!$M:$M="Terminé")),2))</f>
        <v>4</v>
      </c>
      <c r="F17" s="19">
        <f>IF(ISBLANK(C17),0,VLOOKUP(C17,Setup_Team!B:E,4,FALSE))</f>
        <v>1</v>
      </c>
      <c r="G17" s="19">
        <v>0</v>
      </c>
      <c r="H17" s="19">
        <f t="shared" si="0"/>
        <v>15</v>
      </c>
      <c r="I17" s="19">
        <f t="shared" si="1"/>
        <v>14</v>
      </c>
      <c r="J17" s="19">
        <f t="shared" si="2"/>
        <v>2</v>
      </c>
      <c r="K17" s="19">
        <f t="shared" si="3"/>
        <v>15014002</v>
      </c>
      <c r="L17" s="19">
        <f t="shared" si="4"/>
        <v>16</v>
      </c>
      <c r="M17" t="s">
        <v>329</v>
      </c>
      <c r="N17" t="str">
        <f t="shared" si="5"/>
        <v/>
      </c>
    </row>
    <row r="18" spans="1:14" x14ac:dyDescent="0.35">
      <c r="A18" s="19">
        <f>COUNTA(B$2:B18)</f>
        <v>17</v>
      </c>
      <c r="B18" t="s">
        <v>225</v>
      </c>
      <c r="C18" t="s">
        <v>46</v>
      </c>
      <c r="D18" s="19">
        <v>300</v>
      </c>
      <c r="E18" s="19" cm="1">
        <f t="array" ref="E18">COUNTA(_xlfn.CHOOSECOLS(_xlfn._xlws.FILTER(Database!$H:$M,(Database!$H:$H=Setup_Player!$C20)*(Database!$M:$M="Terminé")),2))+COUNTA(_xlfn.CHOOSECOLS(_xlfn._xlws.FILTER(Database!$H:$M,(Database!$I:$I=Setup_Player!$C20)*(Database!$M:$M="Terminé")),2))</f>
        <v>6</v>
      </c>
      <c r="F18" s="19">
        <f>IF(ISBLANK(C18),0,VLOOKUP(C18,Setup_Team!B:E,4,FALSE))</f>
        <v>1</v>
      </c>
      <c r="G18" s="19">
        <v>0</v>
      </c>
      <c r="H18" s="19">
        <f t="shared" si="0"/>
        <v>15</v>
      </c>
      <c r="I18" s="19">
        <f t="shared" si="1"/>
        <v>6</v>
      </c>
      <c r="J18" s="19">
        <f t="shared" si="2"/>
        <v>2</v>
      </c>
      <c r="K18" s="19">
        <f t="shared" si="3"/>
        <v>15006002</v>
      </c>
      <c r="L18" s="19">
        <f t="shared" si="4"/>
        <v>15</v>
      </c>
      <c r="M18" t="s">
        <v>331</v>
      </c>
      <c r="N18" t="str">
        <f t="shared" si="5"/>
        <v/>
      </c>
    </row>
    <row r="19" spans="1:14" x14ac:dyDescent="0.35">
      <c r="A19" s="19">
        <f>COUNTA(B$2:B19)</f>
        <v>18</v>
      </c>
      <c r="B19" t="s">
        <v>231</v>
      </c>
      <c r="C19" t="s">
        <v>66</v>
      </c>
      <c r="D19" s="19">
        <v>800</v>
      </c>
      <c r="E19" s="19" cm="1">
        <f t="array" ref="E19">COUNTA(_xlfn.CHOOSECOLS(_xlfn._xlws.FILTER(Database!$H:$M,(Database!$H:$H=Setup_Player!$C21)*(Database!$M:$M="Terminé")),2))+COUNTA(_xlfn.CHOOSECOLS(_xlfn._xlws.FILTER(Database!$H:$M,(Database!$I:$I=Setup_Player!$C21)*(Database!$M:$M="Terminé")),2))</f>
        <v>3</v>
      </c>
      <c r="F19" s="19">
        <f>IF(ISBLANK(C19),0,VLOOKUP(C19,Setup_Team!B:E,4,FALSE))</f>
        <v>1</v>
      </c>
      <c r="G19" s="19">
        <v>0</v>
      </c>
      <c r="H19" s="19">
        <f t="shared" si="0"/>
        <v>15</v>
      </c>
      <c r="I19" s="19">
        <f t="shared" si="1"/>
        <v>20</v>
      </c>
      <c r="J19" s="19">
        <f t="shared" si="2"/>
        <v>2</v>
      </c>
      <c r="K19" s="19">
        <f t="shared" si="3"/>
        <v>15020002</v>
      </c>
      <c r="L19" s="19">
        <f t="shared" si="4"/>
        <v>20</v>
      </c>
      <c r="M19" t="s">
        <v>337</v>
      </c>
      <c r="N19" t="str">
        <f t="shared" si="5"/>
        <v/>
      </c>
    </row>
    <row r="20" spans="1:14" x14ac:dyDescent="0.35">
      <c r="A20" s="19">
        <f>COUNTA(B$2:B20)</f>
        <v>19</v>
      </c>
      <c r="B20" t="s">
        <v>226</v>
      </c>
      <c r="C20" t="s">
        <v>40</v>
      </c>
      <c r="D20" s="19">
        <v>400</v>
      </c>
      <c r="E20" s="19" cm="1">
        <f t="array" ref="E20">COUNTA(_xlfn.CHOOSECOLS(_xlfn._xlws.FILTER(Database!$H:$M,(Database!$H:$H=Setup_Player!$C17)*(Database!$M:$M="Terminé")),2))+COUNTA(_xlfn.CHOOSECOLS(_xlfn._xlws.FILTER(Database!$H:$M,(Database!$I:$I=Setup_Player!$C17)*(Database!$M:$M="Terminé")),2))</f>
        <v>4</v>
      </c>
      <c r="F20" s="19">
        <f>IF(ISBLANK(C20),0,VLOOKUP(C20,Setup_Team!B:E,4,FALSE))</f>
        <v>1</v>
      </c>
      <c r="G20" s="19">
        <v>0</v>
      </c>
      <c r="H20" s="19">
        <f t="shared" si="0"/>
        <v>15</v>
      </c>
      <c r="I20" s="19">
        <f t="shared" si="1"/>
        <v>14</v>
      </c>
      <c r="J20" s="19">
        <f t="shared" si="2"/>
        <v>2</v>
      </c>
      <c r="K20" s="19">
        <f t="shared" si="3"/>
        <v>15014002</v>
      </c>
      <c r="L20" s="19">
        <f t="shared" si="4"/>
        <v>16</v>
      </c>
      <c r="M20" t="s">
        <v>332</v>
      </c>
      <c r="N20" t="str">
        <f t="shared" si="5"/>
        <v/>
      </c>
    </row>
    <row r="21" spans="1:14" x14ac:dyDescent="0.35">
      <c r="A21" s="19">
        <f>COUNTA(B$2:B21)</f>
        <v>20</v>
      </c>
      <c r="B21" t="s">
        <v>233</v>
      </c>
      <c r="C21" t="s">
        <v>61</v>
      </c>
      <c r="D21" s="19">
        <v>900</v>
      </c>
      <c r="E21" s="19" cm="1">
        <f t="array" ref="E21">COUNTA(_xlfn.CHOOSECOLS(_xlfn._xlws.FILTER(Database!$H:$M,(Database!$H:$H=Setup_Player!$C18)*(Database!$M:$M="Terminé")),2))+COUNTA(_xlfn.CHOOSECOLS(_xlfn._xlws.FILTER(Database!$H:$M,(Database!$I:$I=Setup_Player!$C18)*(Database!$M:$M="Terminé")),2))</f>
        <v>4</v>
      </c>
      <c r="F21" s="19">
        <f>IF(ISBLANK(C21),0,VLOOKUP(C21,Setup_Team!B:E,4,FALSE))</f>
        <v>1</v>
      </c>
      <c r="G21" s="19">
        <v>0</v>
      </c>
      <c r="H21" s="19">
        <f t="shared" si="0"/>
        <v>15</v>
      </c>
      <c r="I21" s="19">
        <f t="shared" si="1"/>
        <v>14</v>
      </c>
      <c r="J21" s="19">
        <f t="shared" si="2"/>
        <v>2</v>
      </c>
      <c r="K21" s="19">
        <f t="shared" si="3"/>
        <v>15014002</v>
      </c>
      <c r="L21" s="19">
        <f t="shared" si="4"/>
        <v>16</v>
      </c>
      <c r="M21" t="s">
        <v>339</v>
      </c>
      <c r="N21" t="str">
        <f t="shared" si="5"/>
        <v/>
      </c>
    </row>
    <row r="22" spans="1:14" x14ac:dyDescent="0.35">
      <c r="A22" s="19">
        <f>COUNTA(B$2:B22)</f>
        <v>21</v>
      </c>
      <c r="B22" t="s">
        <v>228</v>
      </c>
      <c r="C22" t="s">
        <v>79</v>
      </c>
      <c r="D22" s="19">
        <v>500</v>
      </c>
      <c r="E22" s="19" cm="1">
        <f t="array" ref="E22">COUNTA(_xlfn.CHOOSECOLS(_xlfn._xlws.FILTER(Database!$H:$M,(Database!$H:$H=Setup_Player!$C16)*(Database!$M:$M="Terminé")),2))+COUNTA(_xlfn.CHOOSECOLS(_xlfn._xlws.FILTER(Database!$H:$M,(Database!$I:$I=Setup_Player!$C16)*(Database!$M:$M="Terminé")),2))</f>
        <v>3</v>
      </c>
      <c r="F22" s="19">
        <f>IF(ISBLANK(C22),0,VLOOKUP(C22,Setup_Team!B:E,4,FALSE))</f>
        <v>1</v>
      </c>
      <c r="G22" s="19">
        <v>0</v>
      </c>
      <c r="H22" s="19">
        <f t="shared" si="0"/>
        <v>15</v>
      </c>
      <c r="I22" s="19">
        <f t="shared" si="1"/>
        <v>20</v>
      </c>
      <c r="J22" s="19">
        <f t="shared" si="2"/>
        <v>2</v>
      </c>
      <c r="K22" s="19">
        <f t="shared" si="3"/>
        <v>15020002</v>
      </c>
      <c r="L22" s="19">
        <f t="shared" si="4"/>
        <v>20</v>
      </c>
      <c r="M22" t="s">
        <v>334</v>
      </c>
      <c r="N22" t="str">
        <f t="shared" si="5"/>
        <v/>
      </c>
    </row>
  </sheetData>
  <autoFilter ref="A1:M22" xr:uid="{801A6CBA-A968-42EF-82E8-CCA68E6867B3}">
    <sortState xmlns:xlrd2="http://schemas.microsoft.com/office/spreadsheetml/2017/richdata2" ref="A2:M22">
      <sortCondition ref="L1:L22"/>
    </sortState>
  </autoFilter>
  <pageMargins left="0.70000000000000007" right="0.70000000000000007" top="0.75" bottom="0.75" header="0.30000000000000004" footer="0.3000000000000000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E8" sqref="E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1</v>
      </c>
      <c r="F5" s="7">
        <f t="shared" si="0"/>
        <v>0</v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1</v>
      </c>
      <c r="F9" s="7">
        <f t="shared" si="0"/>
        <v>0</v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1</v>
      </c>
      <c r="F10" s="7">
        <f t="shared" si="0"/>
        <v>0</v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1</v>
      </c>
      <c r="F15" s="7">
        <f t="shared" si="0"/>
        <v>0</v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1</v>
      </c>
      <c r="F21" s="7">
        <f t="shared" si="0"/>
        <v>0</v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>
        <f t="shared" si="0"/>
        <v>1</v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1</v>
      </c>
      <c r="F24" s="7">
        <f t="shared" si="0"/>
        <v>0</v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1</v>
      </c>
      <c r="F25" s="7">
        <f t="shared" si="0"/>
        <v>0</v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1</v>
      </c>
      <c r="F32" s="7">
        <f t="shared" si="0"/>
        <v>0</v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1</v>
      </c>
      <c r="F33" s="7">
        <f t="shared" si="0"/>
        <v>0</v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1</v>
      </c>
      <c r="F34" s="7">
        <f t="shared" si="0"/>
        <v>0</v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1</v>
      </c>
      <c r="F40" s="7">
        <f t="shared" si="0"/>
        <v>0</v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1</v>
      </c>
      <c r="F45" s="7">
        <f t="shared" si="0"/>
        <v>0</v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E49" xr:uid="{FA77D0F8-B021-4ECF-9E20-0CF6BF9B6012}"/>
  <conditionalFormatting sqref="E2:E49">
    <cfRule type="colorScale" priority="1">
      <colorScale>
        <cfvo type="min"/>
        <cfvo type="max"/>
        <color rgb="FFFCFCFF"/>
        <color rgb="FFF8696B"/>
      </colorScale>
    </cfRule>
  </conditionalFormatting>
  <pageMargins left="0.70000000000000007" right="0.70000000000000007" top="0.75" bottom="0.75" header="0.30000000000000004" footer="0.3000000000000000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Database</vt:lpstr>
      <vt:lpstr>Location</vt:lpstr>
      <vt:lpstr>Phase_de_groupes</vt:lpstr>
      <vt:lpstr>Test</vt:lpstr>
      <vt:lpstr>Stats</vt:lpstr>
      <vt:lpstr>Stats details</vt:lpstr>
      <vt:lpstr>Feuil1</vt:lpstr>
      <vt:lpstr>Pronostics</vt:lpstr>
      <vt:lpstr>Setup_MPP</vt:lpstr>
      <vt:lpstr>Setup_Player</vt:lpstr>
      <vt:lpstr>Setup_Team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2026-07-19T23:44:14Z</dcterms:modified>
</cp:coreProperties>
</file>