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69098E7C-013A-4EC3-8B61-FD01846EFC8C}" xr6:coauthVersionLast="47" xr6:coauthVersionMax="47" xr10:uidLastSave="{00000000-0000-0000-0000-000000000000}"/>
  <bookViews>
    <workbookView xWindow="-110" yWindow="-110" windowWidth="19420" windowHeight="10300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1" l="1"/>
  <c r="B5" i="11"/>
  <c r="G14" i="6"/>
  <c r="C8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6" i="1"/>
  <c r="I97" i="1"/>
  <c r="I98" i="1"/>
  <c r="I99" i="1"/>
  <c r="I100" i="1"/>
  <c r="I101" i="1"/>
  <c r="I102" i="1"/>
  <c r="I103" i="1"/>
  <c r="I104" i="1"/>
  <c r="I105" i="1"/>
  <c r="I90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AA86" i="1"/>
  <c r="H96" i="1" s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69" i="4"/>
  <c r="AA2296" i="4"/>
  <c r="AA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B84" i="1" l="1"/>
  <c r="Y84" i="1"/>
  <c r="AA84" i="1" s="1"/>
  <c r="H94" i="1" s="1"/>
  <c r="AB85" i="1"/>
  <c r="AB86" i="1"/>
  <c r="AB83" i="1"/>
  <c r="G7" i="6"/>
  <c r="G5" i="6"/>
  <c r="G4" i="6"/>
  <c r="G3" i="6"/>
  <c r="O29" i="7"/>
  <c r="T29" i="7"/>
  <c r="U29" i="7" s="1"/>
  <c r="S29" i="7"/>
  <c r="AB82" i="1"/>
  <c r="N29" i="7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AA2216" i="4" s="1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AB2290" i="4" s="1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I2289" i="4"/>
  <c r="I2262" i="4"/>
  <c r="N2262" i="4"/>
  <c r="O2262" i="4"/>
  <c r="C2262" i="4"/>
  <c r="AB2262" i="4" s="1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I2311" i="4"/>
  <c r="N2311" i="4"/>
  <c r="O2311" i="4"/>
  <c r="N2299" i="4"/>
  <c r="C2299" i="4"/>
  <c r="AB2299" i="4" s="1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I2270" i="4"/>
  <c r="N2270" i="4"/>
  <c r="O2270" i="4"/>
  <c r="O2255" i="4"/>
  <c r="C2255" i="4"/>
  <c r="I2255" i="4"/>
  <c r="N2255" i="4"/>
  <c r="C2243" i="4"/>
  <c r="AB2243" i="4" s="1"/>
  <c r="I2243" i="4"/>
  <c r="N2243" i="4"/>
  <c r="O2243" i="4"/>
  <c r="C2228" i="4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I2298" i="4"/>
  <c r="N2298" i="4"/>
  <c r="N2283" i="4"/>
  <c r="O2283" i="4"/>
  <c r="C2283" i="4"/>
  <c r="AB2283" i="4" s="1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O2314" i="4"/>
  <c r="N2302" i="4"/>
  <c r="O2302" i="4"/>
  <c r="C2302" i="4"/>
  <c r="AB2302" i="4" s="1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I2274" i="4"/>
  <c r="N2259" i="4"/>
  <c r="O2259" i="4"/>
  <c r="C2259" i="4"/>
  <c r="AB2259" i="4" s="1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B2273" i="4" l="1"/>
  <c r="AB2248" i="4"/>
  <c r="AB2280" i="4"/>
  <c r="AB2287" i="4"/>
  <c r="AB2276" i="4"/>
  <c r="AB2305" i="4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B2244" i="4"/>
  <c r="AB2311" i="4"/>
  <c r="AB2277" i="4"/>
  <c r="AB2254" i="4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B2323" i="4"/>
  <c r="AB2285" i="4"/>
  <c r="AA2221" i="4"/>
  <c r="AB2303" i="4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B2321" i="4"/>
  <c r="AB2227" i="4"/>
  <c r="AB2260" i="4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B2249" i="4"/>
  <c r="AB2288" i="4"/>
  <c r="AB2319" i="4"/>
  <c r="AA2236" i="4"/>
  <c r="AB2296" i="4"/>
  <c r="AB2320" i="4"/>
  <c r="AB2313" i="4"/>
  <c r="AB2314" i="4"/>
  <c r="AB2255" i="4"/>
  <c r="AB2275" i="4"/>
  <c r="AB2279" i="4"/>
  <c r="AB2284" i="4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B2250" i="4"/>
  <c r="AB2265" i="4"/>
  <c r="AA2223" i="4"/>
  <c r="AB2232" i="4"/>
  <c r="AB2233" i="4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B2218" i="4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E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E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E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E2301" i="4" s="1"/>
  <c r="AC2228" i="4"/>
  <c r="AD2228" i="4" s="1"/>
  <c r="AC2525" i="4"/>
  <c r="AD2525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E2282" i="4" s="1"/>
  <c r="AC2498" i="4"/>
  <c r="AD2498" i="4" s="1"/>
  <c r="AC2552" i="4"/>
  <c r="AD255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E2245" i="4" s="1"/>
  <c r="AC2569" i="4"/>
  <c r="AD2569" i="4" s="1"/>
  <c r="AC2586" i="4"/>
  <c r="AD2586" i="4" s="1"/>
  <c r="AC2802" i="4"/>
  <c r="AD2802" i="4" s="1"/>
  <c r="AC2425" i="4"/>
  <c r="AD2425" i="4" s="1"/>
  <c r="AC2318" i="4"/>
  <c r="AD2318" i="4" s="1"/>
  <c r="AE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E2315" i="4" s="1"/>
  <c r="AC2788" i="4"/>
  <c r="AD2788" i="4" s="1"/>
  <c r="AC2571" i="4"/>
  <c r="AD2571" i="4" s="1"/>
  <c r="AC2283" i="4"/>
  <c r="AD2283" i="4" s="1"/>
  <c r="AE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460" i="4"/>
  <c r="AD2460" i="4" s="1"/>
  <c r="AC2826" i="4"/>
  <c r="AD2826" i="4" s="1"/>
  <c r="AC2249" i="4"/>
  <c r="AD2249" i="4" s="1"/>
  <c r="AC2302" i="4"/>
  <c r="AD2302" i="4" s="1"/>
  <c r="AE2302" i="4" s="1"/>
  <c r="AC2341" i="4"/>
  <c r="AD2341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E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471" i="4"/>
  <c r="AD2471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281" i="4"/>
  <c r="AD2281" i="4" s="1"/>
  <c r="AE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E2299" i="4" s="1"/>
  <c r="AC2473" i="4"/>
  <c r="AD2473" i="4" s="1"/>
  <c r="AC2623" i="4"/>
  <c r="AD2623" i="4" s="1"/>
  <c r="AC2599" i="4"/>
  <c r="AD2599" i="4" s="1"/>
  <c r="AC2410" i="4"/>
  <c r="AD2410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331" i="4"/>
  <c r="AD2331" i="4" s="1"/>
  <c r="AC2588" i="4"/>
  <c r="AD2588" i="4" s="1"/>
  <c r="AC2470" i="4"/>
  <c r="AD2470" i="4" s="1"/>
  <c r="AC2386" i="4"/>
  <c r="AD2386" i="4" s="1"/>
  <c r="AC2549" i="4"/>
  <c r="AD2549" i="4" s="1"/>
  <c r="AC2316" i="4"/>
  <c r="AD2316" i="4" s="1"/>
  <c r="AE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E2304" i="4" s="1"/>
  <c r="AC2574" i="4"/>
  <c r="AD2574" i="4" s="1"/>
  <c r="AC2506" i="4"/>
  <c r="AD2506" i="4" s="1"/>
  <c r="AC2641" i="4"/>
  <c r="AD2641" i="4" s="1"/>
  <c r="AC2360" i="4"/>
  <c r="AD2360" i="4" s="1"/>
  <c r="AC2820" i="4"/>
  <c r="AD2820" i="4" s="1"/>
  <c r="AC2257" i="4"/>
  <c r="AD2257" i="4" s="1"/>
  <c r="AE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E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E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E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E2262" i="4" s="1"/>
  <c r="AC2765" i="4"/>
  <c r="AD2765" i="4" s="1"/>
  <c r="AC2250" i="4"/>
  <c r="AD2250" i="4" s="1"/>
  <c r="AC2532" i="4"/>
  <c r="AD2532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394" i="4"/>
  <c r="AD2394" i="4" s="1"/>
  <c r="AC2789" i="4"/>
  <c r="AD2789" i="4" s="1"/>
  <c r="AC2381" i="4"/>
  <c r="AD2381" i="4" s="1"/>
  <c r="AC2417" i="4"/>
  <c r="AD24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347" i="4"/>
  <c r="AD2347" i="4" s="1"/>
  <c r="AC2741" i="4"/>
  <c r="AD2741" i="4" s="1"/>
  <c r="AC2649" i="4"/>
  <c r="AD2649" i="4" s="1"/>
  <c r="AC2824" i="4"/>
  <c r="AD2824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E2290" i="4" s="1"/>
  <c r="AC2387" i="4"/>
  <c r="AD2387" i="4" s="1"/>
  <c r="AC2305" i="4"/>
  <c r="AD2305" i="4" s="1"/>
  <c r="AC2397" i="4"/>
  <c r="AD2397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86" i="4"/>
  <c r="AD2286" i="4" s="1"/>
  <c r="AE2286" i="4" s="1"/>
  <c r="AC2827" i="4"/>
  <c r="AD2827" i="4" s="1"/>
  <c r="AC2816" i="4"/>
  <c r="AD2816" i="4" s="1"/>
  <c r="AC2612" i="4"/>
  <c r="AD2612" i="4" s="1"/>
  <c r="AC2490" i="4"/>
  <c r="AD2490" i="4" s="1"/>
  <c r="AC2610" i="4"/>
  <c r="AD2610" i="4" s="1"/>
  <c r="AC2637" i="4"/>
  <c r="AD2637" i="4" s="1"/>
  <c r="AC2799" i="4"/>
  <c r="AD2799" i="4" s="1"/>
  <c r="AC2390" i="4"/>
  <c r="AD2390" i="4" s="1"/>
  <c r="AC2606" i="4"/>
  <c r="AD2606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E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E2314" i="4" l="1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306" i="4" l="1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5" i="11" a="1"/>
  <c r="C5" i="11" s="1"/>
  <c r="D2" i="11"/>
  <c r="B2" i="11"/>
  <c r="C2" i="11"/>
  <c r="AF2241" i="4"/>
  <c r="AF2237" i="4"/>
  <c r="AF2236" i="4"/>
  <c r="AF2217" i="4"/>
  <c r="AF2224" i="4"/>
  <c r="AF2222" i="4"/>
  <c r="AF2219" i="4"/>
  <c r="D5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B4" i="11" l="1" a="1"/>
  <c r="B4" i="11" s="1"/>
  <c r="C6" i="11" a="1"/>
  <c r="C6" i="11" s="1"/>
  <c r="B3" i="11"/>
  <c r="AG76" i="4"/>
  <c r="AG56" i="4"/>
  <c r="AG130" i="4"/>
  <c r="D6" i="11"/>
  <c r="AG40" i="4"/>
  <c r="AG49" i="4"/>
  <c r="AG103" i="4"/>
  <c r="AG34" i="4"/>
  <c r="AG94" i="4"/>
  <c r="AG102" i="4"/>
  <c r="AG91" i="4"/>
  <c r="AG81" i="4"/>
  <c r="AG37" i="4"/>
  <c r="AG54" i="4"/>
  <c r="D4" i="11" a="1"/>
  <c r="D4" i="11" s="1"/>
  <c r="C4" i="11" a="1"/>
  <c r="C4" i="11" s="1"/>
  <c r="D3" i="11"/>
  <c r="C3" i="11"/>
  <c r="P2" i="7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C9" i="11" l="1"/>
  <c r="B9" i="11"/>
  <c r="D8" i="11"/>
  <c r="T17" i="7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U25" i="7" s="1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D9" i="11" l="1"/>
  <c r="U2" i="7"/>
  <c r="U19" i="7"/>
  <c r="D7" i="11"/>
  <c r="U13" i="7"/>
  <c r="U7" i="7"/>
  <c r="U4" i="7"/>
  <c r="U3" i="7"/>
  <c r="U2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B7" i="11" l="1" a="1"/>
  <c r="B7" i="11" s="1"/>
  <c r="C7" i="11" a="1"/>
  <c r="C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<sst xmlns="http://schemas.openxmlformats.org/spreadsheetml/2006/main" count="1594" uniqueCount="440">
  <si>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</si>
  <si>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</si>
  <si>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</si>
  <si>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</si>
  <si>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</si>
  <si>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</si>
  <si>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</si>
  <si>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</si>
  <si>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</si>
  <si>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</si>
  <si>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</si>
  <si>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</si>
  <si>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</si>
  <si>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</si>
  <si>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</si>
  <si>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</si>
  <si>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</si>
  <si>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</si>
  <si>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</si>
  <si>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</si>
  <si>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</si>
  <si>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</si>
  <si>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</si>
  <si>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</si>
  <si>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</si>
  <si>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</si>
  <si>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</si>
  <si>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</si>
  <si>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</si>
  <si>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</si>
  <si>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</si>
  <si>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</si>
  <si>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</si>
  <si>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</si>
  <si>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</si>
  <si>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</si>
  <si>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</si>
  <si>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</si>
  <si>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</si>
  <si>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</si>
  <si>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</si>
  <si>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</si>
  <si>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</si>
  <si>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</si>
  <si>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</si>
  <si>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</si>
  <si>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</si>
  <si>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</si>
  <si>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</si>
  <si>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</si>
  <si>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</si>
  <si>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</si>
  <si>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</si>
  <si>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</si>
  <si>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</si>
  <si>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</si>
  <si>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</si>
  <si>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</si>
  <si>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</si>
  <si>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</si>
  <si>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</si>
  <si>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</si>
  <si>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</si>
  <si>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</si>
  <si>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</si>
  <si>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</si>
  <si>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</si>
  <si>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</si>
  <si>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</si>
  <si>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</si>
  <si>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</si>
  <si>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</si>
  <si>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</si>
  <si>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</si>
  <si>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</si>
  <si>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</si>
  <si>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</si>
  <si>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</si>
  <si>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</si>
  <si>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</si>
  <si>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</si>
  <si>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</si>
  <si>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</si>
  <si>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</si>
  <si>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</si>
  <si>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</si>
  <si>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</si>
  <si>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</si>
  <si>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</si>
  <si>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</si>
  <si>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</si>
  <si>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</si>
  <si>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</si>
  <si>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</si>
  <si>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</si>
  <si>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</si>
  <si>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</si>
  <si>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</si>
  <si>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</si>
  <si>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</si>
  <si>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</si>
  <si>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</si>
  <si>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</si>
  <si>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</si>
  <si>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</si>
  <si>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</si>
  <si>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</si>
  <si>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</si>
  <si>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</si>
  <si>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</si>
  <si>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</si>
  <si>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</si>
  <si>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</si>
  <si>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</si>
  <si>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</si>
  <si>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</si>
  <si>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</si>
  <si>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</si>
  <si>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</si>
  <si>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</si>
  <si>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</si>
  <si>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</si>
  <si>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</si>
  <si>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</si>
  <si>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</si>
  <si>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</si>
  <si>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</si>
  <si>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</si>
  <si>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</si>
  <si>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</si>
  <si>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</si>
  <si>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</si>
  <si>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</si>
  <si>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</si>
  <si>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</si>
  <si>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</si>
  <si>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</si>
  <si>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</si>
  <si>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</si>
  <si>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</si>
  <si>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</si>
  <si>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</si>
  <si>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</si>
  <si>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</si>
  <si>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</si>
  <si>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</si>
  <si>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</si>
  <si>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</si>
  <si>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</si>
  <si>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</si>
  <si>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</si>
  <si>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</si>
  <si>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</si>
  <si>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</si>
  <si>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</si>
  <si>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</si>
  <si>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</si>
  <si>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</si>
  <si>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</si>
  <si>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</si>
  <si>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</si>
  <si>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</si>
  <si>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</si>
  <si>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</si>
  <si>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</si>
  <si>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</si>
  <si>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</si>
  <si>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</si>
  <si>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</si>
  <si>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</si>
  <si>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</si>
  <si>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</si>
  <si>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</si>
  <si>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</si>
  <si>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</si>
  <si>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</si>
  <si>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</si>
  <si>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</si>
  <si>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</si>
  <si>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</si>
  <si>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</si>
  <si>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</si>
  <si>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</si>
  <si>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</si>
  <si>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</si>
  <si>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</si>
  <si>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</si>
  <si>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</si>
  <si>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</si>
  <si>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</si>
  <si>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</si>
  <si>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</si>
  <si>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</si>
  <si>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</si>
  <si>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</si>
  <si>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</si>
  <si>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</si>
  <si>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</si>
  <si>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</si>
  <si>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</si>
  <si>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</si>
  <si>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</si>
  <si>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</si>
  <si>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</si>
  <si>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</si>
  <si>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</si>
  <si>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</si>
  <si>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</si>
  <si>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</si>
  <si>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</si>
  <si>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</si>
  <si>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</si>
  <si>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</si>
  <si>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</si>
  <si>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</si>
  <si>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</si>
  <si>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</si>
  <si>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</si>
  <si>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</si>
  <si>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</si>
  <si>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</si>
  <si>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</si>
  <si>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</si>
  <si>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</si>
  <si>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</si>
  <si>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</si>
  <si>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</si>
  <si>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</si>
  <si>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</si>
  <si>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</si>
  <si>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</si>
  <si>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</si>
  <si>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</si>
  <si>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</si>
  <si>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</si>
  <si>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</si>
  <si>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</si>
  <si>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</si>
  <si>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</si>
  <si>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</si>
  <si>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</si>
  <si>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</si>
  <si>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</si>
  <si>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</si>
  <si>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</si>
  <si>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</si>
  <si>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</si>
  <si>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</si>
  <si>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</si>
  <si>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</si>
  <si>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</si>
  <si>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</si>
  <si>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</si>
  <si>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</si>
  <si>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</si>
  <si>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</si>
  <si>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</si>
  <si>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</si>
  <si>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</si>
  <si>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</si>
  <si>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</si>
  <si>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</si>
  <si>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</si>
  <si>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</si>
  <si>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</si>
  <si>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</si>
  <si>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</si>
  <si>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</si>
  <si>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</si>
  <si>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</si>
  <si>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</si>
  <si>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</si>
  <si>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</si>
  <si>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</si>
  <si>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</si>
  <si>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</si>
  <si>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</si>
  <si>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</si>
  <si>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</si>
  <si>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</si>
  <si>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</si>
  <si>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</si>
  <si>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</si>
  <si>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</si>
  <si>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</si>
  <si>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</si>
  <si>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</si>
  <si>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</si>
  <si>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</si>
  <si>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</si>
  <si>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</si>
  <si>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</si>
  <si>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</si>
  <si>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</si>
  <si>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</si>
  <si>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</si>
  <si>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</si>
  <si>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</si>
  <si>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</si>
  <si>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</si>
  <si>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</si>
  <si>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</si>
  <si>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</si>
  <si>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</si>
  <si>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</si>
  <si>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</si>
  <si>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</si>
  <si>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</si>
  <si>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</si>
  <si>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</si>
  <si>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</si>
  <si>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</si>
  <si>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</si>
  <si>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</si>
  <si>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</si>
  <si>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</si>
  <si>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</si>
  <si>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</si>
  <si>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</si>
  <si>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</si>
  <si>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</si>
  <si>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</si>
  <si>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</si>
  <si>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</si>
  <si>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</si>
  <si>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</si>
  <si>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</si>
  <si>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</si>
  <si>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</si>
  <si>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</si>
  <si>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</si>
  <si>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</si>
  <si>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</si>
  <si>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</si>
  <si>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</si>
  <si>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</si>
  <si>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</si>
  <si>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</si>
  <si>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</si>
  <si>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</si>
  <si>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</si>
  <si>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</si>
  <si>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</si>
  <si>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</si>
  <si>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</si>
  <si>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</si>
  <si>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</si>
  <si>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</si>
  <si>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</si>
  <si>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</si>
  <si>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</si>
  <si>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</si>
  <si>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</si>
  <si>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</si>
  <si>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</si>
  <si>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</si>
  <si>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</si>
  <si>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</si>
  <si>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</si>
  <si>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</si>
  <si>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</si>
  <si>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</si>
  <si>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</si>
  <si>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</si>
  <si>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</si>
  <si>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</si>
  <si>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</si>
  <si>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</si>
  <si>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</si>
  <si>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</si>
  <si>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</si>
  <si>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</si>
  <si>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</si>
  <si>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</si>
  <si>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</si>
  <si>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</si>
  <si>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</si>
  <si>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</si>
  <si>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</si>
  <si>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</si>
  <si>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</si>
  <si>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</si>
  <si>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</si>
  <si>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</si>
  <si>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</si>
  <si>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</si>
  <si>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</si>
  <si>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</si>
  <si>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</si>
  <si>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</si>
  <si>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</si>
  <si>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</si>
  <si>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</si>
  <si>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</si>
  <si>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</si>
  <si>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</si>
  <si>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</si>
  <si>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</si>
  <si>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</si>
  <si>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</si>
  <si>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</si>
  <si>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</si>
  <si>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</si>
  <si>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</si>
  <si>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</si>
  <si>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</si>
  <si>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</si>
  <si>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</si>
  <si>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</si>
  <si>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</si>
  <si>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</si>
  <si>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</si>
  <si>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</si>
  <si>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</si>
  <si>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</si>
  <si>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</si>
  <si>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</si>
  <si>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</si>
  <si>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</si>
  <si>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</si>
  <si>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</si>
  <si>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</si>
  <si>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</si>
  <si>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</si>
  <si>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</si>
  <si>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</si>
  <si>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</si>
  <si>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Trophée de la sieste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</si>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</sst>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7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H1" zoomScale="90" zoomScaleNormal="90" workbookViewId="0">
      <pane ySplit="1" topLeftCell="A72" activePane="bottomLeft" state="frozen"/>
      <selection activeCell="G1" sqref="G1"/>
      <selection pane="bottomLeft" activeCell="V87" sqref="V87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394</v>
      </c>
      <c r="N84" s="76">
        <v>3</v>
      </c>
      <c r="O84" s="52">
        <v>0</v>
      </c>
      <c r="P84" s="52"/>
      <c r="Q84" s="52"/>
      <c r="R84" s="52"/>
      <c r="S84" s="52"/>
      <c r="T84" s="52">
        <f t="shared" si="19"/>
        <v>3</v>
      </c>
      <c r="U84" s="52">
        <f t="shared" si="18"/>
        <v>0</v>
      </c>
      <c r="V84" s="52" t="s">
        <v>264</v>
      </c>
      <c r="W84" s="52" cm="1">
        <f t="array" ref="W84">IF(LEFT($B84,4)="Tour",0,IF(AND($N84=$O84,$P84=$Q84,NOT(ISBLANK(N84:Q84))),1,0))</f>
        <v>0</v>
      </c>
      <c r="X84" s="54" t="str">
        <f t="shared" si="17"/>
        <v>3-0</v>
      </c>
      <c r="Y84" s="48" t="str">
        <f t="shared" si="14"/>
        <v>Espagne</v>
      </c>
      <c r="Z84" s="55">
        <f>IF(M84="Terminé",IF(T84&gt;U84,J84,IF(T84&lt;U84,L84,K84))+VLOOKUP(V84,Setup_ScoreExactBonus!$A:$D,4,FALSE),"")</f>
        <v>91</v>
      </c>
      <c r="AA84" s="48" t="str">
        <f t="shared" si="15"/>
        <v>Espagne</v>
      </c>
      <c r="AB84" s="48">
        <f t="shared" si="16"/>
        <v>1</v>
      </c>
      <c r="AC84" s="48"/>
      <c r="AD84" s="48">
        <f>IF(M84="Terminé",SUMPRODUCT(Z$2:Z84,AB$2:AB84),"")</f>
        <v>10021</v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394</v>
      </c>
      <c r="N85" s="52">
        <v>2</v>
      </c>
      <c r="O85" s="52">
        <v>1</v>
      </c>
      <c r="P85" s="52"/>
      <c r="Q85" s="52"/>
      <c r="R85" s="52"/>
      <c r="S85" s="52"/>
      <c r="T85" s="52">
        <f t="shared" si="19"/>
        <v>2</v>
      </c>
      <c r="U85" s="52">
        <f t="shared" si="18"/>
        <v>1</v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>2-1</v>
      </c>
      <c r="Y85" s="48" t="str">
        <f t="shared" si="14"/>
        <v>Portugal</v>
      </c>
      <c r="Z85" s="55">
        <f>IF(M85="Terminé",IF(T85&gt;U85,J85,IF(T85&lt;U85,L85,K85))+VLOOKUP(V85,Setup_ScoreExactBonus!$A:$D,4,FALSE),"")</f>
        <v>93</v>
      </c>
      <c r="AA85" s="48" t="str">
        <f t="shared" si="15"/>
        <v>Portugal</v>
      </c>
      <c r="AB85" s="48">
        <f t="shared" si="16"/>
        <v>1</v>
      </c>
      <c r="AC85" s="48"/>
      <c r="AD85" s="48">
        <f>IF(M85="Terminé",SUMPRODUCT(Z$2:Z85,AB$2:AB85),"")</f>
        <v>10114</v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394</v>
      </c>
      <c r="N86" s="52">
        <v>2</v>
      </c>
      <c r="O86" s="52">
        <v>0</v>
      </c>
      <c r="P86" s="52"/>
      <c r="Q86" s="52"/>
      <c r="R86" s="52"/>
      <c r="S86" s="52"/>
      <c r="T86" s="52">
        <f t="shared" si="19"/>
        <v>2</v>
      </c>
      <c r="U86" s="52">
        <f t="shared" si="18"/>
        <v>0</v>
      </c>
      <c r="V86" s="52" t="s">
        <v>263</v>
      </c>
      <c r="W86" s="52" cm="1">
        <f t="array" ref="W86">IF(LEFT($B86,4)="Tour",0,IF(AND($N86=$O86,$P86=$Q86,NOT(ISBLANK(N86:Q86))),1,0))</f>
        <v>0</v>
      </c>
      <c r="X86" s="54" t="str">
        <f t="shared" si="17"/>
        <v>2-0</v>
      </c>
      <c r="Y86" s="48" t="str">
        <f t="shared" si="14"/>
        <v>Suisse</v>
      </c>
      <c r="Z86" s="55">
        <f>IF(M86="Terminé",IF(T86&gt;U86,J86,IF(T86&lt;U86,L86,K86))+VLOOKUP(V86,Setup_ScoreExactBonus!$A:$D,4,FALSE),"")</f>
        <v>91</v>
      </c>
      <c r="AA86" s="48" t="str">
        <f t="shared" si="15"/>
        <v>Suisse</v>
      </c>
      <c r="AB86" s="48">
        <f t="shared" si="16"/>
        <v>1</v>
      </c>
      <c r="AC86" s="48"/>
      <c r="AD86" s="48">
        <f>IF(M86="Terminé",SUMPRODUCT(Z$2:Z86,AB$2:AB86),"")</f>
        <v>10205</v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Espagne</v>
      </c>
      <c r="I94" s="39" t="str">
        <f t="shared" si="21"/>
        <v>Portugal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Belgique</v>
      </c>
      <c r="I95" s="39" t="str">
        <f t="shared" si="21"/>
        <v>Etats-Unis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Suisse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Espagne</v>
      </c>
      <c r="H94" s="13" t="str">
        <f>VLOOKUP($A94,Database!$A:$I,9,FALSE)</f>
        <v>Portugal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Belgique</v>
      </c>
      <c r="H95" s="13" t="str">
        <f>VLOOKUP($A95,Database!$A:$I,9,FALSE)</f>
        <v>Etats-Unis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Suisse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46206.412495254626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4</v>
      </c>
      <c r="D8" s="46">
        <f ca="1">COUNTIFS(Database!$H:$H,$B8,Database!$Y:$Y,$B8,Database!$G:$G,"&lt;="&amp;$B$2)+COUNTIFS(Database!$I:$I,$B8,Database!$Y:$Y,$B8,Database!$G:$G,"&lt;="&amp;$B$2)</f>
        <v>3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9</v>
      </c>
      <c r="H8" s="46">
        <f>SUMIF(Database!$H:$H,$B8,Database!U:U)+SUMIF(Database!I:I,$B8,Database!T:T)</f>
        <v>3</v>
      </c>
      <c r="I8" s="47">
        <f t="shared" si="0"/>
        <v>6</v>
      </c>
      <c r="J8" s="43">
        <f t="shared" ca="1" si="1"/>
        <v>10</v>
      </c>
      <c r="K8" s="41">
        <f ca="1" xml:space="preserve"> IF(C8&gt;0, _xlfn.RANK.EQ(J8,$J$8:$J$11,0) + COUNTIFS($J$8:$J$11,J8,$I$8:$I$11,"&gt;"&amp;I8), "")</f>
        <v>1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2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4</v>
      </c>
      <c r="D32" s="46">
        <f ca="1">COUNTIFS(Database!$H:$H,$B32,Database!$Y:$Y,$B32,Database!$G:$G,"&lt;="&amp;$B$2)+COUNTIFS(Database!$I:$I,$B32,Database!$Y:$Y,$B32,Database!$G:$G,"&lt;="&amp;$B$2)</f>
        <v>3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8</v>
      </c>
      <c r="H32" s="46">
        <f>SUMIF(Database!$H:$H,$B32,Database!U:U)+SUMIF(Database!I:I,$B32,Database!T:T)</f>
        <v>0</v>
      </c>
      <c r="I32" s="47">
        <f t="shared" si="0"/>
        <v>8</v>
      </c>
      <c r="J32" s="43">
        <f t="shared" ca="1" si="1"/>
        <v>10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4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9</v>
      </c>
      <c r="I41" s="47">
        <f t="shared" si="0"/>
        <v>-3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4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9</v>
      </c>
      <c r="I42" s="47">
        <f t="shared" si="0"/>
        <v>-4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2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4</v>
      </c>
      <c r="D45" s="44">
        <f ca="1">COUNTIFS(Database!$H:$H,$B45,Database!$Y:$Y,$B45,Database!$G:$G,"&lt;="&amp;$B$2)+COUNTIFS(Database!$I:$I,$B45,Database!$Y:$Y,$B45,Database!$G:$G,"&lt;="&amp;$B$2)</f>
        <v>2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8</v>
      </c>
      <c r="H45" s="44">
        <f>SUMIF(Database!$H:$H,$B45,Database!U:U)+SUMIF(Database!I:I,$B45,Database!T:T)</f>
        <v>2</v>
      </c>
      <c r="I45" s="45">
        <f t="shared" si="0"/>
        <v>6</v>
      </c>
      <c r="J45" s="42">
        <f t="shared" ca="1" si="1"/>
        <v>8</v>
      </c>
      <c r="K45" s="38">
        <f ca="1" xml:space="preserve"> IF(C45&gt;0, _xlfn.RANK.EQ(J45,$J$44:$J$47,0) + COUNTIFS($J$44:$J$47,J45,$I$44:$I$47,"&gt;"&amp;I45), "")</f>
        <v>1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4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6">
        <f>SUMIF(Database!$H:$H,$B50,Database!T:T)+SUMIF(Database!I:I,$B50,Database!U:U)</f>
        <v>6</v>
      </c>
      <c r="H50" s="46">
        <f>SUMIF(Database!$H:$H,$B50,Database!U:U)+SUMIF(Database!I:I,$B50,Database!T:T)</f>
        <v>7</v>
      </c>
      <c r="I50" s="47">
        <f t="shared" si="0"/>
        <v>-1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9"/>
  <sheetViews>
    <sheetView tabSelected="1" topLeftCell="B1" workbookViewId="0">
      <selection activeCell="B7" sqref="B7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431</v>
      </c>
    </row>
    <row r="2" spans="1:4" x14ac:dyDescent="0.35">
      <c r="A2" s="73" t="s">
        <v>427</v>
      </c>
      <c r="B2" s="21">
        <f>_xlfn.XLOOKUP(MAX(Setup_MPP!$Q:$Q),Setup_MPP!$Q:$Q,Setup_MPP!$A:$A)</f>
        <v>27</v>
      </c>
      <c r="C2" s="21" t="str">
        <f>_xlfn.XLOOKUP(MAX(Setup_MPP!$Q:$Q),Setup_MPP!$Q:$Q,Setup_MPP!$C:$C)</f>
        <v>maryemkappa</v>
      </c>
      <c r="D2" s="21">
        <f>MAX(Setup_MPP!Q:Q)</f>
        <v>28</v>
      </c>
    </row>
    <row r="3" spans="1:4" x14ac:dyDescent="0.35">
      <c r="A3" s="73" t="s">
        <v>432</v>
      </c>
      <c r="B3" s="21">
        <f ca="1">_xlfn.XLOOKUP(MAX(Pronostics!$AF:$AF),Pronostics!$AF:$AF,Pronostics!$B:$B)</f>
        <v>11</v>
      </c>
      <c r="C3" s="21" t="str">
        <f ca="1">_xlfn.XLOOKUP(MAX(Pronostics!$AF:$AF),Pronostics!$AF:$AF,Pronostics!$D:$D)</f>
        <v>Kinsley91</v>
      </c>
      <c r="D3" s="21">
        <f ca="1">MAX(Pronostics!$AF:$AF)</f>
        <v>346</v>
      </c>
    </row>
    <row r="4" spans="1:4" x14ac:dyDescent="0.35">
      <c r="A4" s="73" t="s">
        <v>436</v>
      </c>
      <c r="B4" s="21" cm="1">
        <f t="array" aca="1" ref="B4" ca="1">_xlfn.XLOOKUP(
    MAX(_xlfn._xlws.FILTER(Pronostics!$AF:$AF,Pronostics!$S:$S&lt;&gt;1)),
    Pronostics!$AF:$AF,
    Pronostics!$B:$B
)</f>
        <v>12</v>
      </c>
      <c r="C4" s="21" t="str" cm="1">
        <f t="array" aca="1" ref="C4" ca="1">_xlfn.XLOOKUP(
    MAX(_xlfn._xlws.FILTER(Pronostics!$AF:$AF,Pronostics!$S:$S&lt;&gt;1)),
    Pronostics!$AF:$AF,
    Pronostics!$D:$D
)</f>
        <v>Jaouad1</v>
      </c>
      <c r="D4" s="21" cm="1">
        <f t="array" aca="1" ref="D4" ca="1">MAX(_xlfn._xlws.FILTER(Pronostics!$AF:$AF,Pronostics!$S:$S&lt;&gt;1))</f>
        <v>216</v>
      </c>
    </row>
    <row r="5" spans="1:4" x14ac:dyDescent="0.35">
      <c r="A5" s="73" t="s">
        <v>433</v>
      </c>
      <c r="B5" s="21">
        <f>IF(SEARCH(", ",C5),0,_xlfn.XLOOKUP(MAX(Setup_MPP!$N:$N),Setup_MPP!$N:$N,Setup_MPP!$A:$A))</f>
        <v>0</v>
      </c>
      <c r="C5" s="21" t="str" cm="1">
        <f t="array" ref="C5">_xlfn.TEXTJOIN(", ",TRUE,_xlfn._xlws.FILTER(Setup_MPP!$C:$C,Setup_MPP!$N:$N=MAX(Setup_MPP!$N:$N)))</f>
        <v>leaelaz, Julay</v>
      </c>
      <c r="D5" s="21">
        <f>MAX(Setup_MPP!$N:$N)</f>
        <v>56</v>
      </c>
    </row>
    <row r="6" spans="1:4" x14ac:dyDescent="0.35">
      <c r="A6" s="73" t="s">
        <v>434</v>
      </c>
      <c r="B6" s="21">
        <f>IF(SEARCH(", ",C5),0,_xlfn.XLOOKUP(MAX(Setup_MPP!$O:$O),Setup_MPP!$O:$O,Setup_MPP!$A:$A))</f>
        <v>0</v>
      </c>
      <c r="C6" s="21" t="str" cm="1">
        <f t="array" aca="1" ref="C6" ca="1">_xlfn.TEXTJOIN(", ",TRUE,_xlfn._xlws.FILTER(Setup_MPP!$C:$C,Setup_MPP!$O:$O=MAX(Setup_MPP!$O:$O)))</f>
        <v>_Nicolas_LM_, Popo444</v>
      </c>
      <c r="D6" s="21">
        <f ca="1">MAX(Setup_MPP!$O:$O)</f>
        <v>13</v>
      </c>
    </row>
    <row r="7" spans="1:4" x14ac:dyDescent="0.35">
      <c r="A7" s="21" t="s">
        <v>435</v>
      </c>
      <c r="B7" s="21" cm="1">
        <f t="array" aca="1" ref="B7" ca="1">_xlfn.XLOOKUP(1,Setup_MPP!$U$2:$U$29,Setup_MPP!$A2:$A$29)</f>
        <v>27</v>
      </c>
      <c r="C7" s="21" t="str" cm="1">
        <f t="array" aca="1" ref="C7" ca="1">_xlfn.XLOOKUP(1,Setup_MPP!$U$2:$U$29,Setup_MPP!C2:$C$29)</f>
        <v>maryemkappa</v>
      </c>
      <c r="D7" s="75">
        <f ca="1">ROUND(MAX(Setup_MPP!$T:$T),1)</f>
        <v>53.6</v>
      </c>
    </row>
    <row r="8" spans="1:4" x14ac:dyDescent="0.35">
      <c r="A8" s="21" t="s">
        <v>437</v>
      </c>
      <c r="B8" s="21" t="s">
        <v>438</v>
      </c>
      <c r="C8" s="21" t="str">
        <f>" "</f>
        <v xml:space="preserve"> </v>
      </c>
      <c r="D8" s="21">
        <f ca="1">ROUND(AVERAGE(Setup_MPP!$P$2:$P$28),0)</f>
        <v>3130</v>
      </c>
    </row>
    <row r="9" spans="1:4" x14ac:dyDescent="0.35">
      <c r="A9" s="21" t="s">
        <v>439</v>
      </c>
      <c r="B9" s="21">
        <f ca="1">_xlfn.XLOOKUP(MAX(Setup_MPP!$P:$P),Setup_MPP!$P:$P,Setup_MPP!$A:$A)</f>
        <v>2</v>
      </c>
      <c r="C9" s="21" t="str">
        <f ca="1">_xlfn.XLOOKUP(MAX(Setup_MPP!$P:$P),Setup_MPP!$P:$P,Setup_MPP!$C:$C)</f>
        <v>leaelaz</v>
      </c>
      <c r="D9" s="21">
        <f ca="1">ROUND(VLOOKUP(B9,Setup_MPP!A:U,19,FALSE),1)</f>
        <v>43.7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="60" zoomScaleNormal="60" workbookViewId="0">
      <pane xSplit="4" ySplit="1" topLeftCell="M2295" activePane="bottomRight" state="frozen"/>
      <selection pane="topRight" activeCell="E1" sqref="E1"/>
      <selection pane="bottomLeft" activeCell="A2" sqref="A2"/>
      <selection pane="bottomRight" activeCell="P2314" sqref="P2314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11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10"/>
        <v>0</v>
      </c>
      <c r="AA2243" s="20">
        <f t="shared" si="206"/>
        <v>1</v>
      </c>
      <c r="AB2243" s="20">
        <f t="shared" ca="1" si="207"/>
        <v>41</v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09"/>
        <v>41</v>
      </c>
      <c r="AG2243" s="21">
        <f ca="1">SUMIFS(AF$2:AF2243,D$2:D2243,D2243)</f>
        <v>3007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11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10"/>
        <v>0</v>
      </c>
      <c r="AA2244" s="20">
        <f t="shared" si="206"/>
        <v>1</v>
      </c>
      <c r="AB2244" s="20">
        <f t="shared" ca="1" si="207"/>
        <v>41</v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09"/>
        <v>41</v>
      </c>
      <c r="AG2244" s="21">
        <f ca="1">SUMIFS(AF$2:AF2244,D$2:D2244,D2244)</f>
        <v>3557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11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10"/>
        <v>0</v>
      </c>
      <c r="AA2245" s="20">
        <f t="shared" si="206"/>
        <v>1</v>
      </c>
      <c r="AB2245" s="20">
        <f t="shared" ca="1" si="207"/>
        <v>41</v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09"/>
        <v>41</v>
      </c>
      <c r="AG2245" s="21">
        <f ca="1">SUMIFS(AF$2:AF2245,D$2:D2245,D2245)</f>
        <v>3185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11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10"/>
        <v>0</v>
      </c>
      <c r="AA2246" s="20">
        <f t="shared" si="206"/>
        <v>1</v>
      </c>
      <c r="AB2246" s="20">
        <f t="shared" ca="1" si="207"/>
        <v>41</v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09"/>
        <v>41</v>
      </c>
      <c r="AG2246" s="21">
        <f ca="1">SUMIFS(AF$2:AF2246,D$2:D2246,D2246)</f>
        <v>3450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11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10"/>
        <v>0</v>
      </c>
      <c r="AA2247" s="20">
        <f t="shared" si="206"/>
        <v>1</v>
      </c>
      <c r="AB2247" s="20">
        <f t="shared" ca="1" si="207"/>
        <v>41</v>
      </c>
      <c r="AC2247" s="20">
        <f t="shared" ca="1" si="20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09"/>
        <v>91</v>
      </c>
      <c r="AG2247" s="21">
        <f ca="1">SUMIFS(AF$2:AF2247,D$2:D2247,D2247)</f>
        <v>2395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11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10"/>
        <v>0</v>
      </c>
      <c r="AA2248" s="20">
        <f t="shared" si="206"/>
        <v>1</v>
      </c>
      <c r="AB2248" s="20">
        <f t="shared" ca="1" si="207"/>
        <v>41</v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09"/>
        <v>41</v>
      </c>
      <c r="AG2248" s="21">
        <f ca="1">SUMIFS(AF$2:AF2248,D$2:D2248,D2248)</f>
        <v>3436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11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10"/>
        <v>0</v>
      </c>
      <c r="AA2249" s="20">
        <f t="shared" si="206"/>
        <v>1</v>
      </c>
      <c r="AB2249" s="20">
        <f t="shared" ca="1" si="207"/>
        <v>41</v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09"/>
        <v>41</v>
      </c>
      <c r="AG2249" s="21">
        <f ca="1">SUMIFS(AF$2:AF2249,D$2:D2249,D2249)</f>
        <v>1948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11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10"/>
        <v>0</v>
      </c>
      <c r="AA2250" s="20">
        <f t="shared" si="206"/>
        <v>1</v>
      </c>
      <c r="AB2250" s="20">
        <f t="shared" ca="1" si="207"/>
        <v>41</v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09"/>
        <v>41</v>
      </c>
      <c r="AG2250" s="21">
        <f ca="1">SUMIFS(AF$2:AF2250,D$2:D2250,D2250)</f>
        <v>3176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11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10"/>
        <v>0</v>
      </c>
      <c r="AA2251" s="20">
        <f t="shared" si="206"/>
        <v>1</v>
      </c>
      <c r="AB2251" s="20">
        <f t="shared" ca="1" si="207"/>
        <v>41</v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09"/>
        <v>41</v>
      </c>
      <c r="AG2251" s="21">
        <f ca="1">SUMIFS(AF$2:AF2251,D$2:D2251,D2251)</f>
        <v>3373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11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10"/>
        <v>0</v>
      </c>
      <c r="AA2252" s="20">
        <f t="shared" si="206"/>
        <v>1</v>
      </c>
      <c r="AB2252" s="20">
        <f t="shared" ca="1" si="207"/>
        <v>41</v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09"/>
        <v>41</v>
      </c>
      <c r="AG2252" s="21">
        <f ca="1">SUMIFS(AF$2:AF2252,D$2:D2252,D2252)</f>
        <v>2953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11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10"/>
        <v>0</v>
      </c>
      <c r="AA2253" s="20">
        <f t="shared" si="206"/>
        <v>1</v>
      </c>
      <c r="AB2253" s="20">
        <f t="shared" ca="1" si="207"/>
        <v>41</v>
      </c>
      <c r="AC2253" s="20">
        <f t="shared" ca="1" si="20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09"/>
        <v>91</v>
      </c>
      <c r="AG2253" s="21">
        <f ca="1">SUMIFS(AF$2:AF2253,D$2:D2253,D2253)</f>
        <v>3454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11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10"/>
        <v>0</v>
      </c>
      <c r="AA2254" s="20">
        <f t="shared" si="206"/>
        <v>1</v>
      </c>
      <c r="AB2254" s="20">
        <f t="shared" ca="1" si="207"/>
        <v>41</v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09"/>
        <v>41</v>
      </c>
      <c r="AG2254" s="21">
        <f ca="1">SUMIFS(AF$2:AF2254,D$2:D2254,D2254)</f>
        <v>3009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11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10"/>
        <v>0</v>
      </c>
      <c r="AA2255" s="20">
        <f t="shared" si="206"/>
        <v>1</v>
      </c>
      <c r="AB2255" s="20">
        <f t="shared" ca="1" si="207"/>
        <v>41</v>
      </c>
      <c r="AC2255" s="20">
        <f t="shared" ca="1" si="20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09"/>
        <v>91</v>
      </c>
      <c r="AG2255" s="21">
        <f ca="1">SUMIFS(AF$2:AF2255,D$2:D2255,D2255)</f>
        <v>3372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11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10"/>
        <v>0</v>
      </c>
      <c r="AA2256" s="20">
        <f t="shared" si="206"/>
        <v>1</v>
      </c>
      <c r="AB2256" s="20">
        <f t="shared" ca="1" si="207"/>
        <v>41</v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09"/>
        <v>41</v>
      </c>
      <c r="AG2256" s="21">
        <f ca="1">SUMIFS(AF$2:AF2256,D$2:D2256,D2256)</f>
        <v>3421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11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10"/>
        <v>0</v>
      </c>
      <c r="AA2257" s="20">
        <f t="shared" si="206"/>
        <v>1</v>
      </c>
      <c r="AB2257" s="20">
        <f t="shared" ca="1" si="207"/>
        <v>41</v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09"/>
        <v>41</v>
      </c>
      <c r="AG2257" s="21">
        <f ca="1">SUMIFS(AF$2:AF2257,D$2:D2257,D2257)</f>
        <v>3282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11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10"/>
        <v>0</v>
      </c>
      <c r="AA2258" s="20">
        <f t="shared" si="206"/>
        <v>0</v>
      </c>
      <c r="AB2258" s="20">
        <f t="shared" ca="1" si="207"/>
        <v>0</v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11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10"/>
        <v>0</v>
      </c>
      <c r="AA2259" s="20">
        <f t="shared" si="206"/>
        <v>1</v>
      </c>
      <c r="AB2259" s="20">
        <f t="shared" ca="1" si="207"/>
        <v>41</v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09"/>
        <v>41</v>
      </c>
      <c r="AG2259" s="21">
        <f ca="1">SUMIFS(AF$2:AF2259,D$2:D2259,D2259)</f>
        <v>3215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11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10"/>
        <v>0</v>
      </c>
      <c r="AA2260" s="20">
        <f t="shared" si="206"/>
        <v>1</v>
      </c>
      <c r="AB2260" s="20">
        <f t="shared" ca="1" si="207"/>
        <v>41</v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09"/>
        <v>41</v>
      </c>
      <c r="AG2260" s="21">
        <f ca="1">SUMIFS(AF$2:AF2260,D$2:D2260,D2260)</f>
        <v>3022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11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10"/>
        <v>0</v>
      </c>
      <c r="AA2261" s="20">
        <f t="shared" si="206"/>
        <v>1</v>
      </c>
      <c r="AB2261" s="20">
        <f t="shared" ca="1" si="207"/>
        <v>41</v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09"/>
        <v>41</v>
      </c>
      <c r="AG2261" s="21">
        <f ca="1">SUMIFS(AF$2:AF2261,D$2:D2261,D2261)</f>
        <v>3103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11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10"/>
        <v>0</v>
      </c>
      <c r="AA2262" s="20">
        <f t="shared" si="206"/>
        <v>1</v>
      </c>
      <c r="AB2262" s="20">
        <f t="shared" ca="1" si="207"/>
        <v>41</v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09"/>
        <v>41</v>
      </c>
      <c r="AG2262" s="21">
        <f ca="1">SUMIFS(AF$2:AF2262,D$2:D2262,D2262)</f>
        <v>2971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11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10"/>
        <v>0</v>
      </c>
      <c r="AA2263" s="20">
        <f t="shared" si="206"/>
        <v>1</v>
      </c>
      <c r="AB2263" s="20">
        <f t="shared" ca="1" si="207"/>
        <v>41</v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09"/>
        <v>82</v>
      </c>
      <c r="AG2263" s="21">
        <f ca="1">SUMIFS(AF$2:AF2263,D$2:D2263,D2263)</f>
        <v>2812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11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10"/>
        <v>0</v>
      </c>
      <c r="AA2264" s="20">
        <f t="shared" si="206"/>
        <v>1</v>
      </c>
      <c r="AB2264" s="20">
        <f t="shared" ca="1" si="207"/>
        <v>41</v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09"/>
        <v>41</v>
      </c>
      <c r="AG2264" s="21">
        <f ca="1">SUMIFS(AF$2:AF2264,D$2:D2264,D2264)</f>
        <v>2852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11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10"/>
        <v>0</v>
      </c>
      <c r="AA2265" s="20">
        <f t="shared" si="206"/>
        <v>1</v>
      </c>
      <c r="AB2265" s="20">
        <f t="shared" ca="1" si="207"/>
        <v>41</v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09"/>
        <v>41</v>
      </c>
      <c r="AG2265" s="21">
        <f ca="1">SUMIFS(AF$2:AF2265,D$2:D2265,D2265)</f>
        <v>2482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11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10"/>
        <v>0</v>
      </c>
      <c r="AA2266" s="20">
        <f t="shared" si="206"/>
        <v>1</v>
      </c>
      <c r="AB2266" s="20">
        <f t="shared" ca="1" si="207"/>
        <v>41</v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09"/>
        <v>41</v>
      </c>
      <c r="AG2266" s="21">
        <f ca="1">SUMIFS(AF$2:AF2266,D$2:D2266,D2266)</f>
        <v>3095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11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10"/>
        <v>0</v>
      </c>
      <c r="AA2267" s="20">
        <f t="shared" si="206"/>
        <v>1</v>
      </c>
      <c r="AB2267" s="20">
        <f t="shared" ca="1" si="207"/>
        <v>41</v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09"/>
        <v>41</v>
      </c>
      <c r="AG2267" s="21">
        <f ca="1">SUMIFS(AF$2:AF2267,D$2:D2267,D2267)</f>
        <v>3198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11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10"/>
        <v>0</v>
      </c>
      <c r="AA2268" s="20">
        <f t="shared" si="206"/>
        <v>1</v>
      </c>
      <c r="AB2268" s="20">
        <f t="shared" ca="1" si="207"/>
        <v>41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09"/>
        <v>41</v>
      </c>
      <c r="AG2268" s="21">
        <f ca="1">SUMIFS(AF$2:AF2268,D$2:D2268,D2268)</f>
        <v>2708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11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10"/>
        <v>0</v>
      </c>
      <c r="AA2269" s="20">
        <f t="shared" ref="AA2269:AA2332" si="212">IF(OR(ISBLANK(P2269),ISBLANK(Q2269)),"",IF(OR(AND(P2269&gt;Q2269,X2269&gt;Y2269),AND(P2269=Q2269,X2269=Y2269),AND(P2269&lt;Q2269,X2269&lt;Y2269)),1,0))</f>
        <v>1</v>
      </c>
      <c r="AB2269" s="20">
        <f t="shared" ref="AB2269:AB2332" ca="1" si="213">IF(C2269&lt;NOW(),IF(AND(P2269&gt;Q2269,X2269&gt;Y2269),T2269,IF(AND(P2269=Q2269,X2269=Y2269),U2269,IF(AND(P2269&lt;Q2269,X2269&lt;Y2269),V2269,0))),"")</f>
        <v>41</v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15">IFERROR(IF(OR(ISBLANK(P2269),ISBLANK(Q2269)),0,IF(AB2269&lt;&gt;"", AB2269 + IF(AC2269=1,AE2269, 0), "") * (S2269+1)),"")</f>
        <v>41</v>
      </c>
      <c r="AG2269" s="21">
        <f ca="1">SUMIFS(AF$2:AF2269,D$2:D2269,D2269)</f>
        <v>2965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11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10"/>
        <v>0</v>
      </c>
      <c r="AA2270" s="20">
        <f t="shared" si="212"/>
        <v>1</v>
      </c>
      <c r="AB2270" s="20">
        <f t="shared" ca="1" si="213"/>
        <v>73</v>
      </c>
      <c r="AC2270" s="20">
        <f t="shared" ca="1" si="214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15"/>
        <v>93</v>
      </c>
      <c r="AG2270" s="21">
        <f ca="1">SUMIFS(AF$2:AF2270,D$2:D2270,D2270)</f>
        <v>3100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11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10"/>
        <v>0</v>
      </c>
      <c r="AA2271" s="20">
        <f t="shared" si="212"/>
        <v>1</v>
      </c>
      <c r="AB2271" s="20">
        <f t="shared" ca="1" si="213"/>
        <v>73</v>
      </c>
      <c r="AC2271" s="20">
        <f t="shared" ca="1" si="214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15"/>
        <v>93</v>
      </c>
      <c r="AG2271" s="21">
        <f ca="1">SUMIFS(AF$2:AF2271,D$2:D2271,D2271)</f>
        <v>3650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11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10"/>
        <v>0</v>
      </c>
      <c r="AA2272" s="20">
        <f t="shared" si="212"/>
        <v>0</v>
      </c>
      <c r="AB2272" s="20">
        <f t="shared" ca="1" si="213"/>
        <v>0</v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15"/>
        <v>0</v>
      </c>
      <c r="AG2272" s="21">
        <f ca="1">SUMIFS(AF$2:AF2272,D$2:D2272,D2272)</f>
        <v>3185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11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10"/>
        <v>0</v>
      </c>
      <c r="AA2273" s="20">
        <f t="shared" si="212"/>
        <v>0</v>
      </c>
      <c r="AB2273" s="20">
        <f t="shared" ca="1" si="213"/>
        <v>0</v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15"/>
        <v>0</v>
      </c>
      <c r="AG2273" s="21">
        <f ca="1">SUMIFS(AF$2:AF2273,D$2:D2273,D2273)</f>
        <v>3450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11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10"/>
        <v>0</v>
      </c>
      <c r="AA2274" s="20">
        <f t="shared" si="212"/>
        <v>1</v>
      </c>
      <c r="AB2274" s="20">
        <f t="shared" ca="1" si="213"/>
        <v>73</v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15"/>
        <v>73</v>
      </c>
      <c r="AG2274" s="21">
        <f ca="1">SUMIFS(AF$2:AF2274,D$2:D2274,D2274)</f>
        <v>2468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11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10"/>
        <v>0</v>
      </c>
      <c r="AA2275" s="20">
        <f t="shared" si="212"/>
        <v>1</v>
      </c>
      <c r="AB2275" s="20">
        <f t="shared" ca="1" si="213"/>
        <v>73</v>
      </c>
      <c r="AC2275" s="20">
        <f t="shared" ca="1" si="214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15"/>
        <v>93</v>
      </c>
      <c r="AG2275" s="21">
        <f ca="1">SUMIFS(AF$2:AF2275,D$2:D2275,D2275)</f>
        <v>3529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11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10"/>
        <v>0</v>
      </c>
      <c r="AA2276" s="20">
        <f t="shared" si="212"/>
        <v>0</v>
      </c>
      <c r="AB2276" s="20">
        <f t="shared" ca="1" si="213"/>
        <v>0</v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15"/>
        <v>0</v>
      </c>
      <c r="AG2276" s="21">
        <f ca="1">SUMIFS(AF$2:AF2276,D$2:D2276,D2276)</f>
        <v>1948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11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10"/>
        <v>0</v>
      </c>
      <c r="AA2277" s="20">
        <f t="shared" si="212"/>
        <v>0</v>
      </c>
      <c r="AB2277" s="20">
        <f t="shared" ca="1" si="213"/>
        <v>0</v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15"/>
        <v>0</v>
      </c>
      <c r="AG2277" s="21">
        <f ca="1">SUMIFS(AF$2:AF2277,D$2:D2277,D2277)</f>
        <v>3176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11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10"/>
        <v>0</v>
      </c>
      <c r="AA2278" s="20">
        <f t="shared" si="212"/>
        <v>1</v>
      </c>
      <c r="AB2278" s="20">
        <f t="shared" ca="1" si="213"/>
        <v>73</v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15"/>
        <v>73</v>
      </c>
      <c r="AG2278" s="21">
        <f ca="1">SUMIFS(AF$2:AF2278,D$2:D2278,D2278)</f>
        <v>3446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11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10"/>
        <v>0</v>
      </c>
      <c r="AA2279" s="20">
        <f t="shared" si="212"/>
        <v>0</v>
      </c>
      <c r="AB2279" s="20">
        <f t="shared" ca="1" si="213"/>
        <v>0</v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15"/>
        <v>0</v>
      </c>
      <c r="AG2279" s="21">
        <f ca="1">SUMIFS(AF$2:AF2279,D$2:D2279,D2279)</f>
        <v>2953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11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10"/>
        <v>0</v>
      </c>
      <c r="AA2280" s="20">
        <f t="shared" si="212"/>
        <v>1</v>
      </c>
      <c r="AB2280" s="20">
        <f t="shared" ca="1" si="213"/>
        <v>73</v>
      </c>
      <c r="AC2280" s="20">
        <f t="shared" ca="1" si="214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15"/>
        <v>93</v>
      </c>
      <c r="AG2280" s="21">
        <f ca="1">SUMIFS(AF$2:AF2280,D$2:D2280,D2280)</f>
        <v>3547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11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10"/>
        <v>0</v>
      </c>
      <c r="AA2281" s="20">
        <f t="shared" si="212"/>
        <v>1</v>
      </c>
      <c r="AB2281" s="20">
        <f t="shared" ca="1" si="213"/>
        <v>73</v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15"/>
        <v>73</v>
      </c>
      <c r="AG2281" s="21">
        <f ca="1">SUMIFS(AF$2:AF2281,D$2:D2281,D2281)</f>
        <v>3082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11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10"/>
        <v>0</v>
      </c>
      <c r="AA2282" s="20">
        <f t="shared" si="212"/>
        <v>0</v>
      </c>
      <c r="AB2282" s="20">
        <f t="shared" ca="1" si="213"/>
        <v>0</v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15"/>
        <v>0</v>
      </c>
      <c r="AG2282" s="21">
        <f ca="1">SUMIFS(AF$2:AF2282,D$2:D2282,D2282)</f>
        <v>3372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11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10"/>
        <v>0</v>
      </c>
      <c r="AA2283" s="20">
        <f t="shared" si="212"/>
        <v>0</v>
      </c>
      <c r="AB2283" s="20">
        <f t="shared" ca="1" si="213"/>
        <v>0</v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15"/>
        <v>0</v>
      </c>
      <c r="AG2283" s="21">
        <f ca="1">SUMIFS(AF$2:AF2283,D$2:D2283,D2283)</f>
        <v>3421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11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10"/>
        <v>0</v>
      </c>
      <c r="AA2284" s="20">
        <f t="shared" si="212"/>
        <v>1</v>
      </c>
      <c r="AB2284" s="20">
        <f t="shared" ca="1" si="213"/>
        <v>73</v>
      </c>
      <c r="AC2284" s="20">
        <f t="shared" ca="1" si="214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15"/>
        <v>93</v>
      </c>
      <c r="AG2284" s="21">
        <f ca="1">SUMIFS(AF$2:AF2284,D$2:D2284,D2284)</f>
        <v>3375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11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10"/>
        <v>0</v>
      </c>
      <c r="AA2285" s="20">
        <f t="shared" si="212"/>
        <v>0</v>
      </c>
      <c r="AB2285" s="20">
        <f t="shared" ca="1" si="213"/>
        <v>0</v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11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10"/>
        <v>0</v>
      </c>
      <c r="AA2286" s="20">
        <f t="shared" si="212"/>
        <v>1</v>
      </c>
      <c r="AB2286" s="20">
        <f t="shared" ca="1" si="213"/>
        <v>73</v>
      </c>
      <c r="AC2286" s="20">
        <f t="shared" ca="1" si="214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15"/>
        <v>93</v>
      </c>
      <c r="AG2286" s="21">
        <f ca="1">SUMIFS(AF$2:AF2286,D$2:D2286,D2286)</f>
        <v>3308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11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10"/>
        <v>0</v>
      </c>
      <c r="AA2287" s="20">
        <f t="shared" si="212"/>
        <v>1</v>
      </c>
      <c r="AB2287" s="20">
        <f t="shared" ca="1" si="213"/>
        <v>73</v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15"/>
        <v>73</v>
      </c>
      <c r="AG2287" s="21">
        <f ca="1">SUMIFS(AF$2:AF2287,D$2:D2287,D2287)</f>
        <v>3095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11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10"/>
        <v>0</v>
      </c>
      <c r="AA2288" s="20">
        <f t="shared" si="212"/>
        <v>1</v>
      </c>
      <c r="AB2288" s="20">
        <f t="shared" ca="1" si="213"/>
        <v>73</v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15"/>
        <v>73</v>
      </c>
      <c r="AG2288" s="21">
        <f ca="1">SUMIFS(AF$2:AF2288,D$2:D2288,D2288)</f>
        <v>3176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11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10"/>
        <v>0</v>
      </c>
      <c r="AA2289" s="20">
        <f t="shared" si="212"/>
        <v>0</v>
      </c>
      <c r="AB2289" s="20">
        <f t="shared" ca="1" si="213"/>
        <v>0</v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15"/>
        <v>0</v>
      </c>
      <c r="AG2289" s="21">
        <f ca="1">SUMIFS(AF$2:AF2289,D$2:D2289,D2289)</f>
        <v>2971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11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10"/>
        <v>0</v>
      </c>
      <c r="AA2290" s="20">
        <f t="shared" si="212"/>
        <v>1</v>
      </c>
      <c r="AB2290" s="20">
        <f t="shared" ca="1" si="213"/>
        <v>73</v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15"/>
        <v>73</v>
      </c>
      <c r="AG2290" s="21">
        <f ca="1">SUMIFS(AF$2:AF2290,D$2:D2290,D2290)</f>
        <v>2885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11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10"/>
        <v>0</v>
      </c>
      <c r="AA2291" s="20">
        <f t="shared" si="212"/>
        <v>1</v>
      </c>
      <c r="AB2291" s="20">
        <f t="shared" ca="1" si="213"/>
        <v>73</v>
      </c>
      <c r="AC2291" s="20">
        <f t="shared" ca="1" si="214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15"/>
        <v>93</v>
      </c>
      <c r="AG2291" s="21">
        <f ca="1">SUMIFS(AF$2:AF2291,D$2:D2291,D2291)</f>
        <v>2945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11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10"/>
        <v>0</v>
      </c>
      <c r="AA2292" s="20">
        <f t="shared" si="212"/>
        <v>1</v>
      </c>
      <c r="AB2292" s="20">
        <f t="shared" ca="1" si="213"/>
        <v>73</v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15"/>
        <v>73</v>
      </c>
      <c r="AG2292" s="21">
        <f ca="1">SUMIFS(AF$2:AF2292,D$2:D2292,D2292)</f>
        <v>2555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11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10"/>
        <v>0</v>
      </c>
      <c r="AA2293" s="20">
        <f t="shared" si="212"/>
        <v>1</v>
      </c>
      <c r="AB2293" s="20">
        <f t="shared" ca="1" si="213"/>
        <v>73</v>
      </c>
      <c r="AC2293" s="20">
        <f t="shared" ca="1" si="214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15"/>
        <v>93</v>
      </c>
      <c r="AG2293" s="21">
        <f ca="1">SUMIFS(AF$2:AF2293,D$2:D2293,D2293)</f>
        <v>3188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11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10"/>
        <v>0</v>
      </c>
      <c r="AA2294" s="20">
        <f t="shared" si="212"/>
        <v>0</v>
      </c>
      <c r="AB2294" s="20">
        <f t="shared" ca="1" si="213"/>
        <v>0</v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15"/>
        <v>0</v>
      </c>
      <c r="AG2294" s="21">
        <f ca="1">SUMIFS(AF$2:AF2294,D$2:D2294,D2294)</f>
        <v>3198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11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10"/>
        <v>0</v>
      </c>
      <c r="AA2295" s="20">
        <f t="shared" si="212"/>
        <v>1</v>
      </c>
      <c r="AB2295" s="20">
        <f t="shared" ca="1" si="213"/>
        <v>73</v>
      </c>
      <c r="AC2295" s="20">
        <f t="shared" ca="1" si="214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15"/>
        <v>93</v>
      </c>
      <c r="AG2295" s="21">
        <f ca="1">SUMIFS(AF$2:AF2295,D$2:D2295,D2295)</f>
        <v>2801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11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10"/>
        <v>0</v>
      </c>
      <c r="AA2296" s="20">
        <f t="shared" si="212"/>
        <v>1</v>
      </c>
      <c r="AB2296" s="20">
        <f t="shared" ca="1" si="213"/>
        <v>73</v>
      </c>
      <c r="AC2296" s="20">
        <f t="shared" ca="1" si="214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15"/>
        <v>93</v>
      </c>
      <c r="AG2296" s="21">
        <f ca="1">SUMIFS(AF$2:AF2296,D$2:D2296,D2296)</f>
        <v>3058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11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10"/>
        <v>0</v>
      </c>
      <c r="AA2297" s="20">
        <f t="shared" si="212"/>
        <v>0</v>
      </c>
      <c r="AB2297" s="20">
        <f t="shared" ca="1" si="213"/>
        <v>0</v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15"/>
        <v>0</v>
      </c>
      <c r="AG2297" s="21">
        <f ca="1">SUMIFS(AF$2:AF2297,D$2:D2297,D2297)</f>
        <v>3100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11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10"/>
        <v>0</v>
      </c>
      <c r="AA2298" s="20">
        <f t="shared" si="212"/>
        <v>1</v>
      </c>
      <c r="AB2298" s="20">
        <f t="shared" ca="1" si="213"/>
        <v>61</v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15"/>
        <v>61</v>
      </c>
      <c r="AG2298" s="21">
        <f ca="1">SUMIFS(AF$2:AF2298,D$2:D2298,D2298)</f>
        <v>3711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11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10"/>
        <v>0</v>
      </c>
      <c r="AA2299" s="20">
        <f t="shared" si="212"/>
        <v>1</v>
      </c>
      <c r="AB2299" s="20">
        <f t="shared" ca="1" si="213"/>
        <v>61</v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15"/>
        <v>61</v>
      </c>
      <c r="AG2299" s="21">
        <f ca="1">SUMIFS(AF$2:AF2299,D$2:D2299,D2299)</f>
        <v>3246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11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10"/>
        <v>0</v>
      </c>
      <c r="AA2300" s="20">
        <f t="shared" si="212"/>
        <v>0</v>
      </c>
      <c r="AB2300" s="20">
        <f t="shared" ca="1" si="213"/>
        <v>0</v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15"/>
        <v>0</v>
      </c>
      <c r="AG2300" s="21">
        <f ca="1">SUMIFS(AF$2:AF2300,D$2:D2300,D2300)</f>
        <v>3450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11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10"/>
        <v>0</v>
      </c>
      <c r="AA2301" s="20">
        <f t="shared" si="212"/>
        <v>1</v>
      </c>
      <c r="AB2301" s="20">
        <f t="shared" ca="1" si="213"/>
        <v>61</v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15"/>
        <v>61</v>
      </c>
      <c r="AG2301" s="21">
        <f ca="1">SUMIFS(AF$2:AF2301,D$2:D2301,D2301)</f>
        <v>2529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11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10"/>
        <v>0</v>
      </c>
      <c r="AA2302" s="20">
        <f t="shared" si="212"/>
        <v>1</v>
      </c>
      <c r="AB2302" s="20">
        <f t="shared" ca="1" si="213"/>
        <v>61</v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15"/>
        <v>61</v>
      </c>
      <c r="AG2302" s="21">
        <f ca="1">SUMIFS(AF$2:AF2302,D$2:D2302,D2302)</f>
        <v>3590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11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10"/>
        <v>0</v>
      </c>
      <c r="AA2303" s="20">
        <f t="shared" si="212"/>
        <v>1</v>
      </c>
      <c r="AB2303" s="20">
        <f t="shared" ca="1" si="213"/>
        <v>61</v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15"/>
        <v>61</v>
      </c>
      <c r="AG2303" s="21">
        <f ca="1">SUMIFS(AF$2:AF2303,D$2:D2303,D2303)</f>
        <v>2009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11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10"/>
        <v>0</v>
      </c>
      <c r="AA2304" s="20">
        <f t="shared" si="212"/>
        <v>1</v>
      </c>
      <c r="AB2304" s="20">
        <f t="shared" ca="1" si="213"/>
        <v>61</v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15"/>
        <v>61</v>
      </c>
      <c r="AG2304" s="21">
        <f ca="1">SUMIFS(AF$2:AF2304,D$2:D2304,D2304)</f>
        <v>3237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11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10"/>
        <v>0</v>
      </c>
      <c r="AA2305" s="20">
        <f t="shared" si="212"/>
        <v>1</v>
      </c>
      <c r="AB2305" s="20">
        <f t="shared" ca="1" si="213"/>
        <v>61</v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15"/>
        <v>61</v>
      </c>
      <c r="AG2305" s="21">
        <f ca="1">SUMIFS(AF$2:AF2305,D$2:D2305,D2305)</f>
        <v>3507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11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16">IF(A2306=0,0,IF(W2306="À venir",0,IF(AND(ISBLANK(P2306),ISBLANK(Q2306)),1,0)))</f>
        <v>0</v>
      </c>
      <c r="AA2306" s="20">
        <f t="shared" si="212"/>
        <v>1</v>
      </c>
      <c r="AB2306" s="20">
        <f t="shared" ca="1" si="213"/>
        <v>61</v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15"/>
        <v>61</v>
      </c>
      <c r="AG2306" s="21">
        <f ca="1">SUMIFS(AF$2:AF2306,D$2:D2306,D2306)</f>
        <v>3014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17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16"/>
        <v>0</v>
      </c>
      <c r="AA2307" s="20">
        <f t="shared" si="212"/>
        <v>1</v>
      </c>
      <c r="AB2307" s="20">
        <f t="shared" ca="1" si="213"/>
        <v>61</v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15"/>
        <v>61</v>
      </c>
      <c r="AG2307" s="21">
        <f ca="1">SUMIFS(AF$2:AF2307,D$2:D2307,D2307)</f>
        <v>3608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17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16"/>
        <v>0</v>
      </c>
      <c r="AA2308" s="20">
        <f t="shared" si="212"/>
        <v>0</v>
      </c>
      <c r="AB2308" s="20">
        <f t="shared" ca="1" si="213"/>
        <v>0</v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15"/>
        <v>0</v>
      </c>
      <c r="AG2308" s="21">
        <f ca="1">SUMIFS(AF$2:AF2308,D$2:D2308,D2308)</f>
        <v>3082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17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16"/>
        <v>0</v>
      </c>
      <c r="AA2309" s="20">
        <f t="shared" si="212"/>
        <v>1</v>
      </c>
      <c r="AB2309" s="20">
        <f t="shared" ca="1" si="213"/>
        <v>61</v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15"/>
        <v>61</v>
      </c>
      <c r="AG2309" s="21">
        <f ca="1">SUMIFS(AF$2:AF2309,D$2:D2309,D2309)</f>
        <v>3433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16"/>
        <v>1</v>
      </c>
      <c r="AA2310" s="20" t="str">
        <f t="shared" si="212"/>
        <v/>
      </c>
      <c r="AB2310" s="20">
        <f t="shared" ca="1" si="213"/>
        <v>0</v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3421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17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16"/>
        <v>0</v>
      </c>
      <c r="AA2311" s="20">
        <f t="shared" si="212"/>
        <v>1</v>
      </c>
      <c r="AB2311" s="20">
        <f t="shared" ca="1" si="213"/>
        <v>61</v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15"/>
        <v>61</v>
      </c>
      <c r="AG2311" s="21">
        <f ca="1">SUMIFS(AF$2:AF2311,D$2:D2311,D2311)</f>
        <v>3436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17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16"/>
        <v>0</v>
      </c>
      <c r="AA2312" s="20">
        <f t="shared" si="212"/>
        <v>0</v>
      </c>
      <c r="AB2312" s="20">
        <f t="shared" ca="1" si="213"/>
        <v>0</v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17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16"/>
        <v>0</v>
      </c>
      <c r="AA2313" s="20">
        <f t="shared" si="212"/>
        <v>1</v>
      </c>
      <c r="AB2313" s="20">
        <f t="shared" ca="1" si="213"/>
        <v>61</v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15"/>
        <v>61</v>
      </c>
      <c r="AG2313" s="21">
        <f ca="1">SUMIFS(AF$2:AF2313,D$2:D2313,D2313)</f>
        <v>3369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17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16"/>
        <v>0</v>
      </c>
      <c r="AA2314" s="20">
        <f t="shared" si="212"/>
        <v>0</v>
      </c>
      <c r="AB2314" s="20">
        <f t="shared" ca="1" si="213"/>
        <v>0</v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15"/>
        <v>0</v>
      </c>
      <c r="AG2314" s="21">
        <f ca="1">SUMIFS(AF$2:AF2314,D$2:D2314,D2314)</f>
        <v>3095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17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16"/>
        <v>0</v>
      </c>
      <c r="AA2315" s="20">
        <f t="shared" si="212"/>
        <v>1</v>
      </c>
      <c r="AB2315" s="20">
        <f t="shared" ca="1" si="213"/>
        <v>61</v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15"/>
        <v>61</v>
      </c>
      <c r="AG2315" s="21">
        <f ca="1">SUMIFS(AF$2:AF2315,D$2:D2315,D2315)</f>
        <v>3237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17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16"/>
        <v>0</v>
      </c>
      <c r="AA2316" s="20">
        <f t="shared" si="212"/>
        <v>0</v>
      </c>
      <c r="AB2316" s="20">
        <f t="shared" ca="1" si="213"/>
        <v>0</v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15"/>
        <v>0</v>
      </c>
      <c r="AG2316" s="21">
        <f ca="1">SUMIFS(AF$2:AF2316,D$2:D2316,D2316)</f>
        <v>2971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16"/>
        <v>1</v>
      </c>
      <c r="AA2317" s="20" t="str">
        <f t="shared" si="212"/>
        <v/>
      </c>
      <c r="AB2317" s="20">
        <f t="shared" ca="1" si="213"/>
        <v>0</v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2885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17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16"/>
        <v>0</v>
      </c>
      <c r="AA2318" s="20">
        <f t="shared" si="212"/>
        <v>1</v>
      </c>
      <c r="AB2318" s="20">
        <f t="shared" ca="1" si="213"/>
        <v>61</v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15"/>
        <v>61</v>
      </c>
      <c r="AG2318" s="21">
        <f ca="1">SUMIFS(AF$2:AF2318,D$2:D2318,D2318)</f>
        <v>3006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17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16"/>
        <v>0</v>
      </c>
      <c r="AA2319" s="20">
        <f t="shared" si="212"/>
        <v>0</v>
      </c>
      <c r="AB2319" s="20">
        <f t="shared" ca="1" si="213"/>
        <v>0</v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15"/>
        <v>0</v>
      </c>
      <c r="AG2319" s="21">
        <f ca="1">SUMIFS(AF$2:AF2319,D$2:D2319,D2319)</f>
        <v>2555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17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16"/>
        <v>0</v>
      </c>
      <c r="AA2320" s="20">
        <f t="shared" si="212"/>
        <v>0</v>
      </c>
      <c r="AB2320" s="20">
        <f t="shared" ca="1" si="213"/>
        <v>0</v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15"/>
        <v>0</v>
      </c>
      <c r="AG2320" s="21">
        <f ca="1">SUMIFS(AF$2:AF2320,D$2:D2320,D2320)</f>
        <v>3188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17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16"/>
        <v>0</v>
      </c>
      <c r="AA2321" s="20">
        <f t="shared" si="212"/>
        <v>1</v>
      </c>
      <c r="AB2321" s="20">
        <f t="shared" ca="1" si="213"/>
        <v>61</v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15"/>
        <v>61</v>
      </c>
      <c r="AG2321" s="21">
        <f ca="1">SUMIFS(AF$2:AF2321,D$2:D2321,D2321)</f>
        <v>3259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17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16"/>
        <v>0</v>
      </c>
      <c r="AA2322" s="20">
        <f t="shared" si="212"/>
        <v>1</v>
      </c>
      <c r="AB2322" s="20">
        <f t="shared" ca="1" si="213"/>
        <v>61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15"/>
        <v>61</v>
      </c>
      <c r="AG2322" s="21">
        <f ca="1">SUMIFS(AF$2:AF2322,D$2:D2322,D2322)</f>
        <v>2862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17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16"/>
        <v>0</v>
      </c>
      <c r="AA2323" s="20">
        <f t="shared" si="212"/>
        <v>0</v>
      </c>
      <c r="AB2323" s="20">
        <f t="shared" ca="1" si="213"/>
        <v>0</v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15"/>
        <v>0</v>
      </c>
      <c r="AG2323" s="21">
        <f ca="1">SUMIFS(AF$2:AF2323,D$2:D2323,D2323)</f>
        <v>3058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3100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3711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3246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3450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2529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3590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2009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3237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3507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3014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3608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3082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3433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3421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3436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3369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3095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3237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2971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2885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3006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2555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3188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3259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2862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3058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3100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3711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3246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3450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2529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3590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2009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3237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3507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3014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3608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3082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3433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3421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3436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3369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3095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3237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2971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2885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3006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2555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3188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3259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2862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3058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3100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3711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3246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3450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2529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3590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2009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3237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3507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3014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3608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3082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3433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3421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3436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3369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3095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3237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2971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2885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3006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2555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3188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3259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2862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3058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3100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3711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3246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3450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2529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3590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2009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3237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3507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3014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3608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3082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3433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3421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3436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3369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3095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3237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2971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2885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3006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2555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3188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3259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2862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3058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3100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3711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3246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3450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2529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3590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2009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3237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3507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3014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3608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3082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3433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3421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3436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3369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3095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3237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2971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2885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3006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2555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3188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3259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2862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3058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3100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3711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3246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3450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2529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3590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2009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3237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3507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3014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3608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3082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3433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3421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3436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3369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3095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3237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2971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2885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3006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2555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3188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3259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2862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3058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3100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3711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3246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3450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2529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3590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2009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3237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3507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3014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3608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3082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3433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3421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3436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3369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3095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3237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2971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2885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3006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2555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3188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3259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2862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3058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Espagne</v>
      </c>
      <c r="K2513" s="21" t="str">
        <f>IFERROR(VLOOKUP(J2513,Setup_Team!$B:$C,2,FALSE), "TDB")</f>
        <v>ESP</v>
      </c>
      <c r="L2513" s="21" t="str">
        <f>VLOOKUP($A2513,Location!$A:$J,8,FALSE)</f>
        <v>Portugal</v>
      </c>
      <c r="M2513" s="21" t="str">
        <f>IFERROR(VLOOKUP(L2513,Setup_Team!$B:$C,2,FALSE), "TDB")</f>
        <v>PRT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3100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Espagne</v>
      </c>
      <c r="K2514" s="21" t="str">
        <f>IFERROR(VLOOKUP(J2514,Setup_Team!$B:$C,2,FALSE), "TDB")</f>
        <v>ESP</v>
      </c>
      <c r="L2514" s="21" t="str">
        <f>VLOOKUP($A2514,Location!$A:$J,8,FALSE)</f>
        <v>Portugal</v>
      </c>
      <c r="M2514" s="21" t="str">
        <f>IFERROR(VLOOKUP(L2514,Setup_Team!$B:$C,2,FALSE), "TDB")</f>
        <v>PRT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3711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Espagne</v>
      </c>
      <c r="K2515" s="21" t="str">
        <f>IFERROR(VLOOKUP(J2515,Setup_Team!$B:$C,2,FALSE), "TDB")</f>
        <v>ESP</v>
      </c>
      <c r="L2515" s="21" t="str">
        <f>VLOOKUP($A2515,Location!$A:$J,8,FALSE)</f>
        <v>Portugal</v>
      </c>
      <c r="M2515" s="21" t="str">
        <f>IFERROR(VLOOKUP(L2515,Setup_Team!$B:$C,2,FALSE), "TDB")</f>
        <v>PRT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3246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Espagne</v>
      </c>
      <c r="K2516" s="21" t="str">
        <f>IFERROR(VLOOKUP(J2516,Setup_Team!$B:$C,2,FALSE), "TDB")</f>
        <v>ESP</v>
      </c>
      <c r="L2516" s="21" t="str">
        <f>VLOOKUP($A2516,Location!$A:$J,8,FALSE)</f>
        <v>Portugal</v>
      </c>
      <c r="M2516" s="21" t="str">
        <f>IFERROR(VLOOKUP(L2516,Setup_Team!$B:$C,2,FALSE), "TDB")</f>
        <v>PRT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3450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Espagne</v>
      </c>
      <c r="K2517" s="21" t="str">
        <f>IFERROR(VLOOKUP(J2517,Setup_Team!$B:$C,2,FALSE), "TDB")</f>
        <v>ESP</v>
      </c>
      <c r="L2517" s="21" t="str">
        <f>VLOOKUP($A2517,Location!$A:$J,8,FALSE)</f>
        <v>Portugal</v>
      </c>
      <c r="M2517" s="21" t="str">
        <f>IFERROR(VLOOKUP(L2517,Setup_Team!$B:$C,2,FALSE), "TDB")</f>
        <v>PRT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2529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Espagne</v>
      </c>
      <c r="K2518" s="21" t="str">
        <f>IFERROR(VLOOKUP(J2518,Setup_Team!$B:$C,2,FALSE), "TDB")</f>
        <v>ESP</v>
      </c>
      <c r="L2518" s="21" t="str">
        <f>VLOOKUP($A2518,Location!$A:$J,8,FALSE)</f>
        <v>Portugal</v>
      </c>
      <c r="M2518" s="21" t="str">
        <f>IFERROR(VLOOKUP(L2518,Setup_Team!$B:$C,2,FALSE), "TDB")</f>
        <v>PRT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3590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Espagne</v>
      </c>
      <c r="K2519" s="21" t="str">
        <f>IFERROR(VLOOKUP(J2519,Setup_Team!$B:$C,2,FALSE), "TDB")</f>
        <v>ESP</v>
      </c>
      <c r="L2519" s="21" t="str">
        <f>VLOOKUP($A2519,Location!$A:$J,8,FALSE)</f>
        <v>Portugal</v>
      </c>
      <c r="M2519" s="21" t="str">
        <f>IFERROR(VLOOKUP(L2519,Setup_Team!$B:$C,2,FALSE), "TDB")</f>
        <v>PRT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2009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Espagne</v>
      </c>
      <c r="K2520" s="21" t="str">
        <f>IFERROR(VLOOKUP(J2520,Setup_Team!$B:$C,2,FALSE), "TDB")</f>
        <v>ESP</v>
      </c>
      <c r="L2520" s="21" t="str">
        <f>VLOOKUP($A2520,Location!$A:$J,8,FALSE)</f>
        <v>Portugal</v>
      </c>
      <c r="M2520" s="21" t="str">
        <f>IFERROR(VLOOKUP(L2520,Setup_Team!$B:$C,2,FALSE), "TDB")</f>
        <v>PRT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3237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Espagne</v>
      </c>
      <c r="K2521" s="21" t="str">
        <f>IFERROR(VLOOKUP(J2521,Setup_Team!$B:$C,2,FALSE), "TDB")</f>
        <v>ESP</v>
      </c>
      <c r="L2521" s="21" t="str">
        <f>VLOOKUP($A2521,Location!$A:$J,8,FALSE)</f>
        <v>Portugal</v>
      </c>
      <c r="M2521" s="21" t="str">
        <f>IFERROR(VLOOKUP(L2521,Setup_Team!$B:$C,2,FALSE), "TDB")</f>
        <v>PRT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3507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Espagne</v>
      </c>
      <c r="K2522" s="21" t="str">
        <f>IFERROR(VLOOKUP(J2522,Setup_Team!$B:$C,2,FALSE), "TDB")</f>
        <v>ESP</v>
      </c>
      <c r="L2522" s="21" t="str">
        <f>VLOOKUP($A2522,Location!$A:$J,8,FALSE)</f>
        <v>Portugal</v>
      </c>
      <c r="M2522" s="21" t="str">
        <f>IFERROR(VLOOKUP(L2522,Setup_Team!$B:$C,2,FALSE), "TDB")</f>
        <v>PRT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3014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Espagne</v>
      </c>
      <c r="K2523" s="21" t="str">
        <f>IFERROR(VLOOKUP(J2523,Setup_Team!$B:$C,2,FALSE), "TDB")</f>
        <v>ESP</v>
      </c>
      <c r="L2523" s="21" t="str">
        <f>VLOOKUP($A2523,Location!$A:$J,8,FALSE)</f>
        <v>Portugal</v>
      </c>
      <c r="M2523" s="21" t="str">
        <f>IFERROR(VLOOKUP(L2523,Setup_Team!$B:$C,2,FALSE), "TDB")</f>
        <v>PRT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3608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Espagne</v>
      </c>
      <c r="K2524" s="21" t="str">
        <f>IFERROR(VLOOKUP(J2524,Setup_Team!$B:$C,2,FALSE), "TDB")</f>
        <v>ESP</v>
      </c>
      <c r="L2524" s="21" t="str">
        <f>VLOOKUP($A2524,Location!$A:$J,8,FALSE)</f>
        <v>Portugal</v>
      </c>
      <c r="M2524" s="21" t="str">
        <f>IFERROR(VLOOKUP(L2524,Setup_Team!$B:$C,2,FALSE), "TDB")</f>
        <v>PRT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3082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Espagne</v>
      </c>
      <c r="K2525" s="21" t="str">
        <f>IFERROR(VLOOKUP(J2525,Setup_Team!$B:$C,2,FALSE), "TDB")</f>
        <v>ESP</v>
      </c>
      <c r="L2525" s="21" t="str">
        <f>VLOOKUP($A2525,Location!$A:$J,8,FALSE)</f>
        <v>Portugal</v>
      </c>
      <c r="M2525" s="21" t="str">
        <f>IFERROR(VLOOKUP(L2525,Setup_Team!$B:$C,2,FALSE), "TDB")</f>
        <v>PRT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3433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Espagne</v>
      </c>
      <c r="K2526" s="21" t="str">
        <f>IFERROR(VLOOKUP(J2526,Setup_Team!$B:$C,2,FALSE), "TDB")</f>
        <v>ESP</v>
      </c>
      <c r="L2526" s="21" t="str">
        <f>VLOOKUP($A2526,Location!$A:$J,8,FALSE)</f>
        <v>Portugal</v>
      </c>
      <c r="M2526" s="21" t="str">
        <f>IFERROR(VLOOKUP(L2526,Setup_Team!$B:$C,2,FALSE), "TDB")</f>
        <v>PRT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3421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Espagne</v>
      </c>
      <c r="K2527" s="21" t="str">
        <f>IFERROR(VLOOKUP(J2527,Setup_Team!$B:$C,2,FALSE), "TDB")</f>
        <v>ESP</v>
      </c>
      <c r="L2527" s="21" t="str">
        <f>VLOOKUP($A2527,Location!$A:$J,8,FALSE)</f>
        <v>Portugal</v>
      </c>
      <c r="M2527" s="21" t="str">
        <f>IFERROR(VLOOKUP(L2527,Setup_Team!$B:$C,2,FALSE), "TDB")</f>
        <v>PRT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3436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Espagne</v>
      </c>
      <c r="K2528" s="21" t="str">
        <f>IFERROR(VLOOKUP(J2528,Setup_Team!$B:$C,2,FALSE), "TDB")</f>
        <v>ESP</v>
      </c>
      <c r="L2528" s="21" t="str">
        <f>VLOOKUP($A2528,Location!$A:$J,8,FALSE)</f>
        <v>Portugal</v>
      </c>
      <c r="M2528" s="21" t="str">
        <f>IFERROR(VLOOKUP(L2528,Setup_Team!$B:$C,2,FALSE), "TDB")</f>
        <v>PRT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Espagne</v>
      </c>
      <c r="K2529" s="21" t="str">
        <f>IFERROR(VLOOKUP(J2529,Setup_Team!$B:$C,2,FALSE), "TDB")</f>
        <v>ESP</v>
      </c>
      <c r="L2529" s="21" t="str">
        <f>VLOOKUP($A2529,Location!$A:$J,8,FALSE)</f>
        <v>Portugal</v>
      </c>
      <c r="M2529" s="21" t="str">
        <f>IFERROR(VLOOKUP(L2529,Setup_Team!$B:$C,2,FALSE), "TDB")</f>
        <v>PRT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3369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Espagne</v>
      </c>
      <c r="K2530" s="21" t="str">
        <f>IFERROR(VLOOKUP(J2530,Setup_Team!$B:$C,2,FALSE), "TDB")</f>
        <v>ESP</v>
      </c>
      <c r="L2530" s="21" t="str">
        <f>VLOOKUP($A2530,Location!$A:$J,8,FALSE)</f>
        <v>Portugal</v>
      </c>
      <c r="M2530" s="21" t="str">
        <f>IFERROR(VLOOKUP(L2530,Setup_Team!$B:$C,2,FALSE), "TDB")</f>
        <v>PRT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3095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Espagne</v>
      </c>
      <c r="K2531" s="21" t="str">
        <f>IFERROR(VLOOKUP(J2531,Setup_Team!$B:$C,2,FALSE), "TDB")</f>
        <v>ESP</v>
      </c>
      <c r="L2531" s="21" t="str">
        <f>VLOOKUP($A2531,Location!$A:$J,8,FALSE)</f>
        <v>Portugal</v>
      </c>
      <c r="M2531" s="21" t="str">
        <f>IFERROR(VLOOKUP(L2531,Setup_Team!$B:$C,2,FALSE), "TDB")</f>
        <v>PRT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3237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Espagne</v>
      </c>
      <c r="K2532" s="21" t="str">
        <f>IFERROR(VLOOKUP(J2532,Setup_Team!$B:$C,2,FALSE), "TDB")</f>
        <v>ESP</v>
      </c>
      <c r="L2532" s="21" t="str">
        <f>VLOOKUP($A2532,Location!$A:$J,8,FALSE)</f>
        <v>Portugal</v>
      </c>
      <c r="M2532" s="21" t="str">
        <f>IFERROR(VLOOKUP(L2532,Setup_Team!$B:$C,2,FALSE), "TDB")</f>
        <v>PRT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2971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Espagne</v>
      </c>
      <c r="K2533" s="21" t="str">
        <f>IFERROR(VLOOKUP(J2533,Setup_Team!$B:$C,2,FALSE), "TDB")</f>
        <v>ESP</v>
      </c>
      <c r="L2533" s="21" t="str">
        <f>VLOOKUP($A2533,Location!$A:$J,8,FALSE)</f>
        <v>Portugal</v>
      </c>
      <c r="M2533" s="21" t="str">
        <f>IFERROR(VLOOKUP(L2533,Setup_Team!$B:$C,2,FALSE), "TDB")</f>
        <v>PRT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2885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Espagne</v>
      </c>
      <c r="K2534" s="21" t="str">
        <f>IFERROR(VLOOKUP(J2534,Setup_Team!$B:$C,2,FALSE), "TDB")</f>
        <v>ESP</v>
      </c>
      <c r="L2534" s="21" t="str">
        <f>VLOOKUP($A2534,Location!$A:$J,8,FALSE)</f>
        <v>Portugal</v>
      </c>
      <c r="M2534" s="21" t="str">
        <f>IFERROR(VLOOKUP(L2534,Setup_Team!$B:$C,2,FALSE), "TDB")</f>
        <v>PRT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3006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Espagne</v>
      </c>
      <c r="K2535" s="21" t="str">
        <f>IFERROR(VLOOKUP(J2535,Setup_Team!$B:$C,2,FALSE), "TDB")</f>
        <v>ESP</v>
      </c>
      <c r="L2535" s="21" t="str">
        <f>VLOOKUP($A2535,Location!$A:$J,8,FALSE)</f>
        <v>Portugal</v>
      </c>
      <c r="M2535" s="21" t="str">
        <f>IFERROR(VLOOKUP(L2535,Setup_Team!$B:$C,2,FALSE), "TDB")</f>
        <v>PRT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2555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Espagne</v>
      </c>
      <c r="K2536" s="21" t="str">
        <f>IFERROR(VLOOKUP(J2536,Setup_Team!$B:$C,2,FALSE), "TDB")</f>
        <v>ESP</v>
      </c>
      <c r="L2536" s="21" t="str">
        <f>VLOOKUP($A2536,Location!$A:$J,8,FALSE)</f>
        <v>Portugal</v>
      </c>
      <c r="M2536" s="21" t="str">
        <f>IFERROR(VLOOKUP(L2536,Setup_Team!$B:$C,2,FALSE), "TDB")</f>
        <v>PRT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3188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Espagne</v>
      </c>
      <c r="K2537" s="21" t="str">
        <f>IFERROR(VLOOKUP(J2537,Setup_Team!$B:$C,2,FALSE), "TDB")</f>
        <v>ESP</v>
      </c>
      <c r="L2537" s="21" t="str">
        <f>VLOOKUP($A2537,Location!$A:$J,8,FALSE)</f>
        <v>Portugal</v>
      </c>
      <c r="M2537" s="21" t="str">
        <f>IFERROR(VLOOKUP(L2537,Setup_Team!$B:$C,2,FALSE), "TDB")</f>
        <v>PRT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3259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Espagne</v>
      </c>
      <c r="K2538" s="21" t="str">
        <f>IFERROR(VLOOKUP(J2538,Setup_Team!$B:$C,2,FALSE), "TDB")</f>
        <v>ESP</v>
      </c>
      <c r="L2538" s="21" t="str">
        <f>VLOOKUP($A2538,Location!$A:$J,8,FALSE)</f>
        <v>Portugal</v>
      </c>
      <c r="M2538" s="21" t="str">
        <f>IFERROR(VLOOKUP(L2538,Setup_Team!$B:$C,2,FALSE), "TDB")</f>
        <v>PRT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2862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Espagne</v>
      </c>
      <c r="K2539" s="21" t="str">
        <f>IFERROR(VLOOKUP(J2539,Setup_Team!$B:$C,2,FALSE), "TDB")</f>
        <v>ESP</v>
      </c>
      <c r="L2539" s="21" t="str">
        <f>VLOOKUP($A2539,Location!$A:$J,8,FALSE)</f>
        <v>Portugal</v>
      </c>
      <c r="M2539" s="21" t="str">
        <f>IFERROR(VLOOKUP(L2539,Setup_Team!$B:$C,2,FALSE), "TDB")</f>
        <v>PRT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3058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Belgique</v>
      </c>
      <c r="K2540" s="21" t="str">
        <f>IFERROR(VLOOKUP(J2540,Setup_Team!$B:$C,2,FALSE), "TDB")</f>
        <v>BEL</v>
      </c>
      <c r="L2540" s="21" t="str">
        <f>VLOOKUP($A2540,Location!$A:$J,8,FALSE)</f>
        <v>Etats-Unis</v>
      </c>
      <c r="M2540" s="21" t="str">
        <f>IFERROR(VLOOKUP(L2540,Setup_Team!$B:$C,2,FALSE), "TDB")</f>
        <v>USA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3100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Belgique</v>
      </c>
      <c r="K2541" s="21" t="str">
        <f>IFERROR(VLOOKUP(J2541,Setup_Team!$B:$C,2,FALSE), "TDB")</f>
        <v>BEL</v>
      </c>
      <c r="L2541" s="21" t="str">
        <f>VLOOKUP($A2541,Location!$A:$J,8,FALSE)</f>
        <v>Etats-Unis</v>
      </c>
      <c r="M2541" s="21" t="str">
        <f>IFERROR(VLOOKUP(L2541,Setup_Team!$B:$C,2,FALSE), "TDB")</f>
        <v>USA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3711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Belgique</v>
      </c>
      <c r="K2542" s="21" t="str">
        <f>IFERROR(VLOOKUP(J2542,Setup_Team!$B:$C,2,FALSE), "TDB")</f>
        <v>BEL</v>
      </c>
      <c r="L2542" s="21" t="str">
        <f>VLOOKUP($A2542,Location!$A:$J,8,FALSE)</f>
        <v>Etats-Unis</v>
      </c>
      <c r="M2542" s="21" t="str">
        <f>IFERROR(VLOOKUP(L2542,Setup_Team!$B:$C,2,FALSE), "TDB")</f>
        <v>USA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3246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Belgique</v>
      </c>
      <c r="K2543" s="21" t="str">
        <f>IFERROR(VLOOKUP(J2543,Setup_Team!$B:$C,2,FALSE), "TDB")</f>
        <v>BEL</v>
      </c>
      <c r="L2543" s="21" t="str">
        <f>VLOOKUP($A2543,Location!$A:$J,8,FALSE)</f>
        <v>Etats-Unis</v>
      </c>
      <c r="M2543" s="21" t="str">
        <f>IFERROR(VLOOKUP(L2543,Setup_Team!$B:$C,2,FALSE), "TDB")</f>
        <v>USA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3450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Belgique</v>
      </c>
      <c r="K2544" s="21" t="str">
        <f>IFERROR(VLOOKUP(J2544,Setup_Team!$B:$C,2,FALSE), "TDB")</f>
        <v>BEL</v>
      </c>
      <c r="L2544" s="21" t="str">
        <f>VLOOKUP($A2544,Location!$A:$J,8,FALSE)</f>
        <v>Etats-Unis</v>
      </c>
      <c r="M2544" s="21" t="str">
        <f>IFERROR(VLOOKUP(L2544,Setup_Team!$B:$C,2,FALSE), "TDB")</f>
        <v>USA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2529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Belgique</v>
      </c>
      <c r="K2545" s="21" t="str">
        <f>IFERROR(VLOOKUP(J2545,Setup_Team!$B:$C,2,FALSE), "TDB")</f>
        <v>BEL</v>
      </c>
      <c r="L2545" s="21" t="str">
        <f>VLOOKUP($A2545,Location!$A:$J,8,FALSE)</f>
        <v>Etats-Unis</v>
      </c>
      <c r="M2545" s="21" t="str">
        <f>IFERROR(VLOOKUP(L2545,Setup_Team!$B:$C,2,FALSE), "TDB")</f>
        <v>USA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3590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Belgique</v>
      </c>
      <c r="K2546" s="21" t="str">
        <f>IFERROR(VLOOKUP(J2546,Setup_Team!$B:$C,2,FALSE), "TDB")</f>
        <v>BEL</v>
      </c>
      <c r="L2546" s="21" t="str">
        <f>VLOOKUP($A2546,Location!$A:$J,8,FALSE)</f>
        <v>Etats-Unis</v>
      </c>
      <c r="M2546" s="21" t="str">
        <f>IFERROR(VLOOKUP(L2546,Setup_Team!$B:$C,2,FALSE), "TDB")</f>
        <v>USA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2009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Belgique</v>
      </c>
      <c r="K2547" s="21" t="str">
        <f>IFERROR(VLOOKUP(J2547,Setup_Team!$B:$C,2,FALSE), "TDB")</f>
        <v>BEL</v>
      </c>
      <c r="L2547" s="21" t="str">
        <f>VLOOKUP($A2547,Location!$A:$J,8,FALSE)</f>
        <v>Etats-Unis</v>
      </c>
      <c r="M2547" s="21" t="str">
        <f>IFERROR(VLOOKUP(L2547,Setup_Team!$B:$C,2,FALSE), "TDB")</f>
        <v>USA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3237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Belgique</v>
      </c>
      <c r="K2548" s="21" t="str">
        <f>IFERROR(VLOOKUP(J2548,Setup_Team!$B:$C,2,FALSE), "TDB")</f>
        <v>BEL</v>
      </c>
      <c r="L2548" s="21" t="str">
        <f>VLOOKUP($A2548,Location!$A:$J,8,FALSE)</f>
        <v>Etats-Unis</v>
      </c>
      <c r="M2548" s="21" t="str">
        <f>IFERROR(VLOOKUP(L2548,Setup_Team!$B:$C,2,FALSE), "TDB")</f>
        <v>USA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3507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Belgique</v>
      </c>
      <c r="K2549" s="21" t="str">
        <f>IFERROR(VLOOKUP(J2549,Setup_Team!$B:$C,2,FALSE), "TDB")</f>
        <v>BEL</v>
      </c>
      <c r="L2549" s="21" t="str">
        <f>VLOOKUP($A2549,Location!$A:$J,8,FALSE)</f>
        <v>Etats-Unis</v>
      </c>
      <c r="M2549" s="21" t="str">
        <f>IFERROR(VLOOKUP(L2549,Setup_Team!$B:$C,2,FALSE), "TDB")</f>
        <v>USA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3014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Belgique</v>
      </c>
      <c r="K2550" s="21" t="str">
        <f>IFERROR(VLOOKUP(J2550,Setup_Team!$B:$C,2,FALSE), "TDB")</f>
        <v>BEL</v>
      </c>
      <c r="L2550" s="21" t="str">
        <f>VLOOKUP($A2550,Location!$A:$J,8,FALSE)</f>
        <v>Etats-Unis</v>
      </c>
      <c r="M2550" s="21" t="str">
        <f>IFERROR(VLOOKUP(L2550,Setup_Team!$B:$C,2,FALSE), "TDB")</f>
        <v>USA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3608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Belgique</v>
      </c>
      <c r="K2551" s="21" t="str">
        <f>IFERROR(VLOOKUP(J2551,Setup_Team!$B:$C,2,FALSE), "TDB")</f>
        <v>BEL</v>
      </c>
      <c r="L2551" s="21" t="str">
        <f>VLOOKUP($A2551,Location!$A:$J,8,FALSE)</f>
        <v>Etats-Unis</v>
      </c>
      <c r="M2551" s="21" t="str">
        <f>IFERROR(VLOOKUP(L2551,Setup_Team!$B:$C,2,FALSE), "TDB")</f>
        <v>USA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3082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Belgique</v>
      </c>
      <c r="K2552" s="21" t="str">
        <f>IFERROR(VLOOKUP(J2552,Setup_Team!$B:$C,2,FALSE), "TDB")</f>
        <v>BEL</v>
      </c>
      <c r="L2552" s="21" t="str">
        <f>VLOOKUP($A2552,Location!$A:$J,8,FALSE)</f>
        <v>Etats-Unis</v>
      </c>
      <c r="M2552" s="21" t="str">
        <f>IFERROR(VLOOKUP(L2552,Setup_Team!$B:$C,2,FALSE), "TDB")</f>
        <v>USA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3433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Belgique</v>
      </c>
      <c r="K2553" s="21" t="str">
        <f>IFERROR(VLOOKUP(J2553,Setup_Team!$B:$C,2,FALSE), "TDB")</f>
        <v>BEL</v>
      </c>
      <c r="L2553" s="21" t="str">
        <f>VLOOKUP($A2553,Location!$A:$J,8,FALSE)</f>
        <v>Etats-Unis</v>
      </c>
      <c r="M2553" s="21" t="str">
        <f>IFERROR(VLOOKUP(L2553,Setup_Team!$B:$C,2,FALSE), "TDB")</f>
        <v>USA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3421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Belgique</v>
      </c>
      <c r="K2554" s="21" t="str">
        <f>IFERROR(VLOOKUP(J2554,Setup_Team!$B:$C,2,FALSE), "TDB")</f>
        <v>BEL</v>
      </c>
      <c r="L2554" s="21" t="str">
        <f>VLOOKUP($A2554,Location!$A:$J,8,FALSE)</f>
        <v>Etats-Unis</v>
      </c>
      <c r="M2554" s="21" t="str">
        <f>IFERROR(VLOOKUP(L2554,Setup_Team!$B:$C,2,FALSE), "TDB")</f>
        <v>USA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3436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Belgique</v>
      </c>
      <c r="K2555" s="21" t="str">
        <f>IFERROR(VLOOKUP(J2555,Setup_Team!$B:$C,2,FALSE), "TDB")</f>
        <v>BEL</v>
      </c>
      <c r="L2555" s="21" t="str">
        <f>VLOOKUP($A2555,Location!$A:$J,8,FALSE)</f>
        <v>Etats-Unis</v>
      </c>
      <c r="M2555" s="21" t="str">
        <f>IFERROR(VLOOKUP(L2555,Setup_Team!$B:$C,2,FALSE), "TDB")</f>
        <v>USA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Belgique</v>
      </c>
      <c r="K2556" s="21" t="str">
        <f>IFERROR(VLOOKUP(J2556,Setup_Team!$B:$C,2,FALSE), "TDB")</f>
        <v>BEL</v>
      </c>
      <c r="L2556" s="21" t="str">
        <f>VLOOKUP($A2556,Location!$A:$J,8,FALSE)</f>
        <v>Etats-Unis</v>
      </c>
      <c r="M2556" s="21" t="str">
        <f>IFERROR(VLOOKUP(L2556,Setup_Team!$B:$C,2,FALSE), "TDB")</f>
        <v>USA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3369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Belgique</v>
      </c>
      <c r="K2557" s="21" t="str">
        <f>IFERROR(VLOOKUP(J2557,Setup_Team!$B:$C,2,FALSE), "TDB")</f>
        <v>BEL</v>
      </c>
      <c r="L2557" s="21" t="str">
        <f>VLOOKUP($A2557,Location!$A:$J,8,FALSE)</f>
        <v>Etats-Unis</v>
      </c>
      <c r="M2557" s="21" t="str">
        <f>IFERROR(VLOOKUP(L2557,Setup_Team!$B:$C,2,FALSE), "TDB")</f>
        <v>USA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3095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Belgique</v>
      </c>
      <c r="K2558" s="21" t="str">
        <f>IFERROR(VLOOKUP(J2558,Setup_Team!$B:$C,2,FALSE), "TDB")</f>
        <v>BEL</v>
      </c>
      <c r="L2558" s="21" t="str">
        <f>VLOOKUP($A2558,Location!$A:$J,8,FALSE)</f>
        <v>Etats-Unis</v>
      </c>
      <c r="M2558" s="21" t="str">
        <f>IFERROR(VLOOKUP(L2558,Setup_Team!$B:$C,2,FALSE), "TDB")</f>
        <v>USA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3237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Belgique</v>
      </c>
      <c r="K2559" s="21" t="str">
        <f>IFERROR(VLOOKUP(J2559,Setup_Team!$B:$C,2,FALSE), "TDB")</f>
        <v>BEL</v>
      </c>
      <c r="L2559" s="21" t="str">
        <f>VLOOKUP($A2559,Location!$A:$J,8,FALSE)</f>
        <v>Etats-Unis</v>
      </c>
      <c r="M2559" s="21" t="str">
        <f>IFERROR(VLOOKUP(L2559,Setup_Team!$B:$C,2,FALSE), "TDB")</f>
        <v>USA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2971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Belgique</v>
      </c>
      <c r="K2560" s="21" t="str">
        <f>IFERROR(VLOOKUP(J2560,Setup_Team!$B:$C,2,FALSE), "TDB")</f>
        <v>BEL</v>
      </c>
      <c r="L2560" s="21" t="str">
        <f>VLOOKUP($A2560,Location!$A:$J,8,FALSE)</f>
        <v>Etats-Unis</v>
      </c>
      <c r="M2560" s="21" t="str">
        <f>IFERROR(VLOOKUP(L2560,Setup_Team!$B:$C,2,FALSE), "TDB")</f>
        <v>USA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2885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Belgique</v>
      </c>
      <c r="K2561" s="21" t="str">
        <f>IFERROR(VLOOKUP(J2561,Setup_Team!$B:$C,2,FALSE), "TDB")</f>
        <v>BEL</v>
      </c>
      <c r="L2561" s="21" t="str">
        <f>VLOOKUP($A2561,Location!$A:$J,8,FALSE)</f>
        <v>Etats-Unis</v>
      </c>
      <c r="M2561" s="21" t="str">
        <f>IFERROR(VLOOKUP(L2561,Setup_Team!$B:$C,2,FALSE), "TDB")</f>
        <v>USA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3006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Belgique</v>
      </c>
      <c r="K2562" s="21" t="str">
        <f>IFERROR(VLOOKUP(J2562,Setup_Team!$B:$C,2,FALSE), "TDB")</f>
        <v>BEL</v>
      </c>
      <c r="L2562" s="21" t="str">
        <f>VLOOKUP($A2562,Location!$A:$J,8,FALSE)</f>
        <v>Etats-Unis</v>
      </c>
      <c r="M2562" s="21" t="str">
        <f>IFERROR(VLOOKUP(L2562,Setup_Team!$B:$C,2,FALSE), "TDB")</f>
        <v>USA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2555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Belgique</v>
      </c>
      <c r="K2563" s="21" t="str">
        <f>IFERROR(VLOOKUP(J2563,Setup_Team!$B:$C,2,FALSE), "TDB")</f>
        <v>BEL</v>
      </c>
      <c r="L2563" s="21" t="str">
        <f>VLOOKUP($A2563,Location!$A:$J,8,FALSE)</f>
        <v>Etats-Unis</v>
      </c>
      <c r="M2563" s="21" t="str">
        <f>IFERROR(VLOOKUP(L2563,Setup_Team!$B:$C,2,FALSE), "TDB")</f>
        <v>USA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3188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Belgique</v>
      </c>
      <c r="K2564" s="21" t="str">
        <f>IFERROR(VLOOKUP(J2564,Setup_Team!$B:$C,2,FALSE), "TDB")</f>
        <v>BEL</v>
      </c>
      <c r="L2564" s="21" t="str">
        <f>VLOOKUP($A2564,Location!$A:$J,8,FALSE)</f>
        <v>Etats-Unis</v>
      </c>
      <c r="M2564" s="21" t="str">
        <f>IFERROR(VLOOKUP(L2564,Setup_Team!$B:$C,2,FALSE), "TDB")</f>
        <v>USA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3259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Belgique</v>
      </c>
      <c r="K2565" s="21" t="str">
        <f>IFERROR(VLOOKUP(J2565,Setup_Team!$B:$C,2,FALSE), "TDB")</f>
        <v>BEL</v>
      </c>
      <c r="L2565" s="21" t="str">
        <f>VLOOKUP($A2565,Location!$A:$J,8,FALSE)</f>
        <v>Etats-Unis</v>
      </c>
      <c r="M2565" s="21" t="str">
        <f>IFERROR(VLOOKUP(L2565,Setup_Team!$B:$C,2,FALSE), "TDB")</f>
        <v>USA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2862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Belgique</v>
      </c>
      <c r="K2566" s="21" t="str">
        <f>IFERROR(VLOOKUP(J2566,Setup_Team!$B:$C,2,FALSE), "TDB")</f>
        <v>BEL</v>
      </c>
      <c r="L2566" s="21" t="str">
        <f>VLOOKUP($A2566,Location!$A:$J,8,FALSE)</f>
        <v>Etats-Unis</v>
      </c>
      <c r="M2566" s="21" t="str">
        <f>IFERROR(VLOOKUP(L2566,Setup_Team!$B:$C,2,FALSE), "TDB")</f>
        <v>USA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3058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Suisse</v>
      </c>
      <c r="K2567" s="21" t="str">
        <f>IFERROR(VLOOKUP(J2567,Setup_Team!$B:$C,2,FALSE), "TDB")</f>
        <v>CHE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3100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Suisse</v>
      </c>
      <c r="K2568" s="21" t="str">
        <f>IFERROR(VLOOKUP(J2568,Setup_Team!$B:$C,2,FALSE), "TDB")</f>
        <v>CHE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3711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Suisse</v>
      </c>
      <c r="K2569" s="21" t="str">
        <f>IFERROR(VLOOKUP(J2569,Setup_Team!$B:$C,2,FALSE), "TDB")</f>
        <v>CHE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3246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Suisse</v>
      </c>
      <c r="K2570" s="21" t="str">
        <f>IFERROR(VLOOKUP(J2570,Setup_Team!$B:$C,2,FALSE), "TDB")</f>
        <v>CHE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3450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Suisse</v>
      </c>
      <c r="K2571" s="21" t="str">
        <f>IFERROR(VLOOKUP(J2571,Setup_Team!$B:$C,2,FALSE), "TDB")</f>
        <v>CHE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2529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Suisse</v>
      </c>
      <c r="K2572" s="21" t="str">
        <f>IFERROR(VLOOKUP(J2572,Setup_Team!$B:$C,2,FALSE), "TDB")</f>
        <v>CHE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3590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Suisse</v>
      </c>
      <c r="K2573" s="21" t="str">
        <f>IFERROR(VLOOKUP(J2573,Setup_Team!$B:$C,2,FALSE), "TDB")</f>
        <v>CHE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2009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Suisse</v>
      </c>
      <c r="K2574" s="21" t="str">
        <f>IFERROR(VLOOKUP(J2574,Setup_Team!$B:$C,2,FALSE), "TDB")</f>
        <v>CHE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3237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Suisse</v>
      </c>
      <c r="K2575" s="21" t="str">
        <f>IFERROR(VLOOKUP(J2575,Setup_Team!$B:$C,2,FALSE), "TDB")</f>
        <v>CHE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3507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Suisse</v>
      </c>
      <c r="K2576" s="21" t="str">
        <f>IFERROR(VLOOKUP(J2576,Setup_Team!$B:$C,2,FALSE), "TDB")</f>
        <v>CHE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3014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Suisse</v>
      </c>
      <c r="K2577" s="21" t="str">
        <f>IFERROR(VLOOKUP(J2577,Setup_Team!$B:$C,2,FALSE), "TDB")</f>
        <v>CHE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3608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Suisse</v>
      </c>
      <c r="K2578" s="21" t="str">
        <f>IFERROR(VLOOKUP(J2578,Setup_Team!$B:$C,2,FALSE), "TDB")</f>
        <v>CHE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3082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Suisse</v>
      </c>
      <c r="K2579" s="21" t="str">
        <f>IFERROR(VLOOKUP(J2579,Setup_Team!$B:$C,2,FALSE), "TDB")</f>
        <v>CHE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3433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Suisse</v>
      </c>
      <c r="K2580" s="21" t="str">
        <f>IFERROR(VLOOKUP(J2580,Setup_Team!$B:$C,2,FALSE), "TDB")</f>
        <v>CHE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3421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Suisse</v>
      </c>
      <c r="K2581" s="21" t="str">
        <f>IFERROR(VLOOKUP(J2581,Setup_Team!$B:$C,2,FALSE), "TDB")</f>
        <v>CHE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3436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Suisse</v>
      </c>
      <c r="K2582" s="21" t="str">
        <f>IFERROR(VLOOKUP(J2582,Setup_Team!$B:$C,2,FALSE), "TDB")</f>
        <v>CHE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Suisse</v>
      </c>
      <c r="K2583" s="21" t="str">
        <f>IFERROR(VLOOKUP(J2583,Setup_Team!$B:$C,2,FALSE), "TDB")</f>
        <v>CHE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3369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Suisse</v>
      </c>
      <c r="K2584" s="21" t="str">
        <f>IFERROR(VLOOKUP(J2584,Setup_Team!$B:$C,2,FALSE), "TDB")</f>
        <v>CHE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3095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Suisse</v>
      </c>
      <c r="K2585" s="21" t="str">
        <f>IFERROR(VLOOKUP(J2585,Setup_Team!$B:$C,2,FALSE), "TDB")</f>
        <v>CHE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3237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Suisse</v>
      </c>
      <c r="K2586" s="21" t="str">
        <f>IFERROR(VLOOKUP(J2586,Setup_Team!$B:$C,2,FALSE), "TDB")</f>
        <v>CHE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2971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Suisse</v>
      </c>
      <c r="K2587" s="21" t="str">
        <f>IFERROR(VLOOKUP(J2587,Setup_Team!$B:$C,2,FALSE), "TDB")</f>
        <v>CHE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2885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Suisse</v>
      </c>
      <c r="K2588" s="21" t="str">
        <f>IFERROR(VLOOKUP(J2588,Setup_Team!$B:$C,2,FALSE), "TDB")</f>
        <v>CHE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3006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Suisse</v>
      </c>
      <c r="K2589" s="21" t="str">
        <f>IFERROR(VLOOKUP(J2589,Setup_Team!$B:$C,2,FALSE), "TDB")</f>
        <v>CHE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2555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Suisse</v>
      </c>
      <c r="K2590" s="21" t="str">
        <f>IFERROR(VLOOKUP(J2590,Setup_Team!$B:$C,2,FALSE), "TDB")</f>
        <v>CHE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3188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Suisse</v>
      </c>
      <c r="K2591" s="21" t="str">
        <f>IFERROR(VLOOKUP(J2591,Setup_Team!$B:$C,2,FALSE), "TDB")</f>
        <v>CHE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3259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Suisse</v>
      </c>
      <c r="K2592" s="21" t="str">
        <f>IFERROR(VLOOKUP(J2592,Setup_Team!$B:$C,2,FALSE), "TDB")</f>
        <v>CHE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2862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Suisse</v>
      </c>
      <c r="K2593" s="21" t="str">
        <f>IFERROR(VLOOKUP(J2593,Setup_Team!$B:$C,2,FALSE), "TDB")</f>
        <v>CHE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3058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3100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3711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3246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3450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2529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3590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2009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3237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3507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3014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3608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3082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3433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3421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3436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3369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3095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3237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2971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2885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3006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2555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3188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3259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2862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3058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3100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3711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3246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3450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2529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3590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2009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3237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3507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3014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3608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3082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3433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3421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3436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3369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3095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3237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2971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2885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3006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2555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3188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3259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2862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3058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3100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3711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3246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3450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2529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3590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2009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3237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3507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3014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3608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3082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3433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3421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3436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3369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3095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3237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2971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2885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3006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2555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3188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3259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2862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3058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3100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3711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3246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3450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2529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3590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2009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3237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3507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3014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3608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3082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3433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3421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3436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3369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3095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3237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2971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2885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3006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2555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3188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3259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2862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3058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3100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3711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3246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3450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2529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3590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2009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3237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3507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3014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3608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3082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3433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3421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3436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3369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3095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3237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2971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2885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3006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2555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3188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3259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2862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3058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3100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3711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3246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3450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2529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3590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2009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3237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3507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3014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3608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3082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3433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3421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3436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3369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3095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3237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2971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2885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3006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2555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3188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3259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2862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3058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3100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3711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3246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3450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2529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3590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2009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3237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3507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3014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3608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3082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3433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3421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3436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3369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3095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3237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2971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2885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3006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2555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3188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3259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2862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3058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3100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3711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3246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3450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2529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3590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2009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3237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3507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3014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3608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3082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3433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3421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3436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3369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3095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3237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2971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2885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3006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2555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3188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3259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2862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3058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3100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3711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3246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3450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2529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3590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2009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3237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3507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3014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3608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3082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3433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3421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3436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3369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3095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3237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2971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2885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3006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2555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3188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3259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2862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3058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3100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3711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3246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3450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2529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3590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2009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3237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3507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3014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3608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3082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3433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3421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3436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3369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3095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3237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2971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2885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3006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2555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3188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3259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2862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3058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3100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3711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3246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3450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2529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3590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2009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3237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3507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3014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3608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3082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3433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3421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3436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3369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3095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3237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2971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2885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3006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2555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3188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3259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2862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3058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3" sqref="F3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6" sqref="D6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5</v>
      </c>
      <c r="E3" s="19">
        <f t="shared" si="0"/>
        <v>3</v>
      </c>
      <c r="F3" t="s">
        <v>327</v>
      </c>
      <c r="G3" t="str">
        <f t="shared" ref="G3:G22" si="1">IF(E3=1,1,"")</f>
        <v/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6</v>
      </c>
      <c r="E4" s="19">
        <f t="shared" si="0"/>
        <v>1</v>
      </c>
      <c r="F4" t="s">
        <v>322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328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334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3</v>
      </c>
      <c r="F7" t="s">
        <v>325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341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326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335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333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8</v>
      </c>
      <c r="F12" t="s">
        <v>329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340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324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339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330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336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332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8</v>
      </c>
      <c r="F19" t="s">
        <v>337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8</v>
      </c>
      <c r="F20" t="s">
        <v>331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338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342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U83"/>
  <sheetViews>
    <sheetView zoomScale="80" zoomScaleNormal="80" workbookViewId="0">
      <selection activeCell="Q1" sqref="Q1:Q104857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16384" width="10.90625" style="13"/>
  </cols>
  <sheetData>
    <row r="1" spans="1:21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428</v>
      </c>
      <c r="S1" s="1" t="s">
        <v>430</v>
      </c>
      <c r="T1" s="1" t="s">
        <v>429</v>
      </c>
    </row>
    <row r="2" spans="1:21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42</v>
      </c>
      <c r="O2" s="7">
        <f ca="1">SUMIF(Pronostics!$D:$D,Setup_MPP!$C2,Pronostics!$AC:$AC)</f>
        <v>13</v>
      </c>
      <c r="P2" s="7">
        <f ca="1">SUMIF(Pronostics!$B:$B,Setup_MPP!$A2,Pronostics!$AF:$AF)</f>
        <v>3100</v>
      </c>
      <c r="Q2" s="7">
        <f>SUMIF(Pronostics!$B:$B,Setup_MPP!$A2,Pronostics!$Z:$Z)</f>
        <v>0</v>
      </c>
      <c r="R2" s="7">
        <f>COUNTIF(Database!M:M,"Terminé")</f>
        <v>85</v>
      </c>
      <c r="S2" s="74">
        <f ca="1">P2/R2</f>
        <v>36.470588235294116</v>
      </c>
      <c r="T2" s="74">
        <f ca="1">P2/(R2-Q2)</f>
        <v>36.470588235294116</v>
      </c>
      <c r="U2" s="7">
        <f ca="1">RANK(T2,T2:T29,0)</f>
        <v>16</v>
      </c>
    </row>
    <row r="3" spans="1:21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56</v>
      </c>
      <c r="O3" s="7">
        <f ca="1">SUMIF(Pronostics!$D:$D,Setup_MPP!$C3,Pronostics!$AC:$AC)</f>
        <v>8</v>
      </c>
      <c r="P3" s="7">
        <f ca="1">SUMIF(Pronostics!$B:$B,Setup_MPP!$A3,Pronostics!$AF:$AF)</f>
        <v>3711</v>
      </c>
      <c r="Q3" s="7">
        <f>SUMIF(Pronostics!$B:$B,Setup_MPP!$A3,Pronostics!$Z:$Z)</f>
        <v>0</v>
      </c>
      <c r="R3" s="7">
        <f>COUNTIF(Database!M:M,"Terminé")</f>
        <v>85</v>
      </c>
      <c r="S3" s="74">
        <f ca="1">P3/R3</f>
        <v>43.658823529411762</v>
      </c>
      <c r="T3" s="74">
        <f ca="1">P3/(R3-Q3)</f>
        <v>43.658823529411762</v>
      </c>
      <c r="U3" s="7">
        <f t="shared" ref="U3:U29" ca="1" si="0">RANK(T3,T3:T30,0)</f>
        <v>2</v>
      </c>
    </row>
    <row r="4" spans="1:21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51</v>
      </c>
      <c r="O4" s="7">
        <f ca="1">SUMIF(Pronostics!$D:$D,Setup_MPP!$C4,Pronostics!$AC:$AC)</f>
        <v>7</v>
      </c>
      <c r="P4" s="7">
        <f ca="1">SUMIF(Pronostics!$B:$B,Setup_MPP!$A4,Pronostics!$AF:$AF)</f>
        <v>3246</v>
      </c>
      <c r="Q4" s="7">
        <f>SUMIF(Pronostics!$B:$B,Setup_MPP!$A4,Pronostics!$Z:$Z)</f>
        <v>0</v>
      </c>
      <c r="R4" s="7">
        <f>COUNTIF(Database!M:M,"Terminé")</f>
        <v>85</v>
      </c>
      <c r="S4" s="74">
        <f ca="1">P4/R4</f>
        <v>38.188235294117646</v>
      </c>
      <c r="T4" s="74">
        <f ca="1">P4/(R4-Q4)</f>
        <v>38.188235294117646</v>
      </c>
      <c r="U4" s="7">
        <f t="shared" ca="1" si="0"/>
        <v>12</v>
      </c>
    </row>
    <row r="5" spans="1:21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53</v>
      </c>
      <c r="O5" s="7">
        <f ca="1">SUMIF(Pronostics!$D:$D,Setup_MPP!$C5,Pronostics!$AC:$AC)</f>
        <v>13</v>
      </c>
      <c r="P5" s="7">
        <f ca="1">SUMIF(Pronostics!$B:$B,Setup_MPP!$A5,Pronostics!$AF:$AF)</f>
        <v>3450</v>
      </c>
      <c r="Q5" s="7">
        <f>SUMIF(Pronostics!$B:$B,Setup_MPP!$A5,Pronostics!$Z:$Z)</f>
        <v>0</v>
      </c>
      <c r="R5" s="7">
        <f>COUNTIF(Database!M:M,"Terminé")</f>
        <v>85</v>
      </c>
      <c r="S5" s="74">
        <f ca="1">P5/R5</f>
        <v>40.588235294117645</v>
      </c>
      <c r="T5" s="74">
        <f ca="1">P5/(R5-Q5)</f>
        <v>40.588235294117645</v>
      </c>
      <c r="U5" s="7">
        <f t="shared" ca="1" si="0"/>
        <v>6</v>
      </c>
    </row>
    <row r="6" spans="1:21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31</v>
      </c>
      <c r="O6" s="7">
        <f ca="1">SUMIF(Pronostics!$D:$D,Setup_MPP!$C6,Pronostics!$AC:$AC)</f>
        <v>8</v>
      </c>
      <c r="P6" s="7">
        <f ca="1">SUMIF(Pronostics!$B:$B,Setup_MPP!$A6,Pronostics!$AF:$AF)</f>
        <v>2529</v>
      </c>
      <c r="Q6" s="7">
        <f>SUMIF(Pronostics!$B:$B,Setup_MPP!$A6,Pronostics!$Z:$Z)</f>
        <v>9</v>
      </c>
      <c r="R6" s="7">
        <f>COUNTIF(Database!M:M,"Terminé")</f>
        <v>85</v>
      </c>
      <c r="S6" s="74">
        <f ca="1">P6/R6</f>
        <v>29.752941176470589</v>
      </c>
      <c r="T6" s="74">
        <f ca="1">P6/(R6-Q6)</f>
        <v>33.276315789473685</v>
      </c>
      <c r="U6" s="7">
        <f t="shared" ca="1" si="0"/>
        <v>20</v>
      </c>
    </row>
    <row r="7" spans="1:21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56</v>
      </c>
      <c r="O7" s="7">
        <f ca="1">SUMIF(Pronostics!$D:$D,Setup_MPP!$C7,Pronostics!$AC:$AC)</f>
        <v>9</v>
      </c>
      <c r="P7" s="7">
        <f ca="1">SUMIF(Pronostics!$B:$B,Setup_MPP!$A7,Pronostics!$AF:$AF)</f>
        <v>3590</v>
      </c>
      <c r="Q7" s="7">
        <f>SUMIF(Pronostics!$B:$B,Setup_MPP!$A7,Pronostics!$Z:$Z)</f>
        <v>0</v>
      </c>
      <c r="R7" s="7">
        <f>COUNTIF(Database!M:M,"Terminé")</f>
        <v>85</v>
      </c>
      <c r="S7" s="74">
        <f ca="1">P7/R7</f>
        <v>42.235294117647058</v>
      </c>
      <c r="T7" s="74">
        <f ca="1">P7/(R7-Q7)</f>
        <v>42.235294117647058</v>
      </c>
      <c r="U7" s="7">
        <f t="shared" ca="1" si="0"/>
        <v>4</v>
      </c>
    </row>
    <row r="8" spans="1:21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33</v>
      </c>
      <c r="O8" s="7">
        <f ca="1">SUMIF(Pronostics!$D:$D,Setup_MPP!$C8,Pronostics!$AC:$AC)</f>
        <v>5</v>
      </c>
      <c r="P8" s="7">
        <f ca="1">SUMIF(Pronostics!$B:$B,Setup_MPP!$A8,Pronostics!$AF:$AF)</f>
        <v>2009</v>
      </c>
      <c r="Q8" s="7">
        <f>SUMIF(Pronostics!$B:$B,Setup_MPP!$A8,Pronostics!$Z:$Z)</f>
        <v>22</v>
      </c>
      <c r="R8" s="7">
        <f>COUNTIF(Database!M:M,"Terminé")</f>
        <v>85</v>
      </c>
      <c r="S8" s="74">
        <f ca="1">P8/R8</f>
        <v>23.63529411764706</v>
      </c>
      <c r="T8" s="74">
        <f ca="1">P8/(R8-Q8)</f>
        <v>31.888888888888889</v>
      </c>
      <c r="U8" s="7">
        <f t="shared" ca="1" si="0"/>
        <v>20</v>
      </c>
    </row>
    <row r="9" spans="1:21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49</v>
      </c>
      <c r="O9" s="7">
        <f ca="1">SUMIF(Pronostics!$D:$D,Setup_MPP!$C9,Pronostics!$AC:$AC)</f>
        <v>11</v>
      </c>
      <c r="P9" s="7">
        <f ca="1">SUMIF(Pronostics!$B:$B,Setup_MPP!$A9,Pronostics!$AF:$AF)</f>
        <v>3237</v>
      </c>
      <c r="Q9" s="7">
        <f>SUMIF(Pronostics!$B:$B,Setup_MPP!$A9,Pronostics!$Z:$Z)</f>
        <v>0</v>
      </c>
      <c r="R9" s="7">
        <f>COUNTIF(Database!M:M,"Terminé")</f>
        <v>85</v>
      </c>
      <c r="S9" s="74">
        <f ca="1">P9/R9</f>
        <v>38.082352941176474</v>
      </c>
      <c r="T9" s="74">
        <f ca="1">P9/(R9-Q9)</f>
        <v>38.082352941176474</v>
      </c>
      <c r="U9" s="7">
        <f t="shared" ca="1" si="0"/>
        <v>10</v>
      </c>
    </row>
    <row r="10" spans="1:21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53</v>
      </c>
      <c r="O10" s="7">
        <f ca="1">SUMIF(Pronostics!$D:$D,Setup_MPP!$C10,Pronostics!$AC:$AC)</f>
        <v>11</v>
      </c>
      <c r="P10" s="7">
        <f ca="1">SUMIF(Pronostics!$B:$B,Setup_MPP!$A10,Pronostics!$AF:$AF)</f>
        <v>3507</v>
      </c>
      <c r="Q10" s="7">
        <f>SUMIF(Pronostics!$B:$B,Setup_MPP!$A10,Pronostics!$Z:$Z)</f>
        <v>2</v>
      </c>
      <c r="R10" s="7">
        <f>COUNTIF(Database!M:M,"Terminé")</f>
        <v>85</v>
      </c>
      <c r="S10" s="74">
        <f ca="1">P10/R10</f>
        <v>41.258823529411764</v>
      </c>
      <c r="T10" s="74">
        <f ca="1">P10/(R10-Q10)</f>
        <v>42.253012048192772</v>
      </c>
      <c r="U10" s="7">
        <f t="shared" ca="1" si="0"/>
        <v>3</v>
      </c>
    </row>
    <row r="11" spans="1:21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47</v>
      </c>
      <c r="O11" s="7">
        <f ca="1">SUMIF(Pronostics!$D:$D,Setup_MPP!$C11,Pronostics!$AC:$AC)</f>
        <v>6</v>
      </c>
      <c r="P11" s="7">
        <f ca="1">SUMIF(Pronostics!$B:$B,Setup_MPP!$A11,Pronostics!$AF:$AF)</f>
        <v>3014</v>
      </c>
      <c r="Q11" s="7">
        <f>SUMIF(Pronostics!$B:$B,Setup_MPP!$A11,Pronostics!$Z:$Z)</f>
        <v>0</v>
      </c>
      <c r="R11" s="7">
        <f>COUNTIF(Database!M:M,"Terminé")</f>
        <v>85</v>
      </c>
      <c r="S11" s="74">
        <f ca="1">P11/R11</f>
        <v>35.458823529411767</v>
      </c>
      <c r="T11" s="74">
        <f ca="1">P11/(R11-Q11)</f>
        <v>35.458823529411767</v>
      </c>
      <c r="U11" s="7">
        <f t="shared" ca="1" si="0"/>
        <v>15</v>
      </c>
    </row>
    <row r="12" spans="1:21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51</v>
      </c>
      <c r="O12" s="7">
        <f ca="1">SUMIF(Pronostics!$D:$D,Setup_MPP!$C12,Pronostics!$AC:$AC)</f>
        <v>9</v>
      </c>
      <c r="P12" s="7">
        <f ca="1">SUMIF(Pronostics!$B:$B,Setup_MPP!$A12,Pronostics!$AF:$AF)</f>
        <v>3608</v>
      </c>
      <c r="Q12" s="7">
        <f>SUMIF(Pronostics!$B:$B,Setup_MPP!$A12,Pronostics!$Z:$Z)</f>
        <v>0</v>
      </c>
      <c r="R12" s="7">
        <f>COUNTIF(Database!M:M,"Terminé")</f>
        <v>85</v>
      </c>
      <c r="S12" s="74">
        <f ca="1">P12/R12</f>
        <v>42.44705882352941</v>
      </c>
      <c r="T12" s="74">
        <f ca="1">P12/(R12-Q12)</f>
        <v>42.44705882352941</v>
      </c>
      <c r="U12" s="7">
        <f t="shared" ca="1" si="0"/>
        <v>2</v>
      </c>
    </row>
    <row r="13" spans="1:21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45</v>
      </c>
      <c r="O13" s="7">
        <f ca="1">SUMIF(Pronostics!$D:$D,Setup_MPP!$C13,Pronostics!$AC:$AC)</f>
        <v>7</v>
      </c>
      <c r="P13" s="7">
        <f ca="1">SUMIF(Pronostics!$B:$B,Setup_MPP!$A13,Pronostics!$AF:$AF)</f>
        <v>3082</v>
      </c>
      <c r="Q13" s="7">
        <f>SUMIF(Pronostics!$B:$B,Setup_MPP!$A13,Pronostics!$Z:$Z)</f>
        <v>0</v>
      </c>
      <c r="R13" s="7">
        <f>COUNTIF(Database!M:M,"Terminé")</f>
        <v>85</v>
      </c>
      <c r="S13" s="74">
        <f ca="1">P13/R13</f>
        <v>36.258823529411764</v>
      </c>
      <c r="T13" s="74">
        <f ca="1">P13/(R13-Q13)</f>
        <v>36.258823529411764</v>
      </c>
      <c r="U13" s="7">
        <f t="shared" ca="1" si="0"/>
        <v>10</v>
      </c>
    </row>
    <row r="14" spans="1:21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48</v>
      </c>
      <c r="O14" s="7">
        <f ca="1">SUMIF(Pronostics!$D:$D,Setup_MPP!$C14,Pronostics!$AC:$AC)</f>
        <v>7</v>
      </c>
      <c r="P14" s="7">
        <f ca="1">SUMIF(Pronostics!$B:$B,Setup_MPP!$A14,Pronostics!$AF:$AF)</f>
        <v>3433</v>
      </c>
      <c r="Q14" s="7">
        <f>SUMIF(Pronostics!$B:$B,Setup_MPP!$A14,Pronostics!$Z:$Z)</f>
        <v>0</v>
      </c>
      <c r="R14" s="7">
        <f>COUNTIF(Database!M:M,"Terminé")</f>
        <v>85</v>
      </c>
      <c r="S14" s="74">
        <f ca="1">P14/R14</f>
        <v>40.388235294117649</v>
      </c>
      <c r="T14" s="74">
        <f ca="1">P14/(R14-Q14)</f>
        <v>40.388235294117649</v>
      </c>
      <c r="U14" s="7">
        <f t="shared" ca="1" si="0"/>
        <v>4</v>
      </c>
    </row>
    <row r="15" spans="1:21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53</v>
      </c>
      <c r="O15" s="7">
        <f ca="1">SUMIF(Pronostics!$D:$D,Setup_MPP!$C15,Pronostics!$AC:$AC)</f>
        <v>9</v>
      </c>
      <c r="P15" s="7">
        <f ca="1">SUMIF(Pronostics!$B:$B,Setup_MPP!$A15,Pronostics!$AF:$AF)</f>
        <v>3421</v>
      </c>
      <c r="Q15" s="7">
        <f>SUMIF(Pronostics!$B:$B,Setup_MPP!$A15,Pronostics!$Z:$Z)</f>
        <v>3</v>
      </c>
      <c r="R15" s="7">
        <f>COUNTIF(Database!M:M,"Terminé")</f>
        <v>85</v>
      </c>
      <c r="S15" s="74">
        <f ca="1">P15/R15</f>
        <v>40.247058823529414</v>
      </c>
      <c r="T15" s="74">
        <f ca="1">P15/(R15-Q15)</f>
        <v>41.719512195121951</v>
      </c>
      <c r="U15" s="7">
        <f t="shared" ca="1" si="0"/>
        <v>2</v>
      </c>
    </row>
    <row r="16" spans="1:21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52</v>
      </c>
      <c r="O16" s="7">
        <f ca="1">SUMIF(Pronostics!$D:$D,Setup_MPP!$C16,Pronostics!$AC:$AC)</f>
        <v>11</v>
      </c>
      <c r="P16" s="7">
        <f ca="1">SUMIF(Pronostics!$B:$B,Setup_MPP!$A16,Pronostics!$AF:$AF)</f>
        <v>3436</v>
      </c>
      <c r="Q16" s="7">
        <f>SUMIF(Pronostics!$B:$B,Setup_MPP!$A16,Pronostics!$Z:$Z)</f>
        <v>0</v>
      </c>
      <c r="R16" s="7">
        <f>COUNTIF(Database!M:M,"Terminé")</f>
        <v>85</v>
      </c>
      <c r="S16" s="74">
        <f ca="1">P16/R16</f>
        <v>40.423529411764704</v>
      </c>
      <c r="T16" s="74">
        <f ca="1">P16/(R16-Q16)</f>
        <v>40.423529411764704</v>
      </c>
      <c r="U16" s="7">
        <f t="shared" ca="1" si="0"/>
        <v>2</v>
      </c>
    </row>
    <row r="17" spans="1:21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37</v>
      </c>
      <c r="O17" s="7">
        <f ca="1">SUMIF(Pronostics!$D:$D,Setup_MPP!$C17,Pronostics!$AC:$AC)</f>
        <v>7</v>
      </c>
      <c r="P17" s="7">
        <f ca="1">SUMIF(Pronostics!$B:$B,Setup_MPP!$A17,Pronostics!$AF:$AF)</f>
        <v>2658</v>
      </c>
      <c r="Q17" s="7">
        <f>SUMIF(Pronostics!$B:$B,Setup_MPP!$A17,Pronostics!$Z:$Z)</f>
        <v>0</v>
      </c>
      <c r="R17" s="7">
        <f>COUNTIF(Database!M:M,"Terminé")</f>
        <v>85</v>
      </c>
      <c r="S17" s="74">
        <f ca="1">P17/R17</f>
        <v>31.270588235294117</v>
      </c>
      <c r="T17" s="74">
        <f ca="1">P17/(R17-Q17)</f>
        <v>31.270588235294117</v>
      </c>
      <c r="U17" s="7">
        <f t="shared" ca="1" si="0"/>
        <v>12</v>
      </c>
    </row>
    <row r="18" spans="1:21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52</v>
      </c>
      <c r="O18" s="7">
        <f ca="1">SUMIF(Pronostics!$D:$D,Setup_MPP!$C18,Pronostics!$AC:$AC)</f>
        <v>12</v>
      </c>
      <c r="P18" s="7">
        <f ca="1">SUMIF(Pronostics!$B:$B,Setup_MPP!$A18,Pronostics!$AF:$AF)</f>
        <v>3369</v>
      </c>
      <c r="Q18" s="7">
        <f>SUMIF(Pronostics!$B:$B,Setup_MPP!$A18,Pronostics!$Z:$Z)</f>
        <v>0</v>
      </c>
      <c r="R18" s="7">
        <f>COUNTIF(Database!M:M,"Terminé")</f>
        <v>85</v>
      </c>
      <c r="S18" s="74">
        <f ca="1">P18/R18</f>
        <v>39.635294117647057</v>
      </c>
      <c r="T18" s="74">
        <f ca="1">P18/(R18-Q18)</f>
        <v>39.635294117647057</v>
      </c>
      <c r="U18" s="7">
        <f t="shared" ca="1" si="0"/>
        <v>3</v>
      </c>
    </row>
    <row r="19" spans="1:21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39</v>
      </c>
      <c r="O19" s="7">
        <f ca="1">SUMIF(Pronostics!$D:$D,Setup_MPP!$C19,Pronostics!$AC:$AC)</f>
        <v>8</v>
      </c>
      <c r="P19" s="7">
        <f ca="1">SUMIF(Pronostics!$B:$B,Setup_MPP!$A19,Pronostics!$AF:$AF)</f>
        <v>3095</v>
      </c>
      <c r="Q19" s="7">
        <f>SUMIF(Pronostics!$B:$B,Setup_MPP!$A19,Pronostics!$Z:$Z)</f>
        <v>0</v>
      </c>
      <c r="R19" s="7">
        <f>COUNTIF(Database!M:M,"Terminé")</f>
        <v>85</v>
      </c>
      <c r="S19" s="74">
        <f ca="1">P19/R19</f>
        <v>36.411764705882355</v>
      </c>
      <c r="T19" s="74">
        <f ca="1">P19/(R19-Q19)</f>
        <v>36.411764705882355</v>
      </c>
      <c r="U19" s="7">
        <f t="shared" ca="1" si="0"/>
        <v>5</v>
      </c>
    </row>
    <row r="20" spans="1:21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52</v>
      </c>
      <c r="O20" s="7">
        <f ca="1">SUMIF(Pronostics!$D:$D,Setup_MPP!$C20,Pronostics!$AC:$AC)</f>
        <v>7</v>
      </c>
      <c r="P20" s="7">
        <f ca="1">SUMIF(Pronostics!$B:$B,Setup_MPP!$A20,Pronostics!$AF:$AF)</f>
        <v>3237</v>
      </c>
      <c r="Q20" s="7">
        <f>SUMIF(Pronostics!$B:$B,Setup_MPP!$A20,Pronostics!$Z:$Z)</f>
        <v>0</v>
      </c>
      <c r="R20" s="7">
        <f>COUNTIF(Database!M:M,"Terminé")</f>
        <v>85</v>
      </c>
      <c r="S20" s="74">
        <f ca="1">P20/R20</f>
        <v>38.082352941176474</v>
      </c>
      <c r="T20" s="74">
        <f ca="1">P20/(R20-Q20)</f>
        <v>38.082352941176474</v>
      </c>
      <c r="U20" s="7">
        <f t="shared" ca="1" si="0"/>
        <v>4</v>
      </c>
    </row>
    <row r="21" spans="1:21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47</v>
      </c>
      <c r="O21" s="7">
        <f ca="1">SUMIF(Pronostics!$D:$D,Setup_MPP!$C21,Pronostics!$AC:$AC)</f>
        <v>6</v>
      </c>
      <c r="P21" s="7">
        <f ca="1">SUMIF(Pronostics!$B:$B,Setup_MPP!$A21,Pronostics!$AF:$AF)</f>
        <v>2971</v>
      </c>
      <c r="Q21" s="7">
        <f>SUMIF(Pronostics!$B:$B,Setup_MPP!$A21,Pronostics!$Z:$Z)</f>
        <v>1</v>
      </c>
      <c r="R21" s="7">
        <f>COUNTIF(Database!M:M,"Terminé")</f>
        <v>85</v>
      </c>
      <c r="S21" s="74">
        <f ca="1">P21/R21</f>
        <v>34.952941176470588</v>
      </c>
      <c r="T21" s="74">
        <f ca="1">P21/(R21-Q21)</f>
        <v>35.36904761904762</v>
      </c>
      <c r="U21" s="7">
        <f t="shared" ca="1" si="0"/>
        <v>7</v>
      </c>
    </row>
    <row r="22" spans="1:21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41</v>
      </c>
      <c r="O22" s="7">
        <f ca="1">SUMIF(Pronostics!$D:$D,Setup_MPP!$C22,Pronostics!$AC:$AC)</f>
        <v>4</v>
      </c>
      <c r="P22" s="7">
        <f ca="1">SUMIF(Pronostics!$B:$B,Setup_MPP!$A22,Pronostics!$AF:$AF)</f>
        <v>2885</v>
      </c>
      <c r="Q22" s="7">
        <f>SUMIF(Pronostics!$B:$B,Setup_MPP!$A22,Pronostics!$Z:$Z)</f>
        <v>5</v>
      </c>
      <c r="R22" s="7">
        <f>COUNTIF(Database!M:M,"Terminé")</f>
        <v>85</v>
      </c>
      <c r="S22" s="74">
        <f ca="1">P22/R22</f>
        <v>33.941176470588232</v>
      </c>
      <c r="T22" s="74">
        <f ca="1">P22/(R22-Q22)</f>
        <v>36.0625</v>
      </c>
      <c r="U22" s="7">
        <f t="shared" ca="1" si="0"/>
        <v>6</v>
      </c>
    </row>
    <row r="23" spans="1:21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43</v>
      </c>
      <c r="O23" s="7">
        <f ca="1">SUMIF(Pronostics!$D:$D,Setup_MPP!$C23,Pronostics!$AC:$AC)</f>
        <v>9</v>
      </c>
      <c r="P23" s="7">
        <f ca="1">SUMIF(Pronostics!$B:$B,Setup_MPP!$A23,Pronostics!$AF:$AF)</f>
        <v>3006</v>
      </c>
      <c r="Q23" s="7">
        <f>SUMIF(Pronostics!$B:$B,Setup_MPP!$A23,Pronostics!$Z:$Z)</f>
        <v>2</v>
      </c>
      <c r="R23" s="7">
        <f>COUNTIF(Database!M:M,"Terminé")</f>
        <v>85</v>
      </c>
      <c r="S23" s="74">
        <f ca="1">P23/R23</f>
        <v>35.364705882352943</v>
      </c>
      <c r="T23" s="74">
        <f ca="1">P23/(R23-Q23)</f>
        <v>36.216867469879517</v>
      </c>
      <c r="U23" s="7">
        <f t="shared" ca="1" si="0"/>
        <v>5</v>
      </c>
    </row>
    <row r="24" spans="1:21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40</v>
      </c>
      <c r="O24" s="7">
        <f ca="1">SUMIF(Pronostics!$D:$D,Setup_MPP!$C24,Pronostics!$AC:$AC)</f>
        <v>6</v>
      </c>
      <c r="P24" s="7">
        <f ca="1">SUMIF(Pronostics!$B:$B,Setup_MPP!$A24,Pronostics!$AF:$AF)</f>
        <v>2555</v>
      </c>
      <c r="Q24" s="7">
        <f>SUMIF(Pronostics!$B:$B,Setup_MPP!$A24,Pronostics!$Z:$Z)</f>
        <v>8</v>
      </c>
      <c r="R24" s="7">
        <f>COUNTIF(Database!M:M,"Terminé")</f>
        <v>85</v>
      </c>
      <c r="S24" s="74">
        <f ca="1">P24/R24</f>
        <v>30.058823529411764</v>
      </c>
      <c r="T24" s="74">
        <f ca="1">P24/(R24-Q24)</f>
        <v>33.18181818181818</v>
      </c>
      <c r="U24" s="7">
        <f t="shared" ca="1" si="0"/>
        <v>5</v>
      </c>
    </row>
    <row r="25" spans="1:21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42</v>
      </c>
      <c r="O25" s="7">
        <f ca="1">SUMIF(Pronostics!$D:$D,Setup_MPP!$C25,Pronostics!$AC:$AC)</f>
        <v>8</v>
      </c>
      <c r="P25" s="7">
        <f ca="1">SUMIF(Pronostics!$B:$B,Setup_MPP!$A25,Pronostics!$AF:$AF)</f>
        <v>3188</v>
      </c>
      <c r="Q25" s="7">
        <f>SUMIF(Pronostics!$B:$B,Setup_MPP!$A25,Pronostics!$Z:$Z)</f>
        <v>5</v>
      </c>
      <c r="R25" s="7">
        <f>COUNTIF(Database!M:M,"Terminé")</f>
        <v>85</v>
      </c>
      <c r="S25" s="74">
        <f ca="1">P25/R25</f>
        <v>37.505882352941178</v>
      </c>
      <c r="T25" s="74">
        <f ca="1">P25/(R25-Q25)</f>
        <v>39.85</v>
      </c>
      <c r="U25" s="7">
        <f t="shared" ca="1" si="0"/>
        <v>2</v>
      </c>
    </row>
    <row r="26" spans="1:21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48</v>
      </c>
      <c r="O26" s="7">
        <f ca="1">SUMIF(Pronostics!$D:$D,Setup_MPP!$C26,Pronostics!$AC:$AC)</f>
        <v>9</v>
      </c>
      <c r="P26" s="7">
        <f ca="1">SUMIF(Pronostics!$B:$B,Setup_MPP!$A26,Pronostics!$AF:$AF)</f>
        <v>3259</v>
      </c>
      <c r="Q26" s="7">
        <f>SUMIF(Pronostics!$B:$B,Setup_MPP!$A26,Pronostics!$Z:$Z)</f>
        <v>0</v>
      </c>
      <c r="R26" s="7">
        <f>COUNTIF(Database!M:M,"Terminé")</f>
        <v>85</v>
      </c>
      <c r="S26" s="74">
        <f ca="1">P26/R26</f>
        <v>38.341176470588238</v>
      </c>
      <c r="T26" s="74">
        <f ca="1">P26/(R26-Q26)</f>
        <v>38.341176470588238</v>
      </c>
      <c r="U26" s="7">
        <f t="shared" ca="1" si="0"/>
        <v>2</v>
      </c>
    </row>
    <row r="27" spans="1:21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46</v>
      </c>
      <c r="O27" s="7">
        <f ca="1">SUMIF(Pronostics!$D:$D,Setup_MPP!$C27,Pronostics!$AC:$AC)</f>
        <v>8</v>
      </c>
      <c r="P27" s="7">
        <f ca="1">SUMIF(Pronostics!$B:$B,Setup_MPP!$A27,Pronostics!$AF:$AF)</f>
        <v>2862</v>
      </c>
      <c r="Q27" s="7">
        <f>SUMIF(Pronostics!$B:$B,Setup_MPP!$A27,Pronostics!$Z:$Z)</f>
        <v>6</v>
      </c>
      <c r="R27" s="7">
        <f>COUNTIF(Database!M:M,"Terminé")</f>
        <v>85</v>
      </c>
      <c r="S27" s="74">
        <f ca="1">P27/R27</f>
        <v>33.670588235294119</v>
      </c>
      <c r="T27" s="74">
        <f ca="1">P27/(R27-Q27)</f>
        <v>36.22784810126582</v>
      </c>
      <c r="U27" s="7">
        <f t="shared" ca="1" si="0"/>
        <v>2</v>
      </c>
    </row>
    <row r="28" spans="1:21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41</v>
      </c>
      <c r="O28" s="7">
        <f ca="1">SUMIF(Pronostics!$D:$D,Setup_MPP!$C28,Pronostics!$AC:$AC)</f>
        <v>10</v>
      </c>
      <c r="P28" s="7">
        <f ca="1">SUMIF(Pronostics!$B:$B,Setup_MPP!$A28,Pronostics!$AF:$AF)</f>
        <v>3058</v>
      </c>
      <c r="Q28" s="7">
        <f>SUMIF(Pronostics!$B:$B,Setup_MPP!$A28,Pronostics!$Z:$Z)</f>
        <v>28</v>
      </c>
      <c r="R28" s="7">
        <f>COUNTIF(Database!M:M,"Terminé")</f>
        <v>85</v>
      </c>
      <c r="S28" s="74">
        <f ca="1">P28/R28</f>
        <v>35.976470588235294</v>
      </c>
      <c r="T28" s="74">
        <f ca="1">P28/(R28-Q28)</f>
        <v>53.649122807017541</v>
      </c>
      <c r="U28" s="7">
        <f t="shared" ca="1" si="0"/>
        <v>1</v>
      </c>
    </row>
    <row r="29" spans="1:21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85</v>
      </c>
      <c r="S29" s="74">
        <f>P29/R29</f>
        <v>0</v>
      </c>
      <c r="T29" s="74">
        <f>P29/(R29-Q29)</f>
        <v>0</v>
      </c>
      <c r="U29" s="7">
        <f t="shared" si="0"/>
        <v>1</v>
      </c>
    </row>
    <row r="30" spans="1:21" x14ac:dyDescent="0.35">
      <c r="S30" s="74"/>
      <c r="T30" s="74"/>
    </row>
    <row r="31" spans="1:21" x14ac:dyDescent="0.35">
      <c r="S31" s="74"/>
      <c r="T31" s="74"/>
    </row>
    <row r="32" spans="1:21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2026-07-03T07:54:02Z</dcterms:modified>
</cp:coreProperties>
</file>