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7553408A-3674-4A91-8723-EFE67765313F}" xr6:coauthVersionLast="47" xr6:coauthVersionMax="47" xr10:uidLastSave="{00000000-0000-0000-0000-000000000000}"/>
  <bookViews>
    <workbookView xWindow="-9720" yWindow="-21710" windowWidth="38620" windowHeight="21100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1" l="1"/>
  <c r="B5" i="11"/>
  <c r="B2" i="11"/>
  <c r="C2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4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4" i="1"/>
  <c r="Y85" i="1"/>
  <c r="Y86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AB83" i="1" s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O29" i="7" s="1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E7" i="6"/>
  <c r="I13" i="7" s="1"/>
  <c r="E9" i="6"/>
  <c r="E3" i="6"/>
  <c r="I21" i="7" s="1"/>
  <c r="E5" i="6"/>
  <c r="I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T29" i="7" l="1"/>
  <c r="U29" i="7" s="1"/>
  <c r="S29" i="7"/>
  <c r="AB82" i="1"/>
  <c r="N29" i="7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AB2242" i="4" s="1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M22" i="7" s="1"/>
  <c r="I10" i="7"/>
  <c r="M10" i="7" s="1"/>
  <c r="I23" i="7"/>
  <c r="I11" i="7"/>
  <c r="M11" i="7" s="1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M25" i="7" s="1"/>
  <c r="I2" i="7"/>
  <c r="K21" i="7" s="1"/>
  <c r="M21" i="7" s="1"/>
  <c r="I24" i="7"/>
  <c r="M24" i="7" s="1"/>
  <c r="M13" i="7"/>
  <c r="M12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B2232" i="4" l="1"/>
  <c r="AB2233" i="4"/>
  <c r="AB2239" i="4"/>
  <c r="AB2229" i="4"/>
  <c r="AB2234" i="4"/>
  <c r="AB2220" i="4"/>
  <c r="AB2224" i="4"/>
  <c r="AB2226" i="4"/>
  <c r="AC2226" i="4" s="1"/>
  <c r="AD2226" i="4" s="1"/>
  <c r="AB2237" i="4"/>
  <c r="AB2236" i="4"/>
  <c r="AB2222" i="4"/>
  <c r="AB2217" i="4"/>
  <c r="AB2228" i="4"/>
  <c r="AB2218" i="4"/>
  <c r="AB2231" i="4"/>
  <c r="AB2230" i="4"/>
  <c r="AB2235" i="4"/>
  <c r="AB2225" i="4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J3" i="7"/>
  <c r="J17" i="7"/>
  <c r="K10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E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E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E2221" i="4" s="1"/>
  <c r="AC2302" i="4"/>
  <c r="AD2302" i="4" s="1"/>
  <c r="AC2341" i="4"/>
  <c r="AD2341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238" i="4"/>
  <c r="AD2238" i="4" s="1"/>
  <c r="AE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764" i="4"/>
  <c r="AD2764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E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E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E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E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C2241" i="4" l="1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241" i="4" l="1"/>
  <c r="AF2237" i="4"/>
  <c r="AF2236" i="4"/>
  <c r="AF2217" i="4"/>
  <c r="AF2224" i="4"/>
  <c r="AF2222" i="4"/>
  <c r="AF2219" i="4"/>
  <c r="D5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C5" i="11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B4" i="11" s="1" a="1"/>
  <c r="B4" i="11" s="1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B6" i="11" l="1"/>
  <c r="B3" i="11"/>
  <c r="AG76" i="4"/>
  <c r="AG56" i="4"/>
  <c r="AG130" i="4"/>
  <c r="D6" i="11"/>
  <c r="AG40" i="4"/>
  <c r="AG49" i="4"/>
  <c r="AG103" i="4"/>
  <c r="AG34" i="4"/>
  <c r="AG94" i="4"/>
  <c r="AG102" i="4"/>
  <c r="AG91" i="4"/>
  <c r="AG81" i="4"/>
  <c r="AG37" i="4"/>
  <c r="C6" i="11"/>
  <c r="AG54" i="4"/>
  <c r="D4" i="11" a="1"/>
  <c r="D4" i="11" s="1"/>
  <c r="C4" i="11" a="1"/>
  <c r="C4" i="11" s="1"/>
  <c r="D3" i="11"/>
  <c r="C3" i="11"/>
  <c r="P2" i="7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T17" i="7" l="1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U25" i="7" s="1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U19" i="7" l="1"/>
  <c r="D7" i="11"/>
  <c r="U13" i="7"/>
  <c r="U7" i="7"/>
  <c r="U4" i="7"/>
  <c r="U3" i="7"/>
  <c r="U22" i="7"/>
  <c r="U2" i="7"/>
  <c r="B7" i="11" s="1" a="1"/>
  <c r="B7" i="11" s="1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C7" i="11" l="1" a="1"/>
  <c r="C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<sst xmlns="http://schemas.openxmlformats.org/spreadsheetml/2006/main" count="1591" uniqueCount="437">
  <si>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</si>
  <si>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</si>
  <si>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</si>
  <si>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</si>
  <si>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</si>
  <si>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</si>
  <si>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</si>
  <si>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</si>
  <si>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</si>
  <si>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</si>
  <si>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</si>
  <si>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</si>
  <si>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</si>
  <si>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</si>
  <si>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</si>
  <si>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</si>
  <si>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</si>
  <si>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</si>
  <si>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</si>
  <si>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</si>
  <si>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</si>
  <si>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</si>
  <si>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</si>
  <si>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</si>
  <si>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</si>
  <si>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</si>
  <si>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</si>
  <si>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</si>
  <si>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</si>
  <si>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</si>
  <si>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</si>
  <si>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</si>
  <si>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</si>
  <si>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</si>
  <si>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</si>
  <si>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</si>
  <si>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</si>
  <si>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</si>
  <si>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</si>
  <si>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</si>
  <si>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</si>
  <si>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</si>
  <si>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</si>
  <si>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</si>
  <si>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</si>
  <si>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</si>
  <si>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</si>
  <si>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</si>
  <si>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</si>
  <si>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</si>
  <si>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</si>
  <si>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</si>
  <si>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</si>
  <si>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</si>
  <si>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</si>
  <si>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</si>
  <si>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</si>
  <si>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</si>
  <si>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</si>
  <si>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</si>
  <si>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</si>
  <si>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</si>
  <si>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</si>
  <si>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</si>
  <si>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</si>
  <si>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</si>
  <si>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</si>
  <si>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</si>
  <si>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</si>
  <si>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</si>
  <si>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</si>
  <si>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</si>
  <si>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</si>
  <si>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</si>
  <si>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</si>
  <si>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</si>
  <si>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</si>
  <si>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</si>
  <si>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</si>
  <si>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</si>
  <si>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</si>
  <si>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</si>
  <si>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</si>
  <si>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</si>
  <si>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</si>
  <si>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</si>
  <si>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</si>
  <si>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</si>
  <si>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</si>
  <si>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</si>
  <si>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</si>
  <si>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</si>
  <si>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</si>
  <si>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</si>
  <si>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</si>
  <si>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</si>
  <si>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</si>
  <si>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</si>
  <si>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</si>
  <si>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</si>
  <si>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</si>
  <si>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</si>
  <si>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</si>
  <si>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</si>
  <si>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</si>
  <si>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</si>
  <si>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</si>
  <si>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</si>
  <si>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</si>
  <si>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</si>
  <si>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</si>
  <si>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</si>
  <si>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</si>
  <si>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</si>
  <si>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</si>
  <si>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</si>
  <si>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</si>
  <si>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</si>
  <si>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</si>
  <si>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</si>
  <si>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</si>
  <si>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</si>
  <si>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</si>
  <si>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</si>
  <si>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</si>
  <si>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</si>
  <si>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</si>
  <si>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</si>
  <si>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</si>
  <si>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</si>
  <si>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</si>
  <si>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</si>
  <si>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</si>
  <si>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</si>
  <si>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</si>
  <si>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</si>
  <si>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</si>
  <si>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</si>
  <si>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</si>
  <si>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</si>
  <si>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</si>
  <si>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</si>
  <si>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</si>
  <si>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</si>
  <si>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</si>
  <si>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</si>
  <si>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</si>
  <si>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</si>
  <si>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</si>
  <si>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</si>
  <si>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</si>
  <si>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</si>
  <si>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</si>
  <si>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</si>
  <si>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</si>
  <si>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</si>
  <si>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</si>
  <si>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</si>
  <si>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</si>
  <si>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</si>
  <si>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</si>
  <si>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</si>
  <si>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</si>
  <si>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</si>
  <si>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</si>
  <si>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</si>
  <si>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</si>
  <si>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</si>
  <si>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</si>
  <si>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</si>
  <si>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</si>
  <si>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</si>
  <si>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</si>
  <si>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</si>
  <si>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</si>
  <si>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</si>
  <si>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</si>
  <si>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</si>
  <si>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</si>
  <si>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</si>
  <si>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</si>
  <si>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</si>
  <si>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</si>
  <si>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</si>
  <si>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</si>
  <si>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</si>
  <si>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</si>
  <si>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</si>
  <si>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</si>
  <si>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</si>
  <si>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</si>
  <si>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</si>
  <si>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</si>
  <si>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</si>
  <si>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</si>
  <si>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</si>
  <si>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</si>
  <si>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</si>
  <si>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</si>
  <si>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</si>
  <si>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</si>
  <si>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</si>
  <si>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</si>
  <si>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</si>
  <si>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</si>
  <si>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</si>
  <si>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</si>
  <si>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</si>
  <si>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</si>
  <si>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</si>
  <si>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</si>
  <si>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</si>
  <si>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</si>
  <si>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</si>
  <si>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</si>
  <si>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</si>
  <si>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</si>
  <si>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</si>
  <si>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</si>
  <si>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</si>
  <si>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</si>
  <si>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</si>
  <si>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</si>
  <si>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</si>
  <si>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</si>
  <si>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</si>
  <si>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</si>
  <si>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</si>
  <si>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</si>
  <si>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</si>
  <si>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</si>
  <si>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</si>
  <si>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</si>
  <si>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</si>
  <si>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</si>
  <si>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</si>
  <si>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</si>
  <si>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</si>
  <si>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</si>
  <si>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</si>
  <si>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</si>
  <si>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</si>
  <si>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</si>
  <si>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</si>
  <si>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</si>
  <si>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</si>
  <si>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</si>
  <si>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</si>
  <si>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</si>
  <si>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</si>
  <si>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</si>
  <si>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</si>
  <si>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</si>
  <si>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</si>
  <si>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</si>
  <si>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</si>
  <si>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</si>
  <si>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</si>
  <si>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</si>
  <si>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</si>
  <si>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</si>
  <si>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</si>
  <si>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</si>
  <si>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</si>
  <si>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</si>
  <si>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</si>
  <si>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</si>
  <si>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</si>
  <si>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</si>
  <si>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</si>
  <si>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</si>
  <si>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</si>
  <si>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</si>
  <si>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</si>
  <si>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</si>
  <si>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</si>
  <si>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</si>
  <si>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</si>
  <si>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</si>
  <si>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</si>
  <si>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</si>
  <si>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</si>
  <si>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</si>
  <si>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</si>
  <si>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</si>
  <si>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</si>
  <si>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</si>
  <si>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</si>
  <si>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</si>
  <si>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</si>
  <si>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</si>
  <si>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</si>
  <si>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</si>
  <si>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</si>
  <si>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</si>
  <si>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</si>
  <si>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</si>
  <si>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</si>
  <si>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</si>
  <si>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</si>
  <si>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</si>
  <si>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</si>
  <si>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</si>
  <si>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</si>
  <si>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</si>
  <si>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</si>
  <si>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</si>
  <si>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</si>
  <si>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</si>
  <si>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</si>
  <si>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</si>
  <si>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</si>
  <si>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</si>
  <si>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</si>
  <si>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</si>
  <si>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</si>
  <si>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</si>
  <si>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</si>
  <si>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</si>
  <si>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</si>
  <si>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</si>
  <si>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</si>
  <si>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</si>
  <si>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</si>
  <si>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</si>
  <si>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</si>
  <si>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</si>
  <si>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</si>
  <si>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</si>
  <si>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</si>
  <si>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</si>
  <si>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</si>
  <si>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</si>
  <si>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</si>
  <si>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</si>
  <si>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</si>
  <si>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</si>
  <si>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</si>
  <si>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</si>
  <si>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</si>
  <si>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</si>
  <si>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</si>
  <si>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</si>
  <si>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</si>
  <si>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</si>
  <si>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</si>
  <si>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</si>
  <si>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</si>
  <si>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</si>
  <si>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</si>
  <si>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</si>
  <si>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</si>
  <si>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</si>
  <si>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</si>
  <si>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</si>
  <si>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</si>
  <si>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</si>
  <si>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</si>
  <si>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</si>
  <si>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</si>
  <si>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</si>
  <si>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</si>
  <si>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</si>
  <si>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</si>
  <si>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</si>
  <si>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</si>
  <si>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</si>
  <si>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</si>
  <si>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</si>
  <si>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</si>
  <si>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</si>
  <si>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</si>
  <si>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</si>
  <si>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</si>
  <si>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</si>
  <si>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</si>
  <si>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</si>
  <si>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</si>
  <si>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</si>
  <si>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</si>
  <si>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</si>
  <si>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</si>
  <si>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</si>
  <si>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</si>
  <si>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</si>
  <si>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</si>
  <si>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</si>
  <si>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</si>
  <si>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</si>
  <si>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</si>
  <si>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</si>
  <si>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</si>
  <si>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</si>
  <si>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</si>
  <si>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</si>
  <si>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</si>
  <si>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</si>
  <si>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</si>
  <si>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</si>
  <si>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</si>
  <si>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</si>
  <si>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</si>
  <si>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</si>
  <si>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</si>
  <si>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</si>
  <si>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</si>
  <si>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</si>
  <si>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</si>
  <si>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</si>
  <si>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</si>
  <si>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</si>
  <si>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</si>
  <si>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</si>
  <si>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</si>
  <si>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</si>
  <si>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</si>
  <si>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</si>
  <si>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</si>
  <si>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</si>
  <si>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</si>
  <si>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</si>
  <si>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</si>
  <si>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</si>
  <si>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</si>
  <si>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</si>
  <si>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</si>
  <si>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</si>
  <si>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Trophée de la sieste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</si>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</sst>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E1" zoomScale="90" zoomScaleNormal="90" workbookViewId="0">
      <pane ySplit="1" topLeftCell="A59" activePane="bottomLeft" state="frozen"/>
      <selection activeCell="G1" sqref="G1"/>
      <selection pane="bottomLeft" activeCell="O84" sqref="O8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9"/>
        <v/>
      </c>
      <c r="U84" s="52" t="str">
        <f t="shared" si="18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9"/>
        <v/>
      </c>
      <c r="U85" s="52" t="str">
        <f t="shared" si="18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9"/>
        <v/>
      </c>
      <c r="U86" s="52" t="str">
        <f t="shared" si="18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21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Belgique</v>
      </c>
      <c r="I95" s="39" t="str">
        <f t="shared" si="21"/>
        <v>Etats-Unis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TBD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Belgique</v>
      </c>
      <c r="H95" s="13" t="str">
        <f>VLOOKUP($A95,Database!$A:$I,9,FALSE)</f>
        <v>Etats-Unis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46205.41046053241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7"/>
  <sheetViews>
    <sheetView tabSelected="1" workbookViewId="0">
      <selection activeCell="A5" sqref="A5:XFD5"/>
    </sheetView>
  </sheetViews>
  <sheetFormatPr baseColWidth="10" defaultColWidth="19.1796875" defaultRowHeight="14.5" x14ac:dyDescent="0.35"/>
  <cols>
    <col min="1" max="1" width="41" style="21" customWidth="1"/>
    <col min="2" max="2" width="17.6328125" style="2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431</v>
      </c>
    </row>
    <row r="2" spans="1:4" x14ac:dyDescent="0.35">
      <c r="A2" s="73" t="s">
        <v>427</v>
      </c>
      <c r="B2" s="21">
        <f>_xlfn.XLOOKUP(MAX(Setup_MPP!$Q:$Q),Setup_MPP!$Q:$Q,Setup_MPP!$A:$A)</f>
        <v>27</v>
      </c>
      <c r="C2" s="21" t="str">
        <f>_xlfn.XLOOKUP(MAX(Setup_MPP!$Q:$Q),Setup_MPP!$Q:$Q,Setup_MPP!$C:$C)</f>
        <v>maryemkappa</v>
      </c>
      <c r="D2" s="21">
        <f>MAX(Setup_MPP!Q:Q)</f>
        <v>28</v>
      </c>
    </row>
    <row r="3" spans="1:4" x14ac:dyDescent="0.35">
      <c r="A3" s="73" t="s">
        <v>432</v>
      </c>
      <c r="B3" s="21">
        <f ca="1">_xlfn.XLOOKUP(MAX(Pronostics!$AF:$AF),Pronostics!$AF:$AF,Pronostics!$B:$B)</f>
        <v>11</v>
      </c>
      <c r="C3" s="21" t="str">
        <f ca="1">_xlfn.XLOOKUP(MAX(Pronostics!$AF:$AF),Pronostics!$AF:$AF,Pronostics!$D:$D)</f>
        <v>Kinsley91</v>
      </c>
      <c r="D3" s="21">
        <f ca="1">MAX(Pronostics!$AF:$AF)</f>
        <v>346</v>
      </c>
    </row>
    <row r="4" spans="1:4" x14ac:dyDescent="0.35">
      <c r="A4" s="73" t="s">
        <v>436</v>
      </c>
      <c r="B4" s="21" cm="1">
        <f t="array" aca="1" ref="B4" ca="1">_xlfn.XLOOKUP(
    MAX(_xlfn._xlws.FILTER(Pronostics!$AF:$AF,Pronostics!$S:$S&lt;&gt;1)),
    Pronostics!$AF:$AF,
    Pronostics!$B:$B
)</f>
        <v>12</v>
      </c>
      <c r="C4" s="21" t="str" cm="1">
        <f t="array" aca="1" ref="C4" ca="1">_xlfn.XLOOKUP(
    MAX(_xlfn._xlws.FILTER(Pronostics!$AF:$AF,Pronostics!$S:$S&lt;&gt;1)),
    Pronostics!$AF:$AF,
    Pronostics!$D:$D
)</f>
        <v>Jaouad1</v>
      </c>
      <c r="D4" s="21" cm="1">
        <f t="array" aca="1" ref="D4" ca="1">MAX(_xlfn._xlws.FILTER(Pronostics!$AF:$AF,Pronostics!$S:$S&lt;&gt;1))</f>
        <v>216</v>
      </c>
    </row>
    <row r="5" spans="1:4" x14ac:dyDescent="0.35">
      <c r="A5" s="73" t="s">
        <v>433</v>
      </c>
      <c r="B5" s="21">
        <f>_xlfn.XLOOKUP(MAX(Setup_MPP!$N:$N),Setup_MPP!$N:$N,Setup_MPP!$A:$A)</f>
        <v>2</v>
      </c>
      <c r="C5" s="21" t="str">
        <f>_xlfn.XLOOKUP(MAX(Setup_MPP!$N:$N),Setup_MPP!$N:$N,Setup_MPP!$C:$C)</f>
        <v>leaelaz</v>
      </c>
      <c r="D5" s="21">
        <f>MAX(Setup_MPP!$N:$N)</f>
        <v>53</v>
      </c>
    </row>
    <row r="6" spans="1:4" x14ac:dyDescent="0.35">
      <c r="A6" s="73" t="s">
        <v>434</v>
      </c>
      <c r="B6" s="21">
        <f ca="1">_xlfn.XLOOKUP(MAX(Setup_MPP!$O:$O),Setup_MPP!$O:$O,Setup_MPP!$A:$A)</f>
        <v>4</v>
      </c>
      <c r="C6" s="21" t="str">
        <f ca="1">_xlfn.XLOOKUP(MAX(Setup_MPP!$O:$O),Setup_MPP!$O:$O,Setup_MPP!$C:$C)</f>
        <v>Popo444</v>
      </c>
      <c r="D6" s="21">
        <f ca="1">MAX(Setup_MPP!$O:$O)</f>
        <v>13</v>
      </c>
    </row>
    <row r="7" spans="1:4" x14ac:dyDescent="0.35">
      <c r="A7" s="21" t="s">
        <v>435</v>
      </c>
      <c r="B7" s="21" cm="1">
        <f t="array" aca="1" ref="B7" ca="1">_xlfn.XLOOKUP(1,Setup_MPP!$U$2:$U$29,Setup_MPP!$A2:$A$29)</f>
        <v>27</v>
      </c>
      <c r="C7" s="21" t="str" cm="1">
        <f t="array" aca="1" ref="C7" ca="1">_xlfn.XLOOKUP(1,Setup_MPP!$U$2:$U$29,Setup_MPP!C2:$C$29)</f>
        <v>maryemkappa</v>
      </c>
      <c r="D7" s="75">
        <f ca="1">ROUND(MAX(Setup_MPP!$T:$T),1)</f>
        <v>54.1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L2205" activePane="bottomRight" state="frozen"/>
      <selection pane="topRight" activeCell="E1" sqref="E1"/>
      <selection pane="bottomLeft" activeCell="A2" sqref="A2"/>
      <selection pane="bottomRight" activeCell="S2239" sqref="S2239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2966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3516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3144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3409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2304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3395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1907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3135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3332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2912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3363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2968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3281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3380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3241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3174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2981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3062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2930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2730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2811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2441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3054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3157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2667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2924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2966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3516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3144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3409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2304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3395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1907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3135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3332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2912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3363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2968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3281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3380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3241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3174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2981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3062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2930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2730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2811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2441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3054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3157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2667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2924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2966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3516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3144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3409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2304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3395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1907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3135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3332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2912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3363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2968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3281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3380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3241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3174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2981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3062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2930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2730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2811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2441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3054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3157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2667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2924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2966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3516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3144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3409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2304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3395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1907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3135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3332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2912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3363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2968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3281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3380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3241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3174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2981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3062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2930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2730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2811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2441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3054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3157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2667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2924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2966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3516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3144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3409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2304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3395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1907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3135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3332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2912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3363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2968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3281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3380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3241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3174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2981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3062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2930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2730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2811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2441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3054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3157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2667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2924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2966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3516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3144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3409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2304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3395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1907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3135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3332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2912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3363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2968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3281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3380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3241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3174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2981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3062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2930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2730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2811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2441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3054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3157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2667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2924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2966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3516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3144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3409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2304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3395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1907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3135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3332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2912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3363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2968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3281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3380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3241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3174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2981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3062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2930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2730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2811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2441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3054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3157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2667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2924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2966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3516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3144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3409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2304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3395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1907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3135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3332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2912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3363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2968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3281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3380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3241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3174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2981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3062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2930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2730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2811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2441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3054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3157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2667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2924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2966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3516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3144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3409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2304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3395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1907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3135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3332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2912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3363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2968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3281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3380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3241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3174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2981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3062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2930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2730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2811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2441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3054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3157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2667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2924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2966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3516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3144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3409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2304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3395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1907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3135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3332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2912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3363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2968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3281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3380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3241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3174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2981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3062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2930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2730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2811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2441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3054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3157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2667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2924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2966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3516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3144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3409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2304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3395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1907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3135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3332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2912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3363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2968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3281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3380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3241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3174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2981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3062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2930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2730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2811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2441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3054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3157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2667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2924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Belgique</v>
      </c>
      <c r="K2540" s="21" t="str">
        <f>IFERROR(VLOOKUP(J2540,Setup_Team!$B:$C,2,FALSE), "TDB")</f>
        <v>BEL</v>
      </c>
      <c r="L2540" s="21" t="str">
        <f>VLOOKUP($A2540,Location!$A:$J,8,FALSE)</f>
        <v>Etats-Unis</v>
      </c>
      <c r="M2540" s="21" t="str">
        <f>IFERROR(VLOOKUP(L2540,Setup_Team!$B:$C,2,FALSE), "TDB")</f>
        <v>USA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2966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Belgique</v>
      </c>
      <c r="K2541" s="21" t="str">
        <f>IFERROR(VLOOKUP(J2541,Setup_Team!$B:$C,2,FALSE), "TDB")</f>
        <v>BEL</v>
      </c>
      <c r="L2541" s="21" t="str">
        <f>VLOOKUP($A2541,Location!$A:$J,8,FALSE)</f>
        <v>Etats-Unis</v>
      </c>
      <c r="M2541" s="21" t="str">
        <f>IFERROR(VLOOKUP(L2541,Setup_Team!$B:$C,2,FALSE), "TDB")</f>
        <v>USA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3516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Belgique</v>
      </c>
      <c r="K2542" s="21" t="str">
        <f>IFERROR(VLOOKUP(J2542,Setup_Team!$B:$C,2,FALSE), "TDB")</f>
        <v>BEL</v>
      </c>
      <c r="L2542" s="21" t="str">
        <f>VLOOKUP($A2542,Location!$A:$J,8,FALSE)</f>
        <v>Etats-Unis</v>
      </c>
      <c r="M2542" s="21" t="str">
        <f>IFERROR(VLOOKUP(L2542,Setup_Team!$B:$C,2,FALSE), "TDB")</f>
        <v>USA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3144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Belgique</v>
      </c>
      <c r="K2543" s="21" t="str">
        <f>IFERROR(VLOOKUP(J2543,Setup_Team!$B:$C,2,FALSE), "TDB")</f>
        <v>BEL</v>
      </c>
      <c r="L2543" s="21" t="str">
        <f>VLOOKUP($A2543,Location!$A:$J,8,FALSE)</f>
        <v>Etats-Unis</v>
      </c>
      <c r="M2543" s="21" t="str">
        <f>IFERROR(VLOOKUP(L2543,Setup_Team!$B:$C,2,FALSE), "TDB")</f>
        <v>USA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3409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Belgique</v>
      </c>
      <c r="K2544" s="21" t="str">
        <f>IFERROR(VLOOKUP(J2544,Setup_Team!$B:$C,2,FALSE), "TDB")</f>
        <v>BEL</v>
      </c>
      <c r="L2544" s="21" t="str">
        <f>VLOOKUP($A2544,Location!$A:$J,8,FALSE)</f>
        <v>Etats-Unis</v>
      </c>
      <c r="M2544" s="21" t="str">
        <f>IFERROR(VLOOKUP(L2544,Setup_Team!$B:$C,2,FALSE), "TDB")</f>
        <v>USA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2304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Belgique</v>
      </c>
      <c r="K2545" s="21" t="str">
        <f>IFERROR(VLOOKUP(J2545,Setup_Team!$B:$C,2,FALSE), "TDB")</f>
        <v>BEL</v>
      </c>
      <c r="L2545" s="21" t="str">
        <f>VLOOKUP($A2545,Location!$A:$J,8,FALSE)</f>
        <v>Etats-Unis</v>
      </c>
      <c r="M2545" s="21" t="str">
        <f>IFERROR(VLOOKUP(L2545,Setup_Team!$B:$C,2,FALSE), "TDB")</f>
        <v>USA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3395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Belgique</v>
      </c>
      <c r="K2546" s="21" t="str">
        <f>IFERROR(VLOOKUP(J2546,Setup_Team!$B:$C,2,FALSE), "TDB")</f>
        <v>BEL</v>
      </c>
      <c r="L2546" s="21" t="str">
        <f>VLOOKUP($A2546,Location!$A:$J,8,FALSE)</f>
        <v>Etats-Unis</v>
      </c>
      <c r="M2546" s="21" t="str">
        <f>IFERROR(VLOOKUP(L2546,Setup_Team!$B:$C,2,FALSE), "TDB")</f>
        <v>USA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1907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Belgique</v>
      </c>
      <c r="K2547" s="21" t="str">
        <f>IFERROR(VLOOKUP(J2547,Setup_Team!$B:$C,2,FALSE), "TDB")</f>
        <v>BEL</v>
      </c>
      <c r="L2547" s="21" t="str">
        <f>VLOOKUP($A2547,Location!$A:$J,8,FALSE)</f>
        <v>Etats-Unis</v>
      </c>
      <c r="M2547" s="21" t="str">
        <f>IFERROR(VLOOKUP(L2547,Setup_Team!$B:$C,2,FALSE), "TDB")</f>
        <v>USA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3135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Belgique</v>
      </c>
      <c r="K2548" s="21" t="str">
        <f>IFERROR(VLOOKUP(J2548,Setup_Team!$B:$C,2,FALSE), "TDB")</f>
        <v>BEL</v>
      </c>
      <c r="L2548" s="21" t="str">
        <f>VLOOKUP($A2548,Location!$A:$J,8,FALSE)</f>
        <v>Etats-Unis</v>
      </c>
      <c r="M2548" s="21" t="str">
        <f>IFERROR(VLOOKUP(L2548,Setup_Team!$B:$C,2,FALSE), "TDB")</f>
        <v>USA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3332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Belgique</v>
      </c>
      <c r="K2549" s="21" t="str">
        <f>IFERROR(VLOOKUP(J2549,Setup_Team!$B:$C,2,FALSE), "TDB")</f>
        <v>BEL</v>
      </c>
      <c r="L2549" s="21" t="str">
        <f>VLOOKUP($A2549,Location!$A:$J,8,FALSE)</f>
        <v>Etats-Unis</v>
      </c>
      <c r="M2549" s="21" t="str">
        <f>IFERROR(VLOOKUP(L2549,Setup_Team!$B:$C,2,FALSE), "TDB")</f>
        <v>USA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2912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Belgique</v>
      </c>
      <c r="K2550" s="21" t="str">
        <f>IFERROR(VLOOKUP(J2550,Setup_Team!$B:$C,2,FALSE), "TDB")</f>
        <v>BEL</v>
      </c>
      <c r="L2550" s="21" t="str">
        <f>VLOOKUP($A2550,Location!$A:$J,8,FALSE)</f>
        <v>Etats-Unis</v>
      </c>
      <c r="M2550" s="21" t="str">
        <f>IFERROR(VLOOKUP(L2550,Setup_Team!$B:$C,2,FALSE), "TDB")</f>
        <v>USA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3363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Belgique</v>
      </c>
      <c r="K2551" s="21" t="str">
        <f>IFERROR(VLOOKUP(J2551,Setup_Team!$B:$C,2,FALSE), "TDB")</f>
        <v>BEL</v>
      </c>
      <c r="L2551" s="21" t="str">
        <f>VLOOKUP($A2551,Location!$A:$J,8,FALSE)</f>
        <v>Etats-Unis</v>
      </c>
      <c r="M2551" s="21" t="str">
        <f>IFERROR(VLOOKUP(L2551,Setup_Team!$B:$C,2,FALSE), "TDB")</f>
        <v>USA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2968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Belgique</v>
      </c>
      <c r="K2552" s="21" t="str">
        <f>IFERROR(VLOOKUP(J2552,Setup_Team!$B:$C,2,FALSE), "TDB")</f>
        <v>BEL</v>
      </c>
      <c r="L2552" s="21" t="str">
        <f>VLOOKUP($A2552,Location!$A:$J,8,FALSE)</f>
        <v>Etats-Unis</v>
      </c>
      <c r="M2552" s="21" t="str">
        <f>IFERROR(VLOOKUP(L2552,Setup_Team!$B:$C,2,FALSE), "TDB")</f>
        <v>USA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3281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Belgique</v>
      </c>
      <c r="K2553" s="21" t="str">
        <f>IFERROR(VLOOKUP(J2553,Setup_Team!$B:$C,2,FALSE), "TDB")</f>
        <v>BEL</v>
      </c>
      <c r="L2553" s="21" t="str">
        <f>VLOOKUP($A2553,Location!$A:$J,8,FALSE)</f>
        <v>Etats-Unis</v>
      </c>
      <c r="M2553" s="21" t="str">
        <f>IFERROR(VLOOKUP(L2553,Setup_Team!$B:$C,2,FALSE), "TDB")</f>
        <v>USA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3380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Belgique</v>
      </c>
      <c r="K2554" s="21" t="str">
        <f>IFERROR(VLOOKUP(J2554,Setup_Team!$B:$C,2,FALSE), "TDB")</f>
        <v>BEL</v>
      </c>
      <c r="L2554" s="21" t="str">
        <f>VLOOKUP($A2554,Location!$A:$J,8,FALSE)</f>
        <v>Etats-Unis</v>
      </c>
      <c r="M2554" s="21" t="str">
        <f>IFERROR(VLOOKUP(L2554,Setup_Team!$B:$C,2,FALSE), "TDB")</f>
        <v>USA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3241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Belgique</v>
      </c>
      <c r="K2555" s="21" t="str">
        <f>IFERROR(VLOOKUP(J2555,Setup_Team!$B:$C,2,FALSE), "TDB")</f>
        <v>BEL</v>
      </c>
      <c r="L2555" s="21" t="str">
        <f>VLOOKUP($A2555,Location!$A:$J,8,FALSE)</f>
        <v>Etats-Unis</v>
      </c>
      <c r="M2555" s="21" t="str">
        <f>IFERROR(VLOOKUP(L2555,Setup_Team!$B:$C,2,FALSE), "TDB")</f>
        <v>USA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Belgique</v>
      </c>
      <c r="K2556" s="21" t="str">
        <f>IFERROR(VLOOKUP(J2556,Setup_Team!$B:$C,2,FALSE), "TDB")</f>
        <v>BEL</v>
      </c>
      <c r="L2556" s="21" t="str">
        <f>VLOOKUP($A2556,Location!$A:$J,8,FALSE)</f>
        <v>Etats-Unis</v>
      </c>
      <c r="M2556" s="21" t="str">
        <f>IFERROR(VLOOKUP(L2556,Setup_Team!$B:$C,2,FALSE), "TDB")</f>
        <v>USA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3174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Belgique</v>
      </c>
      <c r="K2557" s="21" t="str">
        <f>IFERROR(VLOOKUP(J2557,Setup_Team!$B:$C,2,FALSE), "TDB")</f>
        <v>BEL</v>
      </c>
      <c r="L2557" s="21" t="str">
        <f>VLOOKUP($A2557,Location!$A:$J,8,FALSE)</f>
        <v>Etats-Unis</v>
      </c>
      <c r="M2557" s="21" t="str">
        <f>IFERROR(VLOOKUP(L2557,Setup_Team!$B:$C,2,FALSE), "TDB")</f>
        <v>USA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2981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Belgique</v>
      </c>
      <c r="K2558" s="21" t="str">
        <f>IFERROR(VLOOKUP(J2558,Setup_Team!$B:$C,2,FALSE), "TDB")</f>
        <v>BEL</v>
      </c>
      <c r="L2558" s="21" t="str">
        <f>VLOOKUP($A2558,Location!$A:$J,8,FALSE)</f>
        <v>Etats-Unis</v>
      </c>
      <c r="M2558" s="21" t="str">
        <f>IFERROR(VLOOKUP(L2558,Setup_Team!$B:$C,2,FALSE), "TDB")</f>
        <v>USA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3062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Belgique</v>
      </c>
      <c r="K2559" s="21" t="str">
        <f>IFERROR(VLOOKUP(J2559,Setup_Team!$B:$C,2,FALSE), "TDB")</f>
        <v>BEL</v>
      </c>
      <c r="L2559" s="21" t="str">
        <f>VLOOKUP($A2559,Location!$A:$J,8,FALSE)</f>
        <v>Etats-Unis</v>
      </c>
      <c r="M2559" s="21" t="str">
        <f>IFERROR(VLOOKUP(L2559,Setup_Team!$B:$C,2,FALSE), "TDB")</f>
        <v>USA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2930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Belgique</v>
      </c>
      <c r="K2560" s="21" t="str">
        <f>IFERROR(VLOOKUP(J2560,Setup_Team!$B:$C,2,FALSE), "TDB")</f>
        <v>BEL</v>
      </c>
      <c r="L2560" s="21" t="str">
        <f>VLOOKUP($A2560,Location!$A:$J,8,FALSE)</f>
        <v>Etats-Unis</v>
      </c>
      <c r="M2560" s="21" t="str">
        <f>IFERROR(VLOOKUP(L2560,Setup_Team!$B:$C,2,FALSE), "TDB")</f>
        <v>USA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2730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Belgique</v>
      </c>
      <c r="K2561" s="21" t="str">
        <f>IFERROR(VLOOKUP(J2561,Setup_Team!$B:$C,2,FALSE), "TDB")</f>
        <v>BEL</v>
      </c>
      <c r="L2561" s="21" t="str">
        <f>VLOOKUP($A2561,Location!$A:$J,8,FALSE)</f>
        <v>Etats-Unis</v>
      </c>
      <c r="M2561" s="21" t="str">
        <f>IFERROR(VLOOKUP(L2561,Setup_Team!$B:$C,2,FALSE), "TDB")</f>
        <v>USA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2811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Belgique</v>
      </c>
      <c r="K2562" s="21" t="str">
        <f>IFERROR(VLOOKUP(J2562,Setup_Team!$B:$C,2,FALSE), "TDB")</f>
        <v>BEL</v>
      </c>
      <c r="L2562" s="21" t="str">
        <f>VLOOKUP($A2562,Location!$A:$J,8,FALSE)</f>
        <v>Etats-Unis</v>
      </c>
      <c r="M2562" s="21" t="str">
        <f>IFERROR(VLOOKUP(L2562,Setup_Team!$B:$C,2,FALSE), "TDB")</f>
        <v>USA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2441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Belgique</v>
      </c>
      <c r="K2563" s="21" t="str">
        <f>IFERROR(VLOOKUP(J2563,Setup_Team!$B:$C,2,FALSE), "TDB")</f>
        <v>BEL</v>
      </c>
      <c r="L2563" s="21" t="str">
        <f>VLOOKUP($A2563,Location!$A:$J,8,FALSE)</f>
        <v>Etats-Unis</v>
      </c>
      <c r="M2563" s="21" t="str">
        <f>IFERROR(VLOOKUP(L2563,Setup_Team!$B:$C,2,FALSE), "TDB")</f>
        <v>USA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3054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Belgique</v>
      </c>
      <c r="K2564" s="21" t="str">
        <f>IFERROR(VLOOKUP(J2564,Setup_Team!$B:$C,2,FALSE), "TDB")</f>
        <v>BEL</v>
      </c>
      <c r="L2564" s="21" t="str">
        <f>VLOOKUP($A2564,Location!$A:$J,8,FALSE)</f>
        <v>Etats-Unis</v>
      </c>
      <c r="M2564" s="21" t="str">
        <f>IFERROR(VLOOKUP(L2564,Setup_Team!$B:$C,2,FALSE), "TDB")</f>
        <v>USA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3157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Belgique</v>
      </c>
      <c r="K2565" s="21" t="str">
        <f>IFERROR(VLOOKUP(J2565,Setup_Team!$B:$C,2,FALSE), "TDB")</f>
        <v>BEL</v>
      </c>
      <c r="L2565" s="21" t="str">
        <f>VLOOKUP($A2565,Location!$A:$J,8,FALSE)</f>
        <v>Etats-Unis</v>
      </c>
      <c r="M2565" s="21" t="str">
        <f>IFERROR(VLOOKUP(L2565,Setup_Team!$B:$C,2,FALSE), "TDB")</f>
        <v>USA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2667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Belgique</v>
      </c>
      <c r="K2566" s="21" t="str">
        <f>IFERROR(VLOOKUP(J2566,Setup_Team!$B:$C,2,FALSE), "TDB")</f>
        <v>BEL</v>
      </c>
      <c r="L2566" s="21" t="str">
        <f>VLOOKUP($A2566,Location!$A:$J,8,FALSE)</f>
        <v>Etats-Unis</v>
      </c>
      <c r="M2566" s="21" t="str">
        <f>IFERROR(VLOOKUP(L2566,Setup_Team!$B:$C,2,FALSE), "TDB")</f>
        <v>USA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2924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2966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3516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3144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3409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2304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3395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1907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3135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3332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2912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3363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2968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3281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3380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3241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3174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2981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3062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2930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2730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2811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2441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3054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3157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2667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2924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2966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3516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3144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3409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2304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3395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1907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3135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3332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2912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3363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2968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3281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3380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3241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3174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2981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3062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2930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2730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2811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2441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3054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3157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2667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2924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2966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3516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3144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3409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2304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3395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1907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3135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3332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2912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3363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2968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3281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3380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3241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3174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2981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3062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2930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2730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2811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2441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3054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3157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2667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2924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2966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3516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3144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3409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2304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3395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1907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3135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3332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2912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3363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2968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3281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3380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3241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3174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2981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3062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2930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2730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2811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2441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3054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3157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2667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2924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2966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3516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3144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3409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2304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3395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1907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3135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3332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2912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3363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2968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3281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3380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3241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3174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2981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3062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2930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2730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2811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2441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3054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3157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2667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2924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2966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3516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3144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3409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2304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3395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1907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3135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3332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2912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3363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2968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3281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3380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3241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3174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2981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3062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2930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2730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2811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2441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3054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3157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2667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2924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2966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3516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3144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3409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2304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3395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1907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3135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3332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2912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3363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2968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3281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3380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3241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3174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2981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3062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2930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2730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2811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2441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3054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3157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2667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2924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2966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3516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3144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3409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2304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3395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1907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3135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3332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2912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3363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2968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3281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3380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3241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3174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2981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3062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2930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2730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2811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2441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3054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3157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2667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2924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2966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3516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3144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3409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2304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3395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1907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3135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3332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2912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3363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2968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3281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3380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3241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3174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2981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3062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2930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2730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2811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2441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3054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3157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2667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2924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2966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3516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3144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3409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2304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3395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1907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3135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3332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2912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3363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2968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3281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3380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3241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3174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2981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3062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2930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2730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2811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2441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3054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3157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2667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2924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2966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3516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3144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3409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2304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3395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1907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3135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3332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2912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3363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2968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3281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3380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3241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3174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2981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3062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2930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2730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2811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2441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3054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3157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2667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2924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2966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3516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3144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3409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2304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3395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1907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3135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3332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2912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3363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2968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3281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3380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3241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3174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2981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3062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2930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2730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2811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2441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3054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3157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2667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2924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U83"/>
  <sheetViews>
    <sheetView zoomScale="80" zoomScaleNormal="80" workbookViewId="0">
      <selection activeCell="U1" sqref="U1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16384" width="10.90625" style="13"/>
  </cols>
  <sheetData>
    <row r="1" spans="1:21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428</v>
      </c>
      <c r="S1" s="1" t="s">
        <v>430</v>
      </c>
      <c r="T1" s="1" t="s">
        <v>429</v>
      </c>
    </row>
    <row r="2" spans="1:21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40</v>
      </c>
      <c r="O2" s="7">
        <f ca="1">SUMIF(Pronostics!$D:$D,Setup_MPP!$C2,Pronostics!$AC:$AC)</f>
        <v>12</v>
      </c>
      <c r="P2" s="7">
        <f ca="1">SUMIF(Pronostics!$B:$B,Setup_MPP!$A2,Pronostics!$AF:$AF)</f>
        <v>2966</v>
      </c>
      <c r="Q2" s="7">
        <f>SUMIF(Pronostics!$B:$B,Setup_MPP!$A2,Pronostics!$Z:$Z)</f>
        <v>0</v>
      </c>
      <c r="R2" s="7">
        <f>COUNTIF(Database!M:M,"Terminé")</f>
        <v>82</v>
      </c>
      <c r="S2" s="74">
        <f ca="1">P2/R2</f>
        <v>36.170731707317074</v>
      </c>
      <c r="T2" s="74">
        <f ca="1">P2/(R2-Q2)</f>
        <v>36.170731707317074</v>
      </c>
      <c r="U2" s="7">
        <f ca="1">RANK(T2,T2:T29,0)</f>
        <v>19</v>
      </c>
    </row>
    <row r="3" spans="1:21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53</v>
      </c>
      <c r="O3" s="7">
        <f ca="1">SUMIF(Pronostics!$D:$D,Setup_MPP!$C3,Pronostics!$AC:$AC)</f>
        <v>7</v>
      </c>
      <c r="P3" s="7">
        <f ca="1">SUMIF(Pronostics!$B:$B,Setup_MPP!$A3,Pronostics!$AF:$AF)</f>
        <v>3516</v>
      </c>
      <c r="Q3" s="7">
        <f>SUMIF(Pronostics!$B:$B,Setup_MPP!$A3,Pronostics!$Z:$Z)</f>
        <v>0</v>
      </c>
      <c r="R3" s="7">
        <f>COUNTIF(Database!M:M,"Terminé")</f>
        <v>82</v>
      </c>
      <c r="S3" s="74">
        <f t="shared" ref="S3:S29" ca="1" si="0">P3/R3</f>
        <v>42.878048780487802</v>
      </c>
      <c r="T3" s="74">
        <f t="shared" ref="T3:T29" ca="1" si="1">P3/(R3-Q3)</f>
        <v>42.878048780487802</v>
      </c>
      <c r="U3" s="7">
        <f t="shared" ref="U3:U29" ca="1" si="2">RANK(T3,T3:T30,0)</f>
        <v>2</v>
      </c>
    </row>
    <row r="4" spans="1:21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>IFERROR(IF(H4=1,J4,0),0)</f>
        <v>0</v>
      </c>
      <c r="M4" s="7">
        <f>IFERROR(IF(I4=1,K4,0),0)</f>
        <v>0</v>
      </c>
      <c r="N4" s="7">
        <f>SUMIF(Pronostics!$D:$D,Setup_MPP!$C4,Pronostics!$AA:$AA)</f>
        <v>49</v>
      </c>
      <c r="O4" s="7">
        <f ca="1">SUMIF(Pronostics!$D:$D,Setup_MPP!$C4,Pronostics!$AC:$AC)</f>
        <v>7</v>
      </c>
      <c r="P4" s="7">
        <f ca="1">SUMIF(Pronostics!$B:$B,Setup_MPP!$A4,Pronostics!$AF:$AF)</f>
        <v>3144</v>
      </c>
      <c r="Q4" s="7">
        <f>SUMIF(Pronostics!$B:$B,Setup_MPP!$A4,Pronostics!$Z:$Z)</f>
        <v>0</v>
      </c>
      <c r="R4" s="7">
        <f>COUNTIF(Database!M:M,"Terminé")</f>
        <v>82</v>
      </c>
      <c r="S4" s="74">
        <f t="shared" ca="1" si="0"/>
        <v>38.341463414634148</v>
      </c>
      <c r="T4" s="74">
        <f t="shared" ca="1" si="1"/>
        <v>38.341463414634148</v>
      </c>
      <c r="U4" s="7">
        <f t="shared" ca="1" si="2"/>
        <v>12</v>
      </c>
    </row>
    <row r="5" spans="1:21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>IFERROR(IF(H5=1,J5,0),0)</f>
        <v>0</v>
      </c>
      <c r="M5" s="7">
        <f>IFERROR(IF(I5=1,K5,0),0)</f>
        <v>0</v>
      </c>
      <c r="N5" s="7">
        <f>SUMIF(Pronostics!$D:$D,Setup_MPP!$C5,Pronostics!$AA:$AA)</f>
        <v>52</v>
      </c>
      <c r="O5" s="7">
        <f ca="1">SUMIF(Pronostics!$D:$D,Setup_MPP!$C5,Pronostics!$AC:$AC)</f>
        <v>13</v>
      </c>
      <c r="P5" s="7">
        <f ca="1">SUMIF(Pronostics!$B:$B,Setup_MPP!$A5,Pronostics!$AF:$AF)</f>
        <v>3409</v>
      </c>
      <c r="Q5" s="7">
        <f>SUMIF(Pronostics!$B:$B,Setup_MPP!$A5,Pronostics!$Z:$Z)</f>
        <v>0</v>
      </c>
      <c r="R5" s="7">
        <f>COUNTIF(Database!M:M,"Terminé")</f>
        <v>82</v>
      </c>
      <c r="S5" s="74">
        <f t="shared" ca="1" si="0"/>
        <v>41.573170731707314</v>
      </c>
      <c r="T5" s="74">
        <f t="shared" ca="1" si="1"/>
        <v>41.573170731707314</v>
      </c>
      <c r="U5" s="7">
        <f t="shared" ca="1" si="2"/>
        <v>4</v>
      </c>
    </row>
    <row r="6" spans="1:21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28</v>
      </c>
      <c r="O6" s="7">
        <f ca="1">SUMIF(Pronostics!$D:$D,Setup_MPP!$C6,Pronostics!$AC:$AC)</f>
        <v>7</v>
      </c>
      <c r="P6" s="7">
        <f ca="1">SUMIF(Pronostics!$B:$B,Setup_MPP!$A6,Pronostics!$AF:$AF)</f>
        <v>2304</v>
      </c>
      <c r="Q6" s="7">
        <f>SUMIF(Pronostics!$B:$B,Setup_MPP!$A6,Pronostics!$Z:$Z)</f>
        <v>9</v>
      </c>
      <c r="R6" s="7">
        <f>COUNTIF(Database!M:M,"Terminé")</f>
        <v>82</v>
      </c>
      <c r="S6" s="74">
        <f t="shared" ca="1" si="0"/>
        <v>28.097560975609756</v>
      </c>
      <c r="T6" s="74">
        <f t="shared" ca="1" si="1"/>
        <v>31.561643835616437</v>
      </c>
      <c r="U6" s="7">
        <f t="shared" ca="1" si="2"/>
        <v>23</v>
      </c>
    </row>
    <row r="7" spans="1:21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53</v>
      </c>
      <c r="O7" s="7">
        <f ca="1">SUMIF(Pronostics!$D:$D,Setup_MPP!$C7,Pronostics!$AC:$AC)</f>
        <v>8</v>
      </c>
      <c r="P7" s="7">
        <f ca="1">SUMIF(Pronostics!$B:$B,Setup_MPP!$A7,Pronostics!$AF:$AF)</f>
        <v>3395</v>
      </c>
      <c r="Q7" s="7">
        <f>SUMIF(Pronostics!$B:$B,Setup_MPP!$A7,Pronostics!$Z:$Z)</f>
        <v>0</v>
      </c>
      <c r="R7" s="7">
        <f>COUNTIF(Database!M:M,"Terminé")</f>
        <v>82</v>
      </c>
      <c r="S7" s="74">
        <f t="shared" ca="1" si="0"/>
        <v>41.402439024390247</v>
      </c>
      <c r="T7" s="74">
        <f t="shared" ca="1" si="1"/>
        <v>41.402439024390247</v>
      </c>
      <c r="U7" s="7">
        <f t="shared" ca="1" si="2"/>
        <v>4</v>
      </c>
    </row>
    <row r="8" spans="1:21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>IFERROR(IF(H8=1,J8,0),0)</f>
        <v>0</v>
      </c>
      <c r="M8" s="7">
        <f>IFERROR(IF(I8=1,K8,0),0)</f>
        <v>0</v>
      </c>
      <c r="N8" s="7">
        <f>SUMIF(Pronostics!$D:$D,Setup_MPP!$C8,Pronostics!$AA:$AA)</f>
        <v>31</v>
      </c>
      <c r="O8" s="7">
        <f ca="1">SUMIF(Pronostics!$D:$D,Setup_MPP!$C8,Pronostics!$AC:$AC)</f>
        <v>5</v>
      </c>
      <c r="P8" s="7">
        <f ca="1">SUMIF(Pronostics!$B:$B,Setup_MPP!$A8,Pronostics!$AF:$AF)</f>
        <v>1907</v>
      </c>
      <c r="Q8" s="7">
        <f>SUMIF(Pronostics!$B:$B,Setup_MPP!$A8,Pronostics!$Z:$Z)</f>
        <v>22</v>
      </c>
      <c r="R8" s="7">
        <f>COUNTIF(Database!M:M,"Terminé")</f>
        <v>82</v>
      </c>
      <c r="S8" s="74">
        <f t="shared" ca="1" si="0"/>
        <v>23.256097560975611</v>
      </c>
      <c r="T8" s="74">
        <f t="shared" ca="1" si="1"/>
        <v>31.783333333333335</v>
      </c>
      <c r="U8" s="7">
        <f t="shared" ca="1" si="2"/>
        <v>21</v>
      </c>
    </row>
    <row r="9" spans="1:21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47</v>
      </c>
      <c r="O9" s="7">
        <f ca="1">SUMIF(Pronostics!$D:$D,Setup_MPP!$C9,Pronostics!$AC:$AC)</f>
        <v>11</v>
      </c>
      <c r="P9" s="7">
        <f ca="1">SUMIF(Pronostics!$B:$B,Setup_MPP!$A9,Pronostics!$AF:$AF)</f>
        <v>3135</v>
      </c>
      <c r="Q9" s="7">
        <f>SUMIF(Pronostics!$B:$B,Setup_MPP!$A9,Pronostics!$Z:$Z)</f>
        <v>0</v>
      </c>
      <c r="R9" s="7">
        <f>COUNTIF(Database!M:M,"Terminé")</f>
        <v>82</v>
      </c>
      <c r="S9" s="74">
        <f t="shared" ca="1" si="0"/>
        <v>38.231707317073173</v>
      </c>
      <c r="T9" s="74">
        <f t="shared" ca="1" si="1"/>
        <v>38.231707317073173</v>
      </c>
      <c r="U9" s="7">
        <f t="shared" ca="1" si="2"/>
        <v>10</v>
      </c>
    </row>
    <row r="10" spans="1:21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50</v>
      </c>
      <c r="O10" s="7">
        <f ca="1">SUMIF(Pronostics!$D:$D,Setup_MPP!$C10,Pronostics!$AC:$AC)</f>
        <v>11</v>
      </c>
      <c r="P10" s="7">
        <f ca="1">SUMIF(Pronostics!$B:$B,Setup_MPP!$A10,Pronostics!$AF:$AF)</f>
        <v>3332</v>
      </c>
      <c r="Q10" s="7">
        <f>SUMIF(Pronostics!$B:$B,Setup_MPP!$A10,Pronostics!$Z:$Z)</f>
        <v>2</v>
      </c>
      <c r="R10" s="7">
        <f>COUNTIF(Database!M:M,"Terminé")</f>
        <v>82</v>
      </c>
      <c r="S10" s="74">
        <f t="shared" ca="1" si="0"/>
        <v>40.634146341463413</v>
      </c>
      <c r="T10" s="74">
        <f t="shared" ca="1" si="1"/>
        <v>41.65</v>
      </c>
      <c r="U10" s="7">
        <f t="shared" ca="1" si="2"/>
        <v>3</v>
      </c>
    </row>
    <row r="11" spans="1:21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45</v>
      </c>
      <c r="O11" s="7">
        <f ca="1">SUMIF(Pronostics!$D:$D,Setup_MPP!$C11,Pronostics!$AC:$AC)</f>
        <v>6</v>
      </c>
      <c r="P11" s="7">
        <f ca="1">SUMIF(Pronostics!$B:$B,Setup_MPP!$A11,Pronostics!$AF:$AF)</f>
        <v>2912</v>
      </c>
      <c r="Q11" s="7">
        <f>SUMIF(Pronostics!$B:$B,Setup_MPP!$A11,Pronostics!$Z:$Z)</f>
        <v>0</v>
      </c>
      <c r="R11" s="7">
        <f>COUNTIF(Database!M:M,"Terminé")</f>
        <v>82</v>
      </c>
      <c r="S11" s="74">
        <f t="shared" ca="1" si="0"/>
        <v>35.512195121951223</v>
      </c>
      <c r="T11" s="74">
        <f t="shared" ca="1" si="1"/>
        <v>35.512195121951223</v>
      </c>
      <c r="U11" s="7">
        <f t="shared" ca="1" si="2"/>
        <v>13</v>
      </c>
    </row>
    <row r="12" spans="1:21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48</v>
      </c>
      <c r="O12" s="7">
        <f ca="1">SUMIF(Pronostics!$D:$D,Setup_MPP!$C12,Pronostics!$AC:$AC)</f>
        <v>7</v>
      </c>
      <c r="P12" s="7">
        <f ca="1">SUMIF(Pronostics!$B:$B,Setup_MPP!$A12,Pronostics!$AF:$AF)</f>
        <v>3363</v>
      </c>
      <c r="Q12" s="7">
        <f>SUMIF(Pronostics!$B:$B,Setup_MPP!$A12,Pronostics!$Z:$Z)</f>
        <v>0</v>
      </c>
      <c r="R12" s="7">
        <f>COUNTIF(Database!M:M,"Terminé")</f>
        <v>82</v>
      </c>
      <c r="S12" s="74">
        <f t="shared" ca="1" si="0"/>
        <v>41.012195121951223</v>
      </c>
      <c r="T12" s="74">
        <f t="shared" ca="1" si="1"/>
        <v>41.012195121951223</v>
      </c>
      <c r="U12" s="7">
        <f t="shared" ca="1" si="2"/>
        <v>3</v>
      </c>
    </row>
    <row r="13" spans="1:21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43</v>
      </c>
      <c r="O13" s="7">
        <f ca="1">SUMIF(Pronostics!$D:$D,Setup_MPP!$C13,Pronostics!$AC:$AC)</f>
        <v>7</v>
      </c>
      <c r="P13" s="7">
        <f ca="1">SUMIF(Pronostics!$B:$B,Setup_MPP!$A13,Pronostics!$AF:$AF)</f>
        <v>2968</v>
      </c>
      <c r="Q13" s="7">
        <f>SUMIF(Pronostics!$B:$B,Setup_MPP!$A13,Pronostics!$Z:$Z)</f>
        <v>0</v>
      </c>
      <c r="R13" s="7">
        <f>COUNTIF(Database!M:M,"Terminé")</f>
        <v>82</v>
      </c>
      <c r="S13" s="74">
        <f t="shared" ca="1" si="0"/>
        <v>36.195121951219512</v>
      </c>
      <c r="T13" s="74">
        <f t="shared" ca="1" si="1"/>
        <v>36.195121951219512</v>
      </c>
      <c r="U13" s="7">
        <f t="shared" ca="1" si="2"/>
        <v>10</v>
      </c>
    </row>
    <row r="14" spans="1:21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46</v>
      </c>
      <c r="O14" s="7">
        <f ca="1">SUMIF(Pronostics!$D:$D,Setup_MPP!$C14,Pronostics!$AC:$AC)</f>
        <v>6</v>
      </c>
      <c r="P14" s="7">
        <f ca="1">SUMIF(Pronostics!$B:$B,Setup_MPP!$A14,Pronostics!$AF:$AF)</f>
        <v>3281</v>
      </c>
      <c r="Q14" s="7">
        <f>SUMIF(Pronostics!$B:$B,Setup_MPP!$A14,Pronostics!$Z:$Z)</f>
        <v>0</v>
      </c>
      <c r="R14" s="7">
        <f>COUNTIF(Database!M:M,"Terminé")</f>
        <v>82</v>
      </c>
      <c r="S14" s="74">
        <f t="shared" ca="1" si="0"/>
        <v>40.012195121951223</v>
      </c>
      <c r="T14" s="74">
        <f t="shared" ca="1" si="1"/>
        <v>40.012195121951223</v>
      </c>
      <c r="U14" s="7">
        <f t="shared" ca="1" si="2"/>
        <v>3</v>
      </c>
    </row>
    <row r="15" spans="1:21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>SUMIF(Pronostics!$D:$D,Setup_MPP!$C15,Pronostics!$AA:$AA)</f>
        <v>52</v>
      </c>
      <c r="O15" s="7">
        <f ca="1">SUMIF(Pronostics!$D:$D,Setup_MPP!$C15,Pronostics!$AC:$AC)</f>
        <v>9</v>
      </c>
      <c r="P15" s="7">
        <f ca="1">SUMIF(Pronostics!$B:$B,Setup_MPP!$A15,Pronostics!$AF:$AF)</f>
        <v>3380</v>
      </c>
      <c r="Q15" s="7">
        <f>SUMIF(Pronostics!$B:$B,Setup_MPP!$A15,Pronostics!$Z:$Z)</f>
        <v>2</v>
      </c>
      <c r="R15" s="7">
        <f>COUNTIF(Database!M:M,"Terminé")</f>
        <v>82</v>
      </c>
      <c r="S15" s="74">
        <f t="shared" ca="1" si="0"/>
        <v>41.219512195121951</v>
      </c>
      <c r="T15" s="74">
        <f t="shared" ca="1" si="1"/>
        <v>42.25</v>
      </c>
      <c r="U15" s="7">
        <f t="shared" ca="1" si="2"/>
        <v>2</v>
      </c>
    </row>
    <row r="16" spans="1:21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49</v>
      </c>
      <c r="O16" s="7">
        <f ca="1">SUMIF(Pronostics!$D:$D,Setup_MPP!$C16,Pronostics!$AC:$AC)</f>
        <v>10</v>
      </c>
      <c r="P16" s="7">
        <f ca="1">SUMIF(Pronostics!$B:$B,Setup_MPP!$A16,Pronostics!$AF:$AF)</f>
        <v>3241</v>
      </c>
      <c r="Q16" s="7">
        <f>SUMIF(Pronostics!$B:$B,Setup_MPP!$A16,Pronostics!$Z:$Z)</f>
        <v>0</v>
      </c>
      <c r="R16" s="7">
        <f>COUNTIF(Database!M:M,"Terminé")</f>
        <v>82</v>
      </c>
      <c r="S16" s="74">
        <f t="shared" ca="1" si="0"/>
        <v>39.524390243902438</v>
      </c>
      <c r="T16" s="74">
        <f t="shared" ca="1" si="1"/>
        <v>39.524390243902438</v>
      </c>
      <c r="U16" s="7">
        <f t="shared" ca="1" si="2"/>
        <v>3</v>
      </c>
    </row>
    <row r="17" spans="1:21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37</v>
      </c>
      <c r="O17" s="7">
        <f ca="1">SUMIF(Pronostics!$D:$D,Setup_MPP!$C17,Pronostics!$AC:$AC)</f>
        <v>7</v>
      </c>
      <c r="P17" s="7">
        <f ca="1">SUMIF(Pronostics!$B:$B,Setup_MPP!$A17,Pronostics!$AF:$AF)</f>
        <v>2658</v>
      </c>
      <c r="Q17" s="7">
        <f>SUMIF(Pronostics!$B:$B,Setup_MPP!$A17,Pronostics!$Z:$Z)</f>
        <v>0</v>
      </c>
      <c r="R17" s="7">
        <f>COUNTIF(Database!M:M,"Terminé")</f>
        <v>82</v>
      </c>
      <c r="S17" s="74">
        <f t="shared" ca="1" si="0"/>
        <v>32.414634146341463</v>
      </c>
      <c r="T17" s="74">
        <f t="shared" ca="1" si="1"/>
        <v>32.414634146341463</v>
      </c>
      <c r="U17" s="7">
        <f t="shared" ca="1" si="2"/>
        <v>12</v>
      </c>
    </row>
    <row r="18" spans="1:21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>SUMIF(Pronostics!$D:$D,Setup_MPP!$C18,Pronostics!$AA:$AA)</f>
        <v>49</v>
      </c>
      <c r="O18" s="7">
        <f ca="1">SUMIF(Pronostics!$D:$D,Setup_MPP!$C18,Pronostics!$AC:$AC)</f>
        <v>11</v>
      </c>
      <c r="P18" s="7">
        <f ca="1">SUMIF(Pronostics!$B:$B,Setup_MPP!$A18,Pronostics!$AF:$AF)</f>
        <v>3174</v>
      </c>
      <c r="Q18" s="7">
        <f>SUMIF(Pronostics!$B:$B,Setup_MPP!$A18,Pronostics!$Z:$Z)</f>
        <v>0</v>
      </c>
      <c r="R18" s="7">
        <f>COUNTIF(Database!M:M,"Terminé")</f>
        <v>82</v>
      </c>
      <c r="S18" s="74">
        <f t="shared" ca="1" si="0"/>
        <v>38.707317073170735</v>
      </c>
      <c r="T18" s="74">
        <f t="shared" ca="1" si="1"/>
        <v>38.707317073170735</v>
      </c>
      <c r="U18" s="7">
        <f t="shared" ca="1" si="2"/>
        <v>3</v>
      </c>
    </row>
    <row r="19" spans="1:21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37</v>
      </c>
      <c r="O19" s="7">
        <f ca="1">SUMIF(Pronostics!$D:$D,Setup_MPP!$C19,Pronostics!$AC:$AC)</f>
        <v>8</v>
      </c>
      <c r="P19" s="7">
        <f ca="1">SUMIF(Pronostics!$B:$B,Setup_MPP!$A19,Pronostics!$AF:$AF)</f>
        <v>2981</v>
      </c>
      <c r="Q19" s="7">
        <f>SUMIF(Pronostics!$B:$B,Setup_MPP!$A19,Pronostics!$Z:$Z)</f>
        <v>0</v>
      </c>
      <c r="R19" s="7">
        <f>COUNTIF(Database!M:M,"Terminé")</f>
        <v>82</v>
      </c>
      <c r="S19" s="74">
        <f t="shared" ca="1" si="0"/>
        <v>36.353658536585364</v>
      </c>
      <c r="T19" s="74">
        <f t="shared" ca="1" si="1"/>
        <v>36.353658536585364</v>
      </c>
      <c r="U19" s="7">
        <f t="shared" ca="1" si="2"/>
        <v>5</v>
      </c>
    </row>
    <row r="20" spans="1:21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>SUMIF(Pronostics!$D:$D,Setup_MPP!$C20,Pronostics!$AA:$AA)</f>
        <v>49</v>
      </c>
      <c r="O20" s="7">
        <f ca="1">SUMIF(Pronostics!$D:$D,Setup_MPP!$C20,Pronostics!$AC:$AC)</f>
        <v>7</v>
      </c>
      <c r="P20" s="7">
        <f ca="1">SUMIF(Pronostics!$B:$B,Setup_MPP!$A20,Pronostics!$AF:$AF)</f>
        <v>3062</v>
      </c>
      <c r="Q20" s="7">
        <f>SUMIF(Pronostics!$B:$B,Setup_MPP!$A20,Pronostics!$Z:$Z)</f>
        <v>0</v>
      </c>
      <c r="R20" s="7">
        <f>COUNTIF(Database!M:M,"Terminé")</f>
        <v>82</v>
      </c>
      <c r="S20" s="74">
        <f t="shared" ca="1" si="0"/>
        <v>37.341463414634148</v>
      </c>
      <c r="T20" s="74">
        <f t="shared" ca="1" si="1"/>
        <v>37.341463414634148</v>
      </c>
      <c r="U20" s="7">
        <f t="shared" ca="1" si="2"/>
        <v>4</v>
      </c>
    </row>
    <row r="21" spans="1:21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46</v>
      </c>
      <c r="O21" s="7">
        <f ca="1">SUMIF(Pronostics!$D:$D,Setup_MPP!$C21,Pronostics!$AC:$AC)</f>
        <v>6</v>
      </c>
      <c r="P21" s="7">
        <f ca="1">SUMIF(Pronostics!$B:$B,Setup_MPP!$A21,Pronostics!$AF:$AF)</f>
        <v>2930</v>
      </c>
      <c r="Q21" s="7">
        <f>SUMIF(Pronostics!$B:$B,Setup_MPP!$A21,Pronostics!$Z:$Z)</f>
        <v>1</v>
      </c>
      <c r="R21" s="7">
        <f>COUNTIF(Database!M:M,"Terminé")</f>
        <v>82</v>
      </c>
      <c r="S21" s="74">
        <f t="shared" ca="1" si="0"/>
        <v>35.731707317073173</v>
      </c>
      <c r="T21" s="74">
        <f t="shared" ca="1" si="1"/>
        <v>36.172839506172842</v>
      </c>
      <c r="U21" s="7">
        <f t="shared" ca="1" si="2"/>
        <v>4</v>
      </c>
    </row>
    <row r="22" spans="1:21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39</v>
      </c>
      <c r="O22" s="7">
        <f ca="1">SUMIF(Pronostics!$D:$D,Setup_MPP!$C22,Pronostics!$AC:$AC)</f>
        <v>4</v>
      </c>
      <c r="P22" s="7">
        <f ca="1">SUMIF(Pronostics!$B:$B,Setup_MPP!$A22,Pronostics!$AF:$AF)</f>
        <v>2730</v>
      </c>
      <c r="Q22" s="7">
        <f>SUMIF(Pronostics!$B:$B,Setup_MPP!$A22,Pronostics!$Z:$Z)</f>
        <v>4</v>
      </c>
      <c r="R22" s="7">
        <f>COUNTIF(Database!M:M,"Terminé")</f>
        <v>82</v>
      </c>
      <c r="S22" s="74">
        <f t="shared" ca="1" si="0"/>
        <v>33.292682926829265</v>
      </c>
      <c r="T22" s="74">
        <f t="shared" ca="1" si="1"/>
        <v>35</v>
      </c>
      <c r="U22" s="7">
        <f t="shared" ca="1" si="2"/>
        <v>6</v>
      </c>
    </row>
    <row r="23" spans="1:21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40</v>
      </c>
      <c r="O23" s="7">
        <f ca="1">SUMIF(Pronostics!$D:$D,Setup_MPP!$C23,Pronostics!$AC:$AC)</f>
        <v>8</v>
      </c>
      <c r="P23" s="7">
        <f ca="1">SUMIF(Pronostics!$B:$B,Setup_MPP!$A23,Pronostics!$AF:$AF)</f>
        <v>2811</v>
      </c>
      <c r="Q23" s="7">
        <f>SUMIF(Pronostics!$B:$B,Setup_MPP!$A23,Pronostics!$Z:$Z)</f>
        <v>2</v>
      </c>
      <c r="R23" s="7">
        <f>COUNTIF(Database!M:M,"Terminé")</f>
        <v>82</v>
      </c>
      <c r="S23" s="74">
        <f t="shared" ca="1" si="0"/>
        <v>34.280487804878049</v>
      </c>
      <c r="T23" s="74">
        <f t="shared" ca="1" si="1"/>
        <v>35.137500000000003</v>
      </c>
      <c r="U23" s="7">
        <f t="shared" ca="1" si="2"/>
        <v>4</v>
      </c>
    </row>
    <row r="24" spans="1:21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38</v>
      </c>
      <c r="O24" s="7">
        <f ca="1">SUMIF(Pronostics!$D:$D,Setup_MPP!$C24,Pronostics!$AC:$AC)</f>
        <v>6</v>
      </c>
      <c r="P24" s="7">
        <f ca="1">SUMIF(Pronostics!$B:$B,Setup_MPP!$A24,Pronostics!$AF:$AF)</f>
        <v>2441</v>
      </c>
      <c r="Q24" s="7">
        <f>SUMIF(Pronostics!$B:$B,Setup_MPP!$A24,Pronostics!$Z:$Z)</f>
        <v>8</v>
      </c>
      <c r="R24" s="7">
        <f>COUNTIF(Database!M:M,"Terminé")</f>
        <v>82</v>
      </c>
      <c r="S24" s="74">
        <f t="shared" ca="1" si="0"/>
        <v>29.76829268292683</v>
      </c>
      <c r="T24" s="74">
        <f t="shared" ca="1" si="1"/>
        <v>32.986486486486484</v>
      </c>
      <c r="U24" s="7">
        <f t="shared" ca="1" si="2"/>
        <v>5</v>
      </c>
    </row>
    <row r="25" spans="1:21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40</v>
      </c>
      <c r="O25" s="7">
        <f ca="1">SUMIF(Pronostics!$D:$D,Setup_MPP!$C25,Pronostics!$AC:$AC)</f>
        <v>7</v>
      </c>
      <c r="P25" s="7">
        <f ca="1">SUMIF(Pronostics!$B:$B,Setup_MPP!$A25,Pronostics!$AF:$AF)</f>
        <v>3054</v>
      </c>
      <c r="Q25" s="7">
        <f>SUMIF(Pronostics!$B:$B,Setup_MPP!$A25,Pronostics!$Z:$Z)</f>
        <v>5</v>
      </c>
      <c r="R25" s="7">
        <f>COUNTIF(Database!M:M,"Terminé")</f>
        <v>82</v>
      </c>
      <c r="S25" s="74">
        <f t="shared" ca="1" si="0"/>
        <v>37.243902439024389</v>
      </c>
      <c r="T25" s="74">
        <f t="shared" ca="1" si="1"/>
        <v>39.662337662337663</v>
      </c>
      <c r="U25" s="7">
        <f t="shared" ca="1" si="2"/>
        <v>2</v>
      </c>
    </row>
    <row r="26" spans="1:21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>SUMIF(Pronostics!$D:$D,Setup_MPP!$C26,Pronostics!$AA:$AA)</f>
        <v>46</v>
      </c>
      <c r="O26" s="7">
        <f ca="1">SUMIF(Pronostics!$D:$D,Setup_MPP!$C26,Pronostics!$AC:$AC)</f>
        <v>9</v>
      </c>
      <c r="P26" s="7">
        <f ca="1">SUMIF(Pronostics!$B:$B,Setup_MPP!$A26,Pronostics!$AF:$AF)</f>
        <v>3157</v>
      </c>
      <c r="Q26" s="7">
        <f>SUMIF(Pronostics!$B:$B,Setup_MPP!$A26,Pronostics!$Z:$Z)</f>
        <v>0</v>
      </c>
      <c r="R26" s="7">
        <f>COUNTIF(Database!M:M,"Terminé")</f>
        <v>82</v>
      </c>
      <c r="S26" s="74">
        <f t="shared" ca="1" si="0"/>
        <v>38.5</v>
      </c>
      <c r="T26" s="74">
        <f t="shared" ca="1" si="1"/>
        <v>38.5</v>
      </c>
      <c r="U26" s="7">
        <f t="shared" ca="1" si="2"/>
        <v>2</v>
      </c>
    </row>
    <row r="27" spans="1:21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43</v>
      </c>
      <c r="O27" s="7">
        <f ca="1">SUMIF(Pronostics!$D:$D,Setup_MPP!$C27,Pronostics!$AC:$AC)</f>
        <v>7</v>
      </c>
      <c r="P27" s="7">
        <f ca="1">SUMIF(Pronostics!$B:$B,Setup_MPP!$A27,Pronostics!$AF:$AF)</f>
        <v>2667</v>
      </c>
      <c r="Q27" s="7">
        <f>SUMIF(Pronostics!$B:$B,Setup_MPP!$A27,Pronostics!$Z:$Z)</f>
        <v>6</v>
      </c>
      <c r="R27" s="7">
        <f>COUNTIF(Database!M:M,"Terminé")</f>
        <v>82</v>
      </c>
      <c r="S27" s="74">
        <f t="shared" ca="1" si="0"/>
        <v>32.524390243902438</v>
      </c>
      <c r="T27" s="74">
        <f t="shared" ca="1" si="1"/>
        <v>35.092105263157897</v>
      </c>
      <c r="U27" s="7">
        <f t="shared" ca="1" si="2"/>
        <v>2</v>
      </c>
    </row>
    <row r="28" spans="1:21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39</v>
      </c>
      <c r="O28" s="7">
        <f ca="1">SUMIF(Pronostics!$D:$D,Setup_MPP!$C28,Pronostics!$AC:$AC)</f>
        <v>9</v>
      </c>
      <c r="P28" s="7">
        <f ca="1">SUMIF(Pronostics!$B:$B,Setup_MPP!$A28,Pronostics!$AF:$AF)</f>
        <v>2924</v>
      </c>
      <c r="Q28" s="7">
        <f>SUMIF(Pronostics!$B:$B,Setup_MPP!$A28,Pronostics!$Z:$Z)</f>
        <v>28</v>
      </c>
      <c r="R28" s="7">
        <f>COUNTIF(Database!M:M,"Terminé")</f>
        <v>82</v>
      </c>
      <c r="S28" s="74">
        <f t="shared" ca="1" si="0"/>
        <v>35.658536585365852</v>
      </c>
      <c r="T28" s="74">
        <f t="shared" ca="1" si="1"/>
        <v>54.148148148148145</v>
      </c>
      <c r="U28" s="7">
        <f t="shared" ca="1" si="2"/>
        <v>1</v>
      </c>
    </row>
    <row r="29" spans="1:21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82</v>
      </c>
      <c r="S29" s="74">
        <f t="shared" si="0"/>
        <v>0</v>
      </c>
      <c r="T29" s="74">
        <f t="shared" si="1"/>
        <v>0</v>
      </c>
      <c r="U29" s="7">
        <f t="shared" si="2"/>
        <v>1</v>
      </c>
    </row>
    <row r="30" spans="1:21" x14ac:dyDescent="0.35">
      <c r="S30" s="74"/>
      <c r="T30" s="74"/>
    </row>
    <row r="31" spans="1:21" x14ac:dyDescent="0.35">
      <c r="S31" s="74"/>
      <c r="T31" s="74"/>
    </row>
    <row r="32" spans="1:21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2026-07-02T07:51:05Z</dcterms:modified>
</cp:coreProperties>
</file>