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B7B173FE-736F-4D13-85A2-155BA1C081A6}" xr6:coauthVersionLast="47" xr6:coauthVersionMax="47" xr10:uidLastSave="{00000000-0000-0000-0000-000000000000}"/>
  <bookViews>
    <workbookView xWindow="-110" yWindow="-110" windowWidth="19420" windowHeight="10300" firstSheet="3" activeTab="4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1" l="1"/>
  <c r="C12" i="11"/>
  <c r="Y3" i="7" a="1"/>
  <c r="Y3" i="7" s="1"/>
  <c r="Y4" i="7" a="1"/>
  <c r="Y4" i="7" s="1"/>
  <c r="Y5" i="7" a="1"/>
  <c r="Y5" i="7" s="1"/>
  <c r="Y6" i="7" a="1"/>
  <c r="Y6" i="7" s="1"/>
  <c r="Y7" i="7" a="1"/>
  <c r="Y7" i="7" s="1"/>
  <c r="Y8" i="7" a="1"/>
  <c r="Y8" i="7" s="1"/>
  <c r="Y9" i="7" a="1"/>
  <c r="Y9" i="7" s="1"/>
  <c r="Y10" i="7" a="1"/>
  <c r="Y10" i="7" s="1"/>
  <c r="Y11" i="7" a="1"/>
  <c r="Y11" i="7" s="1"/>
  <c r="Y12" i="7" a="1"/>
  <c r="Y12" i="7" s="1"/>
  <c r="Y13" i="7" a="1"/>
  <c r="Y13" i="7" s="1"/>
  <c r="Y14" i="7" a="1"/>
  <c r="Y14" i="7" s="1"/>
  <c r="Y15" i="7" a="1"/>
  <c r="Y15" i="7" s="1"/>
  <c r="Y16" i="7" a="1"/>
  <c r="Y16" i="7" s="1"/>
  <c r="Y17" i="7" a="1"/>
  <c r="Y17" i="7" s="1"/>
  <c r="Y18" i="7" a="1"/>
  <c r="Y18" i="7" s="1"/>
  <c r="Y19" i="7" a="1"/>
  <c r="Y19" i="7" s="1"/>
  <c r="Y20" i="7" a="1"/>
  <c r="Y20" i="7" s="1"/>
  <c r="Y21" i="7" a="1"/>
  <c r="Y21" i="7" s="1"/>
  <c r="Y22" i="7" a="1"/>
  <c r="Y22" i="7" s="1"/>
  <c r="Y23" i="7" a="1"/>
  <c r="Y23" i="7" s="1"/>
  <c r="Y24" i="7" a="1"/>
  <c r="Y24" i="7" s="1"/>
  <c r="Y25" i="7" a="1"/>
  <c r="Y25" i="7" s="1"/>
  <c r="Y26" i="7" a="1"/>
  <c r="Y26" i="7" s="1"/>
  <c r="Y27" i="7" a="1"/>
  <c r="Y27" i="7" s="1"/>
  <c r="Y28" i="7" a="1"/>
  <c r="Y28" i="7" s="1"/>
  <c r="Y2" i="7" a="1"/>
  <c r="Y2" i="7" s="1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C9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99" i="1"/>
  <c r="I100" i="1"/>
  <c r="I101" i="1"/>
  <c r="I102" i="1"/>
  <c r="I103" i="1"/>
  <c r="I104" i="1"/>
  <c r="I105" i="1"/>
  <c r="I90" i="1"/>
  <c r="H99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AA86" i="1"/>
  <c r="H96" i="1" s="1"/>
  <c r="AA87" i="1"/>
  <c r="H97" i="1" s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AB92" i="1" s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310" i="4"/>
  <c r="AA2317" i="4"/>
  <c r="AA2479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Y92" i="1" s="1"/>
  <c r="AA92" i="1" s="1"/>
  <c r="H100" i="1" s="1"/>
  <c r="A91" i="1"/>
  <c r="X91" i="1" s="1"/>
  <c r="Y91" i="1" s="1"/>
  <c r="AA91" i="1" s="1"/>
  <c r="I98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X2189" i="4" l="1"/>
  <c r="AB91" i="1"/>
  <c r="Y90" i="1"/>
  <c r="AA90" i="1" s="1"/>
  <c r="H98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AA2406" i="4" s="1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AA2466" i="4" s="1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AA2428" i="4" s="1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AA2389" i="4" s="1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AA2481" i="4" s="1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AA2388" i="4" s="1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AA2471" i="4" s="1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T2447" i="4"/>
  <c r="U2447" i="4"/>
  <c r="V2447" i="4"/>
  <c r="U2435" i="4"/>
  <c r="V2435" i="4"/>
  <c r="T2435" i="4"/>
  <c r="W2435" i="4"/>
  <c r="X2435" i="4"/>
  <c r="AA2435" i="4" s="1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AA2477" i="4" s="1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AA2402" i="4" s="1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AA2464" i="4" s="1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AA2356" i="4" s="1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I2477" i="4"/>
  <c r="N2477" i="4"/>
  <c r="I2465" i="4"/>
  <c r="O2465" i="4"/>
  <c r="C2465" i="4"/>
  <c r="AB2465" i="4" s="1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A2461" i="4" l="1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C2515" i="4" s="1"/>
  <c r="AD2515" i="4" s="1"/>
  <c r="AB2529" i="4"/>
  <c r="AC2529" i="4" s="1"/>
  <c r="AD2529" i="4" s="1"/>
  <c r="AB2535" i="4"/>
  <c r="AC2535" i="4" s="1"/>
  <c r="AD2535" i="4" s="1"/>
  <c r="AB2514" i="4"/>
  <c r="AC2514" i="4" s="1"/>
  <c r="AD2514" i="4" s="1"/>
  <c r="AB2539" i="4"/>
  <c r="AC2539" i="4" s="1"/>
  <c r="AD2539" i="4" s="1"/>
  <c r="AB2513" i="4"/>
  <c r="AC2513" i="4" s="1"/>
  <c r="AD2513" i="4" s="1"/>
  <c r="AB2524" i="4"/>
  <c r="AC2524" i="4" s="1"/>
  <c r="AD2524" i="4" s="1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647" i="4"/>
  <c r="AD2647" i="4" s="1"/>
  <c r="AC2620" i="4"/>
  <c r="AD2620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C2567" i="4"/>
  <c r="AD2567" i="4" s="1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486" i="4"/>
  <c r="AD2486" i="4" s="1"/>
  <c r="AC2648" i="4"/>
  <c r="AD2648" i="4" s="1"/>
  <c r="AC2702" i="4"/>
  <c r="AD2702" i="4" s="1"/>
  <c r="AB2133" i="4"/>
  <c r="AB297" i="4"/>
  <c r="AA297" i="4"/>
  <c r="AB2565" i="4"/>
  <c r="AC2565" i="4" s="1"/>
  <c r="AD2565" i="4" s="1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C2619" i="4" s="1"/>
  <c r="AD2619" i="4" s="1"/>
  <c r="AC2459" i="4"/>
  <c r="AD2459" i="4" s="1"/>
  <c r="AE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E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B36" i="4"/>
  <c r="AB67" i="4"/>
  <c r="AC67" i="4" s="1"/>
  <c r="AD67" i="4" s="1"/>
  <c r="AE67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627" i="4"/>
  <c r="AD2627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41" i="4"/>
  <c r="AD2541" i="4" s="1"/>
  <c r="AC2501" i="4"/>
  <c r="AD2501" i="4" s="1"/>
  <c r="AC2528" i="4"/>
  <c r="AD2528" i="4" s="1"/>
  <c r="AC2591" i="4"/>
  <c r="AD2591" i="4" s="1"/>
  <c r="AC2502" i="4"/>
  <c r="AD2502" i="4" s="1"/>
  <c r="AC2525" i="4"/>
  <c r="AD2525" i="4" s="1"/>
  <c r="AC2598" i="4"/>
  <c r="AD2598" i="4" s="1"/>
  <c r="AC2498" i="4"/>
  <c r="AD2498" i="4" s="1"/>
  <c r="AC2552" i="4"/>
  <c r="AD2552" i="4" s="1"/>
  <c r="AC2534" i="4"/>
  <c r="AD2534" i="4" s="1"/>
  <c r="AC2769" i="4"/>
  <c r="AD2769" i="4" s="1"/>
  <c r="AC2569" i="4"/>
  <c r="AD2569" i="4" s="1"/>
  <c r="AC2586" i="4"/>
  <c r="AD2586" i="4" s="1"/>
  <c r="AC2802" i="4"/>
  <c r="AD2802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580" i="4"/>
  <c r="AD2580" i="4" s="1"/>
  <c r="AC2622" i="4"/>
  <c r="AD2622" i="4" s="1"/>
  <c r="AC2681" i="4"/>
  <c r="AD2681" i="4" s="1"/>
  <c r="AC2788" i="4"/>
  <c r="AD2788" i="4" s="1"/>
  <c r="AC2571" i="4"/>
  <c r="AD2571" i="4" s="1"/>
  <c r="AC2487" i="4"/>
  <c r="AD2487" i="4" s="1"/>
  <c r="AC2595" i="4"/>
  <c r="AD2595" i="4" s="1"/>
  <c r="AC2763" i="4"/>
  <c r="AD2763" i="4" s="1"/>
  <c r="AC2652" i="4"/>
  <c r="AD2652" i="4" s="1"/>
  <c r="AC2460" i="4"/>
  <c r="AD2460" i="4" s="1"/>
  <c r="AE2460" i="4" s="1"/>
  <c r="AC2826" i="4"/>
  <c r="AD2826" i="4" s="1"/>
  <c r="AC2543" i="4"/>
  <c r="AD2543" i="4" s="1"/>
  <c r="AC2544" i="4"/>
  <c r="AD2544" i="4" s="1"/>
  <c r="AC2814" i="4"/>
  <c r="AD2814" i="4" s="1"/>
  <c r="AC2748" i="4"/>
  <c r="AD2748" i="4" s="1"/>
  <c r="AC2545" i="4"/>
  <c r="AD2545" i="4" s="1"/>
  <c r="AC2584" i="4"/>
  <c r="AD2584" i="4" s="1"/>
  <c r="AC2653" i="4"/>
  <c r="AD2653" i="4" s="1"/>
  <c r="AC2807" i="4"/>
  <c r="AD280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E2471" i="4" s="1"/>
  <c r="AC2812" i="4"/>
  <c r="AD2812" i="4" s="1"/>
  <c r="AC2383" i="4"/>
  <c r="AD2383" i="4" s="1"/>
  <c r="AC2774" i="4"/>
  <c r="AD2774" i="4" s="1"/>
  <c r="AC2564" i="4"/>
  <c r="AD2564" i="4" s="1"/>
  <c r="AC2496" i="4"/>
  <c r="AD2496" i="4" s="1"/>
  <c r="AC2604" i="4"/>
  <c r="AD2604" i="4" s="1"/>
  <c r="AC2631" i="4"/>
  <c r="AD2631" i="4" s="1"/>
  <c r="AC2492" i="4"/>
  <c r="AD2492" i="4" s="1"/>
  <c r="AC2761" i="4"/>
  <c r="AD2761" i="4" s="1"/>
  <c r="AC2734" i="4"/>
  <c r="AD2734" i="4" s="1"/>
  <c r="AC2605" i="4"/>
  <c r="AD2605" i="4" s="1"/>
  <c r="AC2757" i="4"/>
  <c r="AD2757" i="4" s="1"/>
  <c r="AC2823" i="4"/>
  <c r="AD2823" i="4" s="1"/>
  <c r="AC2473" i="4"/>
  <c r="AD2473" i="4" s="1"/>
  <c r="AE2473" i="4" s="1"/>
  <c r="AC2623" i="4"/>
  <c r="AD2623" i="4" s="1"/>
  <c r="AC2599" i="4"/>
  <c r="AD2599" i="4" s="1"/>
  <c r="AC2815" i="4"/>
  <c r="AD2815" i="4" s="1"/>
  <c r="AC2516" i="4"/>
  <c r="AD2516" i="4" s="1"/>
  <c r="AC2771" i="4"/>
  <c r="AD2771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550" i="4"/>
  <c r="AD2550" i="4" s="1"/>
  <c r="AC2751" i="4"/>
  <c r="AD2751" i="4" s="1"/>
  <c r="AC2776" i="4"/>
  <c r="AD2776" i="4" s="1"/>
  <c r="AC2505" i="4"/>
  <c r="AD2505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E2480" i="4" s="1"/>
  <c r="AC2468" i="4"/>
  <c r="AD2468" i="4" s="1"/>
  <c r="AE2468" i="4" s="1"/>
  <c r="AC2644" i="4"/>
  <c r="AD2644" i="4" s="1"/>
  <c r="AC2609" i="4"/>
  <c r="AD2609" i="4" s="1"/>
  <c r="AC2745" i="4"/>
  <c r="AD2745" i="4" s="1"/>
  <c r="AC2772" i="4"/>
  <c r="AD2772" i="4" s="1"/>
  <c r="AC2742" i="4"/>
  <c r="AD2742" i="4" s="1"/>
  <c r="AC2829" i="4"/>
  <c r="AD2829" i="4" s="1"/>
  <c r="AC2588" i="4"/>
  <c r="AD2588" i="4" s="1"/>
  <c r="AC2549" i="4"/>
  <c r="AD2549" i="4" s="1"/>
  <c r="AC2466" i="4"/>
  <c r="AD2466" i="4" s="1"/>
  <c r="AE2466" i="4" s="1"/>
  <c r="AC2482" i="4"/>
  <c r="AD2482" i="4" s="1"/>
  <c r="AE2482" i="4" s="1"/>
  <c r="AC2792" i="4"/>
  <c r="AD2792" i="4" s="1"/>
  <c r="AC2690" i="4"/>
  <c r="AD2690" i="4" s="1"/>
  <c r="AC2759" i="4"/>
  <c r="AD2759" i="4" s="1"/>
  <c r="AC2664" i="4"/>
  <c r="AD2664" i="4" s="1"/>
  <c r="AC2685" i="4"/>
  <c r="AD2685" i="4" s="1"/>
  <c r="AC2662" i="4"/>
  <c r="AD2662" i="4" s="1"/>
  <c r="AC2803" i="4"/>
  <c r="AD2803" i="4" s="1"/>
  <c r="AC2560" i="4"/>
  <c r="AD2560" i="4" s="1"/>
  <c r="AC2559" i="4"/>
  <c r="AD2559" i="4" s="1"/>
  <c r="AC2578" i="4"/>
  <c r="AD2578" i="4" s="1"/>
  <c r="AC2738" i="4"/>
  <c r="AD2738" i="4" s="1"/>
  <c r="AC2563" i="4"/>
  <c r="AD2563" i="4" s="1"/>
  <c r="AC2713" i="4"/>
  <c r="AD2713" i="4" s="1"/>
  <c r="AC2507" i="4"/>
  <c r="AD2507" i="4" s="1"/>
  <c r="AC2472" i="4"/>
  <c r="AD2472" i="4" s="1"/>
  <c r="AE2472" i="4" s="1"/>
  <c r="AC2634" i="4"/>
  <c r="AD2634" i="4" s="1"/>
  <c r="AC2699" i="4"/>
  <c r="AD2699" i="4" s="1"/>
  <c r="AC2678" i="4"/>
  <c r="AD2678" i="4" s="1"/>
  <c r="AC2760" i="4"/>
  <c r="AD2760" i="4" s="1"/>
  <c r="AC2521" i="4"/>
  <c r="AD2521" i="4" s="1"/>
  <c r="AC2615" i="4"/>
  <c r="AD2615" i="4" s="1"/>
  <c r="AC2553" i="4"/>
  <c r="AD2553" i="4" s="1"/>
  <c r="AC2640" i="4"/>
  <c r="AD2640" i="4" s="1"/>
  <c r="AC2817" i="4"/>
  <c r="AD2817" i="4" s="1"/>
  <c r="AC2791" i="4"/>
  <c r="AD2791" i="4" s="1"/>
  <c r="AC2608" i="4"/>
  <c r="AD2608" i="4" s="1"/>
  <c r="AC2495" i="4"/>
  <c r="AD2495" i="4" s="1"/>
  <c r="AC2750" i="4"/>
  <c r="AD2750" i="4" s="1"/>
  <c r="AC2536" i="4"/>
  <c r="AD2536" i="4" s="1"/>
  <c r="AC2508" i="4"/>
  <c r="AD2508" i="4" s="1"/>
  <c r="AC2562" i="4"/>
  <c r="AD2562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C2574" i="4"/>
  <c r="AD2574" i="4" s="1"/>
  <c r="AC2506" i="4"/>
  <c r="AD2506" i="4" s="1"/>
  <c r="AC2641" i="4"/>
  <c r="AD2641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489" i="4"/>
  <c r="AD2489" i="4" s="1"/>
  <c r="AC2625" i="4"/>
  <c r="AD2625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686" i="4"/>
  <c r="AD2686" i="4" s="1"/>
  <c r="AC2784" i="4"/>
  <c r="AD2784" i="4" s="1"/>
  <c r="AC2811" i="4"/>
  <c r="AD2811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628" i="4"/>
  <c r="AD2628" i="4" s="1"/>
  <c r="AC2602" i="4"/>
  <c r="AD2602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504" i="4"/>
  <c r="AD2504" i="4" s="1"/>
  <c r="AC2828" i="4"/>
  <c r="AD2828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722" i="4"/>
  <c r="AD2722" i="4" s="1"/>
  <c r="AC2765" i="4"/>
  <c r="AD2765" i="4" s="1"/>
  <c r="AC2532" i="4"/>
  <c r="AD2532" i="4" s="1"/>
  <c r="AC2805" i="4"/>
  <c r="AD2805" i="4" s="1"/>
  <c r="AC2572" i="4"/>
  <c r="AD2572" i="4" s="1"/>
  <c r="AC2789" i="4"/>
  <c r="AD2789" i="4" s="1"/>
  <c r="AC2744" i="4"/>
  <c r="AD2744" i="4" s="1"/>
  <c r="AC2691" i="4"/>
  <c r="AD2691" i="4" s="1"/>
  <c r="AC2694" i="4"/>
  <c r="AD2694" i="4" s="1"/>
  <c r="AC2616" i="4"/>
  <c r="AD2616" i="4" s="1"/>
  <c r="AC2617" i="4"/>
  <c r="AD2617" i="4" s="1"/>
  <c r="AC2527" i="4"/>
  <c r="AD2527" i="4" s="1"/>
  <c r="AC2587" i="4"/>
  <c r="AD2587" i="4" s="1"/>
  <c r="AC2797" i="4"/>
  <c r="AD2797" i="4" s="1"/>
  <c r="AC2561" i="4"/>
  <c r="AD2561" i="4" s="1"/>
  <c r="AC2494" i="4"/>
  <c r="AD2494" i="4" s="1"/>
  <c r="AC2671" i="4"/>
  <c r="AD2671" i="4" s="1"/>
  <c r="AC2775" i="4"/>
  <c r="AD2775" i="4" s="1"/>
  <c r="AC2669" i="4"/>
  <c r="AD2669" i="4" s="1"/>
  <c r="AC2752" i="4"/>
  <c r="AD2752" i="4" s="1"/>
  <c r="AC2557" i="4"/>
  <c r="AD2557" i="4" s="1"/>
  <c r="AC2692" i="4"/>
  <c r="AD2692" i="4" s="1"/>
  <c r="AC2546" i="4"/>
  <c r="AD2546" i="4" s="1"/>
  <c r="AC2693" i="4"/>
  <c r="AD2693" i="4" s="1"/>
  <c r="AC2570" i="4"/>
  <c r="AD2570" i="4" s="1"/>
  <c r="AC2583" i="4"/>
  <c r="AD2583" i="4" s="1"/>
  <c r="AC2672" i="4"/>
  <c r="AD267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E2481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488" i="4"/>
  <c r="AD2488" i="4" s="1"/>
  <c r="AC2731" i="4"/>
  <c r="AD2731" i="4" s="1"/>
  <c r="AC2779" i="4"/>
  <c r="AD2779" i="4" s="1"/>
  <c r="AC2581" i="4"/>
  <c r="AD2581" i="4" s="1"/>
  <c r="AC2689" i="4"/>
  <c r="AD2689" i="4" s="1"/>
  <c r="AC2790" i="4"/>
  <c r="AD2790" i="4" s="1"/>
  <c r="AC2683" i="4"/>
  <c r="AD2683" i="4" s="1"/>
  <c r="AC2509" i="4"/>
  <c r="AD2509" i="4" s="1"/>
  <c r="AC2576" i="4"/>
  <c r="AD257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589" i="4"/>
  <c r="AD2589" i="4" s="1"/>
  <c r="AC2712" i="4"/>
  <c r="AD2712" i="4" s="1"/>
  <c r="AC2768" i="4"/>
  <c r="AD2768" i="4" s="1"/>
  <c r="AC2703" i="4"/>
  <c r="AD2703" i="4" s="1"/>
  <c r="AC2547" i="4"/>
  <c r="AD2547" i="4" s="1"/>
  <c r="AC2709" i="4"/>
  <c r="AD2709" i="4" s="1"/>
  <c r="AC2575" i="4"/>
  <c r="AD2575" i="4" s="1"/>
  <c r="AC2684" i="4"/>
  <c r="AD2684" i="4" s="1"/>
  <c r="AC2753" i="4"/>
  <c r="AD2753" i="4" s="1"/>
  <c r="AC2827" i="4"/>
  <c r="AD2827" i="4" s="1"/>
  <c r="AC2816" i="4"/>
  <c r="AD2816" i="4" s="1"/>
  <c r="AC2612" i="4"/>
  <c r="AD2612" i="4" s="1"/>
  <c r="AC2490" i="4"/>
  <c r="AD2490" i="4" s="1"/>
  <c r="AC2610" i="4"/>
  <c r="AD2610" i="4" s="1"/>
  <c r="AC2637" i="4"/>
  <c r="AD2637" i="4" s="1"/>
  <c r="AC2799" i="4"/>
  <c r="AD2799" i="4" s="1"/>
  <c r="AC2606" i="4"/>
  <c r="AD2606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500" i="4"/>
  <c r="AD2500" i="4" s="1"/>
  <c r="AC2650" i="4"/>
  <c r="AD2650" i="4" s="1"/>
  <c r="AC2794" i="4"/>
  <c r="AD2794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C2485" i="4" l="1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X13" i="7" l="1" a="1"/>
  <c r="X13" i="7" s="1"/>
  <c r="X17" i="7" a="1"/>
  <c r="X17" i="7" s="1"/>
  <c r="X27" i="7" a="1"/>
  <c r="X27" i="7" s="1"/>
  <c r="X9" i="7" a="1"/>
  <c r="X9" i="7" s="1"/>
  <c r="X5" i="7" a="1"/>
  <c r="X5" i="7" s="1"/>
  <c r="X23" i="7" a="1"/>
  <c r="X23" i="7" s="1"/>
  <c r="X19" i="7" a="1"/>
  <c r="X19" i="7" s="1"/>
  <c r="X16" i="7" a="1"/>
  <c r="X16" i="7" s="1"/>
  <c r="X12" i="7" a="1"/>
  <c r="X12" i="7" s="1"/>
  <c r="X21" i="7" a="1"/>
  <c r="X21" i="7" s="1"/>
  <c r="X28" i="7" a="1"/>
  <c r="X28" i="7" s="1"/>
  <c r="X2" i="7" a="1"/>
  <c r="X2" i="7" s="1"/>
  <c r="X8" i="7" a="1"/>
  <c r="X8" i="7" s="1"/>
  <c r="X26" i="7" a="1"/>
  <c r="X26" i="7" s="1"/>
  <c r="X20" i="7" a="1"/>
  <c r="X20" i="7" s="1"/>
  <c r="X10" i="7" a="1"/>
  <c r="X10" i="7" s="1"/>
  <c r="X15" i="7" a="1"/>
  <c r="X15" i="7" s="1"/>
  <c r="X3" i="7" a="1"/>
  <c r="X3" i="7" s="1"/>
  <c r="X6" i="7" a="1"/>
  <c r="X6" i="7" s="1"/>
  <c r="X24" i="7" a="1"/>
  <c r="X24" i="7" s="1"/>
  <c r="X11" i="7" a="1"/>
  <c r="X11" i="7" s="1"/>
  <c r="X4" i="7" a="1"/>
  <c r="X4" i="7" s="1"/>
  <c r="X22" i="7" a="1"/>
  <c r="X22" i="7" s="1"/>
  <c r="X14" i="7" a="1"/>
  <c r="X14" i="7" s="1"/>
  <c r="X18" i="7" a="1"/>
  <c r="X18" i="7" s="1"/>
  <c r="X25" i="7" a="1"/>
  <c r="X25" i="7" s="1"/>
  <c r="X7" i="7" a="1"/>
  <c r="X7" i="7" s="1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2" i="11"/>
  <c r="C2" i="11"/>
  <c r="B2" i="11"/>
  <c r="D3" i="11"/>
  <c r="C3" i="11"/>
  <c r="B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B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E49" i="4" s="1"/>
  <c r="AF49" i="4" s="1"/>
  <c r="AG157" i="4" s="1"/>
  <c r="AF48" i="4"/>
  <c r="AG75" i="4" s="1"/>
  <c r="AF30" i="4"/>
  <c r="AG30" i="4" s="1"/>
  <c r="AD44" i="4"/>
  <c r="AE44" i="4" s="1"/>
  <c r="AF34" i="4"/>
  <c r="AG88" i="4" s="1"/>
  <c r="AF54" i="4"/>
  <c r="AG108" i="4" s="1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E39" i="4" s="1"/>
  <c r="AD36" i="4"/>
  <c r="AE36" i="4" s="1"/>
  <c r="AF36" i="4" s="1"/>
  <c r="AD38" i="4"/>
  <c r="AE38" i="4" s="1"/>
  <c r="AF38" i="4" s="1"/>
  <c r="AD42" i="4"/>
  <c r="AE42" i="4" s="1"/>
  <c r="AF42" i="4" s="1"/>
  <c r="AD32" i="4"/>
  <c r="AE32" i="4" s="1"/>
  <c r="AF32" i="4" s="1"/>
  <c r="AD43" i="4"/>
  <c r="AE43" i="4" s="1"/>
  <c r="AF43" i="4" s="1"/>
  <c r="AD46" i="4"/>
  <c r="AE46" i="4" s="1"/>
  <c r="AD50" i="4"/>
  <c r="AE50" i="4" s="1"/>
  <c r="AF50" i="4" s="1"/>
  <c r="AD51" i="4"/>
  <c r="AE51" i="4" s="1"/>
  <c r="AF51" i="4" s="1"/>
  <c r="AD53" i="4"/>
  <c r="AE53" i="4" s="1"/>
  <c r="AD37" i="4"/>
  <c r="AE37" i="4" s="1"/>
  <c r="AD40" i="4"/>
  <c r="AE40" i="4" s="1"/>
  <c r="AD31" i="4"/>
  <c r="AE31" i="4" s="1"/>
  <c r="AF31" i="4" s="1"/>
  <c r="AD48" i="4"/>
  <c r="AE48" i="4" s="1"/>
  <c r="AD52" i="4"/>
  <c r="AE52" i="4" s="1"/>
  <c r="AD30" i="4"/>
  <c r="AE30" i="4" s="1"/>
  <c r="AD41" i="4"/>
  <c r="AE41" i="4" s="1"/>
  <c r="AF41" i="4" s="1"/>
  <c r="AD34" i="4"/>
  <c r="AE34" i="4" s="1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B5" i="11" l="1" a="1"/>
  <c r="B5" i="11" s="1"/>
  <c r="AE29" i="4"/>
  <c r="C7" i="11" a="1"/>
  <c r="C7" i="11" s="1"/>
  <c r="B7" i="11" s="1"/>
  <c r="B4" i="11"/>
  <c r="AG76" i="4"/>
  <c r="AG56" i="4"/>
  <c r="AG130" i="4"/>
  <c r="D7" i="11"/>
  <c r="AG40" i="4"/>
  <c r="AG49" i="4"/>
  <c r="AG103" i="4"/>
  <c r="AG34" i="4"/>
  <c r="AG94" i="4"/>
  <c r="AG102" i="4"/>
  <c r="AG91" i="4"/>
  <c r="AG81" i="4"/>
  <c r="AG37" i="4"/>
  <c r="AG54" i="4"/>
  <c r="D5" i="11" a="1"/>
  <c r="D5" i="11" s="1"/>
  <c r="C5" i="11" a="1"/>
  <c r="C5" i="11" s="1"/>
  <c r="D4" i="11"/>
  <c r="C4" i="11"/>
  <c r="P2" i="7"/>
  <c r="V2" i="7" s="1"/>
  <c r="AG61" i="4"/>
  <c r="AG48" i="4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2" i="7"/>
  <c r="V22" i="7" s="1"/>
  <c r="P20" i="7"/>
  <c r="V20" i="7" s="1"/>
  <c r="P27" i="7"/>
  <c r="V27" i="7" s="1"/>
  <c r="P4" i="7"/>
  <c r="V4" i="7" s="1"/>
  <c r="P14" i="7"/>
  <c r="V14" i="7" s="1"/>
  <c r="P16" i="7"/>
  <c r="V16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23" i="7"/>
  <c r="V23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D11" i="11" l="1"/>
  <c r="C11" i="11"/>
  <c r="B11" i="11"/>
  <c r="C10" i="11"/>
  <c r="B10" i="11"/>
  <c r="D9" i="11"/>
  <c r="T17" i="7"/>
  <c r="S17" i="7"/>
  <c r="T20" i="7"/>
  <c r="S20" i="7"/>
  <c r="T16" i="7"/>
  <c r="S16" i="7"/>
  <c r="T13" i="7"/>
  <c r="S13" i="7"/>
  <c r="T22" i="7"/>
  <c r="S22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U25" i="7" l="1"/>
  <c r="D10" i="11"/>
  <c r="U2" i="7"/>
  <c r="U19" i="7"/>
  <c r="D8" i="11"/>
  <c r="U13" i="7"/>
  <c r="U7" i="7"/>
  <c r="U4" i="7"/>
  <c r="U3" i="7"/>
  <c r="U22" i="7"/>
  <c r="U26" i="7"/>
  <c r="U16" i="7"/>
  <c r="U14" i="7"/>
  <c r="U21" i="7"/>
  <c r="U23" i="7"/>
  <c r="U24" i="7"/>
  <c r="U8" i="7"/>
  <c r="U27" i="7"/>
  <c r="U6" i="7"/>
  <c r="U20" i="7"/>
  <c r="U18" i="7"/>
  <c r="U5" i="7"/>
  <c r="U10" i="7"/>
  <c r="U9" i="7"/>
  <c r="U12" i="7"/>
  <c r="U15" i="7"/>
  <c r="U11" i="7"/>
  <c r="U17" i="7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<sst xmlns="http://schemas.openxmlformats.org/spreadsheetml/2006/main" count="1603" uniqueCount="448">
  <si>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</si>
  <si>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</si>
  <si>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</si>
  <si>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</si>
  <si>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</si>
  <si>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</si>
  <si>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</si>
  <si>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</si>
  <si>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</si>
  <si>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</si>
  <si>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</si>
  <si>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</si>
  <si>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</si>
  <si>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</si>
  <si>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</si>
  <si>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</si>
  <si>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</si>
  <si>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</si>
  <si>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</si>
  <si>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</si>
  <si>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</si>
  <si>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</si>
  <si>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</si>
  <si>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</si>
  <si>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</si>
  <si>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</si>
  <si>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</si>
  <si>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</si>
  <si>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</si>
  <si>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</si>
  <si>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</si>
  <si>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</si>
  <si>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</si>
  <si>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</si>
  <si>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</si>
  <si>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</si>
  <si>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</si>
  <si>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</si>
  <si>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</si>
  <si>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</si>
  <si>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</si>
  <si>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</si>
  <si>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</si>
  <si>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</si>
  <si>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</si>
  <si>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</si>
  <si>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</si>
  <si>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</si>
  <si>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</si>
  <si>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</si>
  <si>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</si>
  <si>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</si>
  <si>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</si>
  <si>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</si>
  <si>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</si>
  <si>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</si>
  <si>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</si>
  <si>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</si>
  <si>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</si>
  <si>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</si>
  <si>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</si>
  <si>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</si>
  <si>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</si>
  <si>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</si>
  <si>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</si>
  <si>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</si>
  <si>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</si>
  <si>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</si>
  <si>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</si>
  <si>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</si>
  <si>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</si>
  <si>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</si>
  <si>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</si>
  <si>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</si>
  <si>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</si>
  <si>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</si>
  <si>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</si>
  <si>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</si>
  <si>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</si>
  <si>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</si>
  <si>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</si>
  <si>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</si>
  <si>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</si>
  <si>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</si>
  <si>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</si>
  <si>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</si>
  <si>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</si>
  <si>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</si>
  <si>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</si>
  <si>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</si>
  <si>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</si>
  <si>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</si>
  <si>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</si>
  <si>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</si>
  <si>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</si>
  <si>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</si>
  <si>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</si>
  <si>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</si>
  <si>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</si>
  <si>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</si>
  <si>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</si>
  <si>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</si>
  <si>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</si>
  <si>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</si>
  <si>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</si>
  <si>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</si>
  <si>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</si>
  <si>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</si>
  <si>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</si>
  <si>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</si>
  <si>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</si>
  <si>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</si>
  <si>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</si>
  <si>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</si>
  <si>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</si>
  <si>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</si>
  <si>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</si>
  <si>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</si>
  <si>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</si>
  <si>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</si>
  <si>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</si>
  <si>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</si>
  <si>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</si>
  <si>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</si>
  <si>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</si>
  <si>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</si>
  <si>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</si>
  <si>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</si>
  <si>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</si>
  <si>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</si>
  <si>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</si>
  <si>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</si>
  <si>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</si>
  <si>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</si>
  <si>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</si>
  <si>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</si>
  <si>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</si>
  <si>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</si>
  <si>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</si>
  <si>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</si>
  <si>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</si>
  <si>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</si>
  <si>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</si>
  <si>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</si>
  <si>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</si>
  <si>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</si>
  <si>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</si>
  <si>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</si>
  <si>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</si>
  <si>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</si>
  <si>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</si>
  <si>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</si>
  <si>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</si>
  <si>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</si>
  <si>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</si>
  <si>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</si>
  <si>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</si>
  <si>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</si>
  <si>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</si>
  <si>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</si>
  <si>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</si>
  <si>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</si>
  <si>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</si>
  <si>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</si>
  <si>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</si>
  <si>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</si>
  <si>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</si>
  <si>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</si>
  <si>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</si>
  <si>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</si>
  <si>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</si>
  <si>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</si>
  <si>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</si>
  <si>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</si>
  <si>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</si>
  <si>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</si>
  <si>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</si>
  <si>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</si>
  <si>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</si>
  <si>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</si>
  <si>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</si>
  <si>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</si>
  <si>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</si>
  <si>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</si>
  <si>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</si>
  <si>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</si>
  <si>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</si>
  <si>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</si>
  <si>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</si>
  <si>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</si>
  <si>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</si>
  <si>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</si>
  <si>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</si>
  <si>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</si>
  <si>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</si>
  <si>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</si>
  <si>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</si>
  <si>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</si>
  <si>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</si>
  <si>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</si>
  <si>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</si>
  <si>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</si>
  <si>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</si>
  <si>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</si>
  <si>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</si>
  <si>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</si>
  <si>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</si>
  <si>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</si>
  <si>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</si>
  <si>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</si>
  <si>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</si>
  <si>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</si>
  <si>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</si>
  <si>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</si>
  <si>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</si>
  <si>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</si>
  <si>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</si>
  <si>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</si>
  <si>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</si>
  <si>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</si>
  <si>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</si>
  <si>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</si>
  <si>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</si>
  <si>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</si>
  <si>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</si>
  <si>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</si>
  <si>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</si>
  <si>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</si>
  <si>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</si>
  <si>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</si>
  <si>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</si>
  <si>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</si>
  <si>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</si>
  <si>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</si>
  <si>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</si>
  <si>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</si>
  <si>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</si>
  <si>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</si>
  <si>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</si>
  <si>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</si>
  <si>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</si>
  <si>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</si>
  <si>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</si>
  <si>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</si>
  <si>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</si>
  <si>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</si>
  <si>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</si>
  <si>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</si>
  <si>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</si>
  <si>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</si>
  <si>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</si>
  <si>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</si>
  <si>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</si>
  <si>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</si>
  <si>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</si>
  <si>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</si>
  <si>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</si>
  <si>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</si>
  <si>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</si>
  <si>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</si>
  <si>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</si>
  <si>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</si>
  <si>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</si>
  <si>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</si>
  <si>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</si>
  <si>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</si>
  <si>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</si>
  <si>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</si>
  <si>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</si>
  <si>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</si>
  <si>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</si>
  <si>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</si>
  <si>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</si>
  <si>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</si>
  <si>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</si>
  <si>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</si>
  <si>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</si>
  <si>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</si>
  <si>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</si>
  <si>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</si>
  <si>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</si>
  <si>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</si>
  <si>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</si>
  <si>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</si>
  <si>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</si>
  <si>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</si>
  <si>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</si>
  <si>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</si>
  <si>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</si>
  <si>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</si>
  <si>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</si>
  <si>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</si>
  <si>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</si>
  <si>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</si>
  <si>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</si>
  <si>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</si>
  <si>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</si>
  <si>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</si>
  <si>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</si>
  <si>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</si>
  <si>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</si>
  <si>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</si>
  <si>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</si>
  <si>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</si>
  <si>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</si>
  <si>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</si>
  <si>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</si>
  <si>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</si>
  <si>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</si>
  <si>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</si>
  <si>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</si>
  <si>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</si>
  <si>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</si>
  <si>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</si>
  <si>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</si>
  <si>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</si>
  <si>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</si>
  <si>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</si>
  <si>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</si>
  <si>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</si>
  <si>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</si>
  <si>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</si>
  <si>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</si>
  <si>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</si>
  <si>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</si>
  <si>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</si>
  <si>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</si>
  <si>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</si>
  <si>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</si>
  <si>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</si>
  <si>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</si>
  <si>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</si>
  <si>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</si>
  <si>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</si>
  <si>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</si>
  <si>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</si>
  <si>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</si>
  <si>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</si>
  <si>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</si>
  <si>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</si>
  <si>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</si>
  <si>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</si>
  <si>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</si>
  <si>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</si>
  <si>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</si>
  <si>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</si>
  <si>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</si>
  <si>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</si>
  <si>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</si>
  <si>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</si>
  <si>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</si>
  <si>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</si>
  <si>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</si>
  <si>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</si>
  <si>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</si>
  <si>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</si>
  <si>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</si>
  <si>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</si>
  <si>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</si>
  <si>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</si>
  <si>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</si>
  <si>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</si>
  <si>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</si>
  <si>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</si>
  <si>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</si>
  <si>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</si>
  <si>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</si>
  <si>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</si>
  <si>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</si>
  <si>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</si>
  <si>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</si>
  <si>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</si>
  <si>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</si>
  <si>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</si>
  <si>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</si>
  <si>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</si>
  <si>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</si>
  <si>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</si>
  <si>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</si>
  <si>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</si>
  <si>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</si>
  <si>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</si>
  <si>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</si>
  <si>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</si>
  <si>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</si>
  <si>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</si>
  <si>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</si>
  <si>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</si>
  <si>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</si>
  <si>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</si>
  <si>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</si>
  <si>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</si>
  <si>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</si>
  <si>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</si>
  <si>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</si>
  <si>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</si>
  <si>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</si>
  <si>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</si>
  <si>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</si>
  <si>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</si>
  <si>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</si>
  <si>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</si>
  <si>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</si>
  <si>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</si>
  <si>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</si>
  <si>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</si>
  <si>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</si>
  <si>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</si>
  <si>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</si>
  <si>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</si>
  <si>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</si>
  <si>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</si>
  <si>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</si>
  <si>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</si>
  <si>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</si>
  <si>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</si>
  <si>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</si>
  <si>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</si>
  <si>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</si>
  <si>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</si>
  <si>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</si>
  <si>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</si>
  <si>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Indécis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</si>
  <si>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</si>
  <si>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</si>
  <si>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</si>
  <si>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</si>
  <si>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</si>
  <si>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</si>
  <si>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</si>
  <si>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</si>
  <si>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</si>
  <si>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</si>
  <si>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</si>
  <si>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</si>
  <si>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</si>
  <si>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</si>
  <si>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</si>
  <si>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</si>
  <si>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</si>
  <si>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</si>
  <si>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</si>
  <si>
    <t>Matchs manqués avant de rejoindre la ligue</t>
  </si>
  <si>
    <t>Trophée de la sieste 😴</t>
  </si>
  <si>
    <t>x2 utilisé</t>
  </si>
  <si>
    <t>x2 match_id</t>
  </si>
  <si>
    <t>x2 bien utilisé</t>
  </si>
  <si>
    <t>% de Bonus x2 bien utilisés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</si>
</sst>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7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I1" zoomScale="90" zoomScaleNormal="90" workbookViewId="0">
      <pane ySplit="1" topLeftCell="A88" activePane="bottomLeft" state="frozen"/>
      <selection activeCell="G1" sqref="G1"/>
      <selection pane="bottomLeft" activeCell="M93" sqref="M93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394</v>
      </c>
      <c r="N82" s="52">
        <v>3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3</v>
      </c>
      <c r="U82" s="52">
        <f t="shared" ref="U82:U105" si="18">IF(OR(ISBLANK($N82),ISBLANK($O82)),"",IF(LEFT($B82,4)="Tour",O82,IF($N82&lt;&gt;$O82,O82,Q82)))</f>
        <v>2</v>
      </c>
      <c r="V82" s="52" t="s">
        <v>265</v>
      </c>
      <c r="W82" s="52" cm="1">
        <f t="array" ref="W82">IF(LEFT($B82,4)="Tour",0,IF(AND($N82=$O82,$P82=$Q82,NOT(ISBLANK(N82:Q82))),1,0))</f>
        <v>0</v>
      </c>
      <c r="X82" s="54" t="str">
        <f t="shared" si="17"/>
        <v>3-2</v>
      </c>
      <c r="Y82" s="48" t="str">
        <f t="shared" si="14"/>
        <v>Belgique</v>
      </c>
      <c r="Z82" s="55">
        <f>IF(M82="Terminé",IF(T82&gt;U82,J82,IF(T82&lt;U82,L82,K82))+VLOOKUP(V82,Setup_ScoreExactBonus!$A:$D,4,FALSE),"")</f>
        <v>150</v>
      </c>
      <c r="AA82" s="48" t="str">
        <f t="shared" si="15"/>
        <v>Belgique</v>
      </c>
      <c r="AB82" s="48">
        <f t="shared" si="16"/>
        <v>1</v>
      </c>
      <c r="AC82" s="48"/>
      <c r="AD82" s="48">
        <f>IF(M82="Terminé",SUMPRODUCT(Z$2:Z82,AB$2:AB82),"")</f>
        <v>9858</v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394</v>
      </c>
      <c r="N83" s="52">
        <v>2</v>
      </c>
      <c r="O83" s="52">
        <v>0</v>
      </c>
      <c r="P83" s="52"/>
      <c r="Q83" s="52"/>
      <c r="R83" s="52"/>
      <c r="S83" s="52"/>
      <c r="T83" s="52">
        <f t="shared" ref="T82:T105" si="19">IF(OR(ISBLANK($N83),ISBLANK($O83)),"",IF(LEFT($B83,4)="Tour",N83,IF($N83&lt;&gt;$O83,N83,P83)))</f>
        <v>2</v>
      </c>
      <c r="U83" s="52">
        <f t="shared" si="18"/>
        <v>0</v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>2-0</v>
      </c>
      <c r="Y83" s="48" t="str">
        <f t="shared" si="14"/>
        <v>Etats-Unis</v>
      </c>
      <c r="Z83" s="55">
        <f>IF(M83="Terminé",IF(T83&gt;U83,J83,IF(T83&lt;U83,L83,K83))+VLOOKUP(V83,Setup_ScoreExactBonus!$A:$D,4,FALSE),"")</f>
        <v>72</v>
      </c>
      <c r="AA83" s="48" t="str">
        <f t="shared" si="15"/>
        <v>Etats-Unis</v>
      </c>
      <c r="AB83" s="48">
        <f t="shared" si="16"/>
        <v>1</v>
      </c>
      <c r="AC83" s="48"/>
      <c r="AD83" s="48">
        <f>IF(M83="Terminé",SUMPRODUCT(Z$2:Z83,AB$2:AB83),"")</f>
        <v>9930</v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394</v>
      </c>
      <c r="N84" s="76">
        <v>3</v>
      </c>
      <c r="O84" s="52">
        <v>0</v>
      </c>
      <c r="P84" s="52"/>
      <c r="Q84" s="52"/>
      <c r="R84" s="52"/>
      <c r="S84" s="52"/>
      <c r="T84" s="52">
        <f t="shared" si="19"/>
        <v>3</v>
      </c>
      <c r="U84" s="52">
        <f t="shared" si="18"/>
        <v>0</v>
      </c>
      <c r="V84" s="52" t="s">
        <v>264</v>
      </c>
      <c r="W84" s="52" cm="1">
        <f t="array" ref="W84">IF(LEFT($B84,4)="Tour",0,IF(AND($N84=$O84,$P84=$Q84,NOT(ISBLANK(N84:Q84))),1,0))</f>
        <v>0</v>
      </c>
      <c r="X84" s="54" t="str">
        <f t="shared" si="17"/>
        <v>3-0</v>
      </c>
      <c r="Y84" s="48" t="str">
        <f t="shared" si="14"/>
        <v>Espagne</v>
      </c>
      <c r="Z84" s="55">
        <f>IF(M84="Terminé",IF(T84&gt;U84,J84,IF(T84&lt;U84,L84,K84))+VLOOKUP(V84,Setup_ScoreExactBonus!$A:$D,4,FALSE),"")</f>
        <v>91</v>
      </c>
      <c r="AA84" s="48" t="str">
        <f t="shared" si="15"/>
        <v>Espagne</v>
      </c>
      <c r="AB84" s="48">
        <f t="shared" si="16"/>
        <v>1</v>
      </c>
      <c r="AC84" s="48"/>
      <c r="AD84" s="48">
        <f>IF(M84="Terminé",SUMPRODUCT(Z$2:Z84,AB$2:AB84),"")</f>
        <v>10021</v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394</v>
      </c>
      <c r="N85" s="52">
        <v>2</v>
      </c>
      <c r="O85" s="52">
        <v>1</v>
      </c>
      <c r="P85" s="52"/>
      <c r="Q85" s="52"/>
      <c r="R85" s="52"/>
      <c r="S85" s="52"/>
      <c r="T85" s="52">
        <f t="shared" si="19"/>
        <v>2</v>
      </c>
      <c r="U85" s="52">
        <f t="shared" si="18"/>
        <v>1</v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>2-1</v>
      </c>
      <c r="Y85" s="48" t="str">
        <f t="shared" si="14"/>
        <v>Portugal</v>
      </c>
      <c r="Z85" s="55">
        <f>IF(M85="Terminé",IF(T85&gt;U85,J85,IF(T85&lt;U85,L85,K85))+VLOOKUP(V85,Setup_ScoreExactBonus!$A:$D,4,FALSE),"")</f>
        <v>93</v>
      </c>
      <c r="AA85" s="48" t="str">
        <f t="shared" si="15"/>
        <v>Portugal</v>
      </c>
      <c r="AB85" s="48">
        <f t="shared" si="16"/>
        <v>1</v>
      </c>
      <c r="AC85" s="48"/>
      <c r="AD85" s="48">
        <f>IF(M85="Terminé",SUMPRODUCT(Z$2:Z85,AB$2:AB85),"")</f>
        <v>10114</v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394</v>
      </c>
      <c r="N86" s="52">
        <v>2</v>
      </c>
      <c r="O86" s="52">
        <v>0</v>
      </c>
      <c r="P86" s="52"/>
      <c r="Q86" s="52"/>
      <c r="R86" s="52"/>
      <c r="S86" s="52"/>
      <c r="T86" s="52">
        <f t="shared" si="19"/>
        <v>2</v>
      </c>
      <c r="U86" s="52">
        <f t="shared" si="18"/>
        <v>0</v>
      </c>
      <c r="V86" s="52" t="s">
        <v>263</v>
      </c>
      <c r="W86" s="52" cm="1">
        <f t="array" ref="W86">IF(LEFT($B86,4)="Tour",0,IF(AND($N86=$O86,$P86=$Q86,NOT(ISBLANK(N86:Q86))),1,0))</f>
        <v>0</v>
      </c>
      <c r="X86" s="54" t="str">
        <f t="shared" si="17"/>
        <v>2-0</v>
      </c>
      <c r="Y86" s="48" t="str">
        <f t="shared" si="14"/>
        <v>Suisse</v>
      </c>
      <c r="Z86" s="55">
        <f>IF(M86="Terminé",IF(T86&gt;U86,J86,IF(T86&lt;U86,L86,K86))+VLOOKUP(V86,Setup_ScoreExactBonus!$A:$D,4,FALSE),"")</f>
        <v>91</v>
      </c>
      <c r="AA86" s="48" t="str">
        <f t="shared" si="15"/>
        <v>Suisse</v>
      </c>
      <c r="AB86" s="48">
        <f t="shared" si="16"/>
        <v>1</v>
      </c>
      <c r="AC86" s="48"/>
      <c r="AD86" s="48">
        <f>IF(M86="Terminé",SUMPRODUCT(Z$2:Z86,AB$2:AB86),"")</f>
        <v>10205</v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394</v>
      </c>
      <c r="N87" s="52">
        <v>1</v>
      </c>
      <c r="O87" s="52">
        <v>1</v>
      </c>
      <c r="P87" s="52">
        <v>1</v>
      </c>
      <c r="Q87" s="52">
        <v>1</v>
      </c>
      <c r="R87" s="52">
        <v>2</v>
      </c>
      <c r="S87" s="52">
        <v>4</v>
      </c>
      <c r="T87" s="52">
        <f t="shared" si="19"/>
        <v>1</v>
      </c>
      <c r="U87" s="52">
        <f t="shared" si="18"/>
        <v>1</v>
      </c>
      <c r="V87" s="52" t="s">
        <v>262</v>
      </c>
      <c r="W87" s="52" cm="1">
        <f t="array" ref="W87">IF(LEFT($B87,4)="Tour",0,IF(AND($N87=$O87,$P87=$Q87,NOT(ISBLANK(N87:Q87))),1,0))</f>
        <v>1</v>
      </c>
      <c r="X87" s="54" t="str">
        <f t="shared" si="17"/>
        <v>1-1 (tab 2-4)</v>
      </c>
      <c r="Y87" s="48" t="str">
        <f t="shared" si="14"/>
        <v>Nul</v>
      </c>
      <c r="Z87" s="55">
        <f>IF(M87="Terminé",IF(T87&gt;U87,J87,IF(T87&lt;U87,L87,K87))+VLOOKUP(V87,Setup_ScoreExactBonus!$A:$D,4,FALSE),"")</f>
        <v>126</v>
      </c>
      <c r="AA87" s="48" t="str">
        <f t="shared" si="15"/>
        <v>Egypte</v>
      </c>
      <c r="AB87" s="48">
        <f t="shared" si="16"/>
        <v>1</v>
      </c>
      <c r="AC87" s="48"/>
      <c r="AD87" s="48">
        <f>IF(M87="Terminé",SUMPRODUCT(Z$2:Z87,AB$2:AB87),"")</f>
        <v>10331</v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394</v>
      </c>
      <c r="N88" s="52">
        <v>1</v>
      </c>
      <c r="O88" s="52">
        <v>1</v>
      </c>
      <c r="P88" s="52">
        <v>3</v>
      </c>
      <c r="Q88" s="52">
        <v>2</v>
      </c>
      <c r="R88" s="52"/>
      <c r="S88" s="52"/>
      <c r="T88" s="52">
        <f t="shared" si="19"/>
        <v>3</v>
      </c>
      <c r="U88" s="52">
        <f t="shared" si="18"/>
        <v>2</v>
      </c>
      <c r="V88" s="52" t="s">
        <v>266</v>
      </c>
      <c r="W88" s="52" cm="1">
        <f t="array" ref="W88">IF(LEFT($B88,4)="Tour",0,IF(AND($N88=$O88,$P88=$Q88,NOT(ISBLANK(N88:Q88))),1,0))</f>
        <v>0</v>
      </c>
      <c r="X88" s="54" t="str">
        <f t="shared" si="17"/>
        <v>3-2</v>
      </c>
      <c r="Y88" s="48" t="str">
        <f t="shared" si="14"/>
        <v>Argentine</v>
      </c>
      <c r="Z88" s="55">
        <f>IF(M88="Terminé",IF(T88&gt;U88,J88,IF(T88&lt;U88,L88,K88))+VLOOKUP(V88,Setup_ScoreExactBonus!$A:$D,4,FALSE),"")</f>
        <v>125</v>
      </c>
      <c r="AA88" s="48" t="str">
        <f t="shared" si="15"/>
        <v>Argentine</v>
      </c>
      <c r="AB88" s="48">
        <f t="shared" si="16"/>
        <v>1</v>
      </c>
      <c r="AC88" s="48"/>
      <c r="AD88" s="48">
        <f>IF(M88="Terminé",SUMPRODUCT(Z$2:Z88,AB$2:AB88),"")</f>
        <v>10456</v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394</v>
      </c>
      <c r="N89" s="52">
        <v>1</v>
      </c>
      <c r="O89" s="52">
        <v>0</v>
      </c>
      <c r="P89" s="52"/>
      <c r="Q89" s="52"/>
      <c r="R89" s="52"/>
      <c r="S89" s="52"/>
      <c r="T89" s="52">
        <f t="shared" si="19"/>
        <v>1</v>
      </c>
      <c r="U89" s="52">
        <f t="shared" si="18"/>
        <v>0</v>
      </c>
      <c r="V89" s="52" t="s">
        <v>264</v>
      </c>
      <c r="W89" s="52" cm="1">
        <f t="array" ref="W89">IF(LEFT($B89,4)="Tour",0,IF(AND($N89=$O89,$P89=$Q89,NOT(ISBLANK(N89:Q89))),1,0))</f>
        <v>0</v>
      </c>
      <c r="X89" s="54" t="str">
        <f t="shared" si="17"/>
        <v>1-0</v>
      </c>
      <c r="Y89" s="48" t="str">
        <f t="shared" si="14"/>
        <v>Colombie</v>
      </c>
      <c r="Z89" s="55">
        <f>IF(M89="Terminé",IF(T89&gt;U89,J89,IF(T89&lt;U89,L89,K89))+VLOOKUP(V89,Setup_ScoreExactBonus!$A:$D,4,FALSE),"")</f>
        <v>116</v>
      </c>
      <c r="AA89" s="48" t="str">
        <f t="shared" si="15"/>
        <v>Colombie</v>
      </c>
      <c r="AB89" s="48">
        <f t="shared" si="16"/>
        <v>1</v>
      </c>
      <c r="AC89" s="48"/>
      <c r="AD89" s="48">
        <f>IF(M89="Terminé",SUMPRODUCT(Z$2:Z89,AB$2:AB89),"")</f>
        <v>10572</v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394</v>
      </c>
      <c r="N90" s="60">
        <v>0</v>
      </c>
      <c r="O90" s="60">
        <v>3</v>
      </c>
      <c r="P90" s="60"/>
      <c r="Q90" s="60"/>
      <c r="R90" s="60"/>
      <c r="S90" s="60"/>
      <c r="T90" s="52">
        <f t="shared" si="19"/>
        <v>0</v>
      </c>
      <c r="U90" s="52">
        <f t="shared" si="18"/>
        <v>3</v>
      </c>
      <c r="V90" s="60" t="s">
        <v>265</v>
      </c>
      <c r="W90" s="60" cm="1">
        <f t="array" ref="W90">IF(LEFT($B90,4)="Tour",0,IF(AND($N90=$O90,$P90=$Q90,NOT(ISBLANK(N90:Q90))),1,0))</f>
        <v>0</v>
      </c>
      <c r="X90" s="61" t="str">
        <f t="shared" si="17"/>
        <v>0-3</v>
      </c>
      <c r="Y90" s="39" t="str">
        <f t="shared" si="14"/>
        <v>Maroc</v>
      </c>
      <c r="Z90" s="62">
        <f>IF(M90="Terminé",IF(T90&gt;U90,J90,IF(T90&lt;U90,L90,K90))+VLOOKUP(V90,Setup_ScoreExactBonus!$A:$D,4,FALSE),"")</f>
        <v>138</v>
      </c>
      <c r="AA90" s="39" t="str">
        <f t="shared" si="15"/>
        <v>Maroc</v>
      </c>
      <c r="AB90" s="39">
        <f t="shared" si="16"/>
        <v>1</v>
      </c>
      <c r="AC90" s="39"/>
      <c r="AD90" s="39">
        <f>IF(M90="Terminé",SUMPRODUCT(Z$2:Z90,AB$2:AB90),"")</f>
        <v>10710</v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394</v>
      </c>
      <c r="N91" s="60">
        <v>0</v>
      </c>
      <c r="O91" s="60">
        <v>1</v>
      </c>
      <c r="P91" s="60"/>
      <c r="Q91" s="60"/>
      <c r="R91" s="60"/>
      <c r="S91" s="60"/>
      <c r="T91" s="52">
        <f t="shared" si="19"/>
        <v>0</v>
      </c>
      <c r="U91" s="52">
        <f t="shared" si="18"/>
        <v>1</v>
      </c>
      <c r="V91" s="60" t="s">
        <v>265</v>
      </c>
      <c r="W91" s="60" cm="1">
        <f t="array" ref="W91">IF(LEFT($B91,4)="Tour",0,IF(AND($N91=$O91,$P91=$Q91,NOT(ISBLANK(N91:Q91))),1,0))</f>
        <v>0</v>
      </c>
      <c r="X91" s="61" t="str">
        <f t="shared" si="17"/>
        <v>0-1</v>
      </c>
      <c r="Y91" s="39" t="str">
        <f t="shared" si="14"/>
        <v>France</v>
      </c>
      <c r="Z91" s="62">
        <f>IF(M91="Terminé",IF(T91&gt;U91,J91,IF(T91&lt;U91,L91,K91))+VLOOKUP(V91,Setup_ScoreExactBonus!$A:$D,4,FALSE),"")</f>
        <v>98</v>
      </c>
      <c r="AA91" s="39" t="str">
        <f t="shared" si="15"/>
        <v>France</v>
      </c>
      <c r="AB91" s="39">
        <f t="shared" si="16"/>
        <v>1</v>
      </c>
      <c r="AC91" s="39"/>
      <c r="AD91" s="39">
        <f>IF(M91="Terminé",SUMPRODUCT(Z$2:Z91,AB$2:AB91),"")</f>
        <v>10808</v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394</v>
      </c>
      <c r="N92" s="60">
        <v>1</v>
      </c>
      <c r="O92" s="60">
        <v>2</v>
      </c>
      <c r="P92" s="60"/>
      <c r="Q92" s="60"/>
      <c r="R92" s="60"/>
      <c r="S92" s="60"/>
      <c r="T92" s="52">
        <f t="shared" si="19"/>
        <v>1</v>
      </c>
      <c r="U92" s="52">
        <f t="shared" si="18"/>
        <v>2</v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>1-2</v>
      </c>
      <c r="Y92" s="39" t="str">
        <f t="shared" si="14"/>
        <v>Norvège</v>
      </c>
      <c r="Z92" s="62">
        <f>IF(M92="Terminé",IF(T92&gt;U92,J92,IF(T92&lt;U92,L92,K92))+VLOOKUP(V92,Setup_ScoreExactBonus!$A:$D,4,FALSE),"")</f>
        <v>150</v>
      </c>
      <c r="AA92" s="39" t="str">
        <f t="shared" si="15"/>
        <v>Norvège</v>
      </c>
      <c r="AB92" s="39">
        <f t="shared" si="16"/>
        <v>1</v>
      </c>
      <c r="AC92" s="39"/>
      <c r="AD92" s="39">
        <f>IF(M92="Terminé",SUMPRODUCT(Z$2:Z92,AB$2:AB92),"")</f>
        <v>10958</v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>
        <v>105</v>
      </c>
      <c r="K93" s="60">
        <v>109</v>
      </c>
      <c r="L93" s="60">
        <v>93</v>
      </c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84</v>
      </c>
      <c r="D94" s="39">
        <v>83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Portugal</v>
      </c>
      <c r="I94" s="39" t="str">
        <f t="shared" si="21"/>
        <v>Espagne</v>
      </c>
      <c r="J94" s="60">
        <v>127</v>
      </c>
      <c r="K94" s="60">
        <v>120</v>
      </c>
      <c r="L94" s="60">
        <v>72</v>
      </c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82</v>
      </c>
      <c r="D95" s="39">
        <v>81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Etats-Unis</v>
      </c>
      <c r="I95" s="39" t="str">
        <f t="shared" si="21"/>
        <v>Belgique</v>
      </c>
      <c r="J95" s="60">
        <v>95</v>
      </c>
      <c r="K95" s="60">
        <v>117</v>
      </c>
      <c r="L95" s="60">
        <v>100</v>
      </c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87</v>
      </c>
      <c r="D96" s="39">
        <v>86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Argentine</v>
      </c>
      <c r="I96" s="39" t="str">
        <f t="shared" si="21"/>
        <v>Egypte</v>
      </c>
      <c r="J96" s="60">
        <v>43</v>
      </c>
      <c r="K96" s="60">
        <v>139</v>
      </c>
      <c r="L96" s="60">
        <v>176</v>
      </c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IF(M96="Terminé",IF(T96&gt;U96,#REF!,IF(T96&lt;U96,#REF!,#REF!))+VLOOKUP(V96,Setup_ScoreExactBonus!$A:$D,4,FALSE),"")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85</v>
      </c>
      <c r="D97" s="39">
        <v>88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Suisse</v>
      </c>
      <c r="I97" s="39" t="str">
        <f t="shared" si="21"/>
        <v>Colombie</v>
      </c>
      <c r="J97" s="60">
        <v>116</v>
      </c>
      <c r="K97" s="60">
        <v>113</v>
      </c>
      <c r="L97" s="60">
        <v>85</v>
      </c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IF(M97="Terminé",IF(T97&gt;U97,J96,IF(T97&lt;U97,L96,K96))+VLOOKUP(V97,Setup_ScoreExactBonus!$A:$D,4,FALSE),"")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Maroc</v>
      </c>
      <c r="I98" s="64" t="str">
        <f t="shared" si="21"/>
        <v>France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Norvège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Maroc</v>
      </c>
      <c r="H98" s="13" t="str">
        <f>VLOOKUP($A98,Database!$A:$I,9,FALSE)</f>
        <v>France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46209.023335416663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4</v>
      </c>
      <c r="D8" s="46">
        <f ca="1">COUNTIFS(Database!$H:$H,$B8,Database!$Y:$Y,$B8,Database!$G:$G,"&lt;="&amp;$B$2)+COUNTIFS(Database!$I:$I,$B8,Database!$Y:$Y,$B8,Database!$G:$G,"&lt;="&amp;$B$2)</f>
        <v>3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9</v>
      </c>
      <c r="H8" s="46">
        <f>SUMIF(Database!$H:$H,$B8,Database!U:U)+SUMIF(Database!I:I,$B8,Database!T:T)</f>
        <v>3</v>
      </c>
      <c r="I8" s="47">
        <f t="shared" si="0"/>
        <v>6</v>
      </c>
      <c r="J8" s="43">
        <f t="shared" ca="1" si="1"/>
        <v>10</v>
      </c>
      <c r="K8" s="41">
        <f ca="1" xml:space="preserve"> IF(C8&gt;0, _xlfn.RANK.EQ(J8,$J$8:$J$11,0) + COUNTIFS($J$8:$J$11,J8,$I$8:$I$11,"&gt;"&amp;I8), "")</f>
        <v>1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5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6</v>
      </c>
      <c r="I9" s="47">
        <f t="shared" si="0"/>
        <v>3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2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4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8</v>
      </c>
      <c r="I10" s="47">
        <f t="shared" si="0"/>
        <v>-3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5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4">
        <f>SUMIF(Database!$H:$H,$B12,Database!T:T)+SUMIF(Database!I:I,$B12,Database!U:U)</f>
        <v>10</v>
      </c>
      <c r="H12" s="44">
        <f>SUMIF(Database!$H:$H,$B12,Database!U:U)+SUMIF(Database!I:I,$B12,Database!T:T)</f>
        <v>4</v>
      </c>
      <c r="I12" s="45">
        <f t="shared" si="0"/>
        <v>6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2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5</v>
      </c>
      <c r="D13" s="44">
        <f ca="1">COUNTIFS(Database!$H:$H,$B13,Database!$Y:$Y,$B13,Database!$G:$G,"&lt;="&amp;$B$2)+COUNTIFS(Database!$I:$I,$B13,Database!$Y:$Y,$B13,Database!$G:$G,"&lt;="&amp;$B$2)</f>
        <v>3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10</v>
      </c>
      <c r="H13" s="44">
        <f>SUMIF(Database!$H:$H,$B13,Database!U:U)+SUMIF(Database!I:I,$B13,Database!T:T)</f>
        <v>4</v>
      </c>
      <c r="I13" s="45">
        <f t="shared" si="0"/>
        <v>6</v>
      </c>
      <c r="J13" s="42">
        <f t="shared" ca="1" si="1"/>
        <v>11</v>
      </c>
      <c r="K13" s="38">
        <f ca="1" xml:space="preserve"> IF(C8&gt;0, _xlfn.RANK.EQ(J13,$J$12:$J$15,0) + COUNTIFS($J$12:$J$15,J13,$I$12:$I$15,"&gt;"&amp;I13), "")</f>
        <v>1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4</v>
      </c>
      <c r="D16" s="46">
        <f ca="1">COUNTIFS(Database!$H:$H,$B16,Database!$Y:$Y,$B16,Database!$G:$G,"&lt;="&amp;$B$2)+COUNTIFS(Database!$I:$I,$B16,Database!$Y:$Y,$B16,Database!$G:$G,"&lt;="&amp;$B$2)</f>
        <v>3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10</v>
      </c>
      <c r="H16" s="46">
        <f>SUMIF(Database!$H:$H,$B16,Database!U:U)+SUMIF(Database!I:I,$B16,Database!T:T)</f>
        <v>4</v>
      </c>
      <c r="I16" s="47">
        <f t="shared" si="0"/>
        <v>6</v>
      </c>
      <c r="J16" s="43">
        <f t="shared" ca="1" si="1"/>
        <v>9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4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2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3</v>
      </c>
      <c r="H17" s="46">
        <f>SUMIF(Database!$H:$H,$B17,Database!U:U)+SUMIF(Database!I:I,$B17,Database!T:T)</f>
        <v>3</v>
      </c>
      <c r="I17" s="47">
        <f t="shared" si="0"/>
        <v>0</v>
      </c>
      <c r="J17" s="43">
        <f t="shared" ca="1" si="1"/>
        <v>5</v>
      </c>
      <c r="K17" s="41">
        <f ca="1" xml:space="preserve"> IF(C17&gt;0, _xlfn.RANK.EQ(J17,$J$16:$J$19,0) + COUNTIFS($J$16:$J$19,J17,$I$16:$I$19,"&gt;"&amp;I17), "")</f>
        <v>2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5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6</v>
      </c>
      <c r="I18" s="47">
        <f t="shared" si="0"/>
        <v>-3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3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4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3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6</v>
      </c>
      <c r="H28" s="44">
        <f>SUMIF(Database!$H:$H,$B28,Database!U:U)+SUMIF(Database!I:I,$B28,Database!T:T)</f>
        <v>4</v>
      </c>
      <c r="I28" s="45">
        <f t="shared" si="0"/>
        <v>2</v>
      </c>
      <c r="J28" s="42">
        <f t="shared" ca="1" si="1"/>
        <v>6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2</v>
      </c>
      <c r="E29" s="44">
        <f ca="1">COUNTIFS(Database!$H:$H,$B29,Database!$Y:$Y,"=Nul",Database!$G:$G,"&lt;="&amp;$B$2)+COUNTIFS(Database!$I:$I,$B29,Database!$Y:$Y,"Nul",Database!$G:$G,"&lt;="&amp;$B$2)</f>
        <v>2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9</v>
      </c>
      <c r="H29" s="44">
        <f>SUMIF(Database!$H:$H,$B29,Database!U:U)+SUMIF(Database!I:I,$B29,Database!T:T)</f>
        <v>4</v>
      </c>
      <c r="I29" s="45">
        <f t="shared" si="0"/>
        <v>5</v>
      </c>
      <c r="J29" s="42">
        <f t="shared" ca="1" si="1"/>
        <v>8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4</v>
      </c>
      <c r="D32" s="46">
        <f ca="1">COUNTIFS(Database!$H:$H,$B32,Database!$Y:$Y,$B32,Database!$G:$G,"&lt;="&amp;$B$2)+COUNTIFS(Database!$I:$I,$B32,Database!$Y:$Y,$B32,Database!$G:$G,"&lt;="&amp;$B$2)</f>
        <v>3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8</v>
      </c>
      <c r="H32" s="46">
        <f>SUMIF(Database!$H:$H,$B32,Database!U:U)+SUMIF(Database!I:I,$B32,Database!T:T)</f>
        <v>0</v>
      </c>
      <c r="I32" s="47">
        <f t="shared" si="0"/>
        <v>8</v>
      </c>
      <c r="J32" s="43">
        <f t="shared" ca="1" si="1"/>
        <v>10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4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6">
        <f>SUMIF(Database!$H:$H,$B33,Database!T:T)+SUMIF(Database!I:I,$B33,Database!U:U)</f>
        <v>4</v>
      </c>
      <c r="H33" s="46">
        <f>SUMIF(Database!$H:$H,$B33,Database!U:U)+SUMIF(Database!I:I,$B33,Database!T:T)</f>
        <v>5</v>
      </c>
      <c r="I33" s="47">
        <f t="shared" si="0"/>
        <v>-1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5</v>
      </c>
      <c r="D36" s="44">
        <f ca="1">COUNTIFS(Database!$H:$H,$B36,Database!$Y:$Y,$B36,Database!$G:$G,"&lt;="&amp;$B$2)+COUNTIFS(Database!$I:$I,$B36,Database!$Y:$Y,$B36,Database!$G:$G,"&lt;="&amp;$B$2)</f>
        <v>5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14</v>
      </c>
      <c r="H36" s="44">
        <f>SUMIF(Database!$H:$H,$B36,Database!U:U)+SUMIF(Database!I:I,$B36,Database!T:T)</f>
        <v>2</v>
      </c>
      <c r="I36" s="45">
        <f t="shared" si="0"/>
        <v>12</v>
      </c>
      <c r="J36" s="42">
        <f t="shared" ca="1" si="1"/>
        <v>15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5</v>
      </c>
      <c r="D37" s="44">
        <f ca="1">COUNTIFS(Database!$H:$H,$B37,Database!$Y:$Y,$B37,Database!$G:$G,"&lt;="&amp;$B$2)+COUNTIFS(Database!$I:$I,$B37,Database!$Y:$Y,$B37,Database!$G:$G,"&lt;="&amp;$B$2)</f>
        <v>4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12</v>
      </c>
      <c r="H37" s="44">
        <f>SUMIF(Database!$H:$H,$B37,Database!U:U)+SUMIF(Database!I:I,$B37,Database!T:T)</f>
        <v>9</v>
      </c>
      <c r="I37" s="45">
        <f t="shared" si="0"/>
        <v>3</v>
      </c>
      <c r="J37" s="42">
        <f t="shared" ca="1" si="1"/>
        <v>12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0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9</v>
      </c>
      <c r="I38" s="45">
        <f t="shared" si="0"/>
        <v>1</v>
      </c>
      <c r="J38" s="42">
        <f t="shared" ca="1" si="1"/>
        <v>3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4</v>
      </c>
      <c r="D40" s="46">
        <f ca="1">COUNTIFS(Database!$H:$H,$B40,Database!$Y:$Y,$B40,Database!$G:$G,"&lt;="&amp;$B$2)+COUNTIFS(Database!$I:$I,$B40,Database!$Y:$Y,$B40,Database!$G:$G,"&lt;="&amp;$B$2)</f>
        <v>4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11</v>
      </c>
      <c r="H40" s="46">
        <f>SUMIF(Database!$H:$H,$B40,Database!U:U)+SUMIF(Database!I:I,$B40,Database!T:T)</f>
        <v>3</v>
      </c>
      <c r="I40" s="47">
        <f t="shared" si="0"/>
        <v>8</v>
      </c>
      <c r="J40" s="43">
        <f t="shared" ca="1" si="1"/>
        <v>12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4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9</v>
      </c>
      <c r="I41" s="47">
        <f t="shared" si="0"/>
        <v>-3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4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9</v>
      </c>
      <c r="I42" s="47">
        <f t="shared" si="0"/>
        <v>-4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4</v>
      </c>
      <c r="D44" s="44">
        <f ca="1">COUNTIFS(Database!$H:$H,$B44,Database!$Y:$Y,$B44,Database!$G:$G,"&lt;="&amp;$B$2)+COUNTIFS(Database!$I:$I,$B44,Database!$Y:$Y,$B44,Database!$G:$G,"&lt;="&amp;$B$2)</f>
        <v>3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5</v>
      </c>
      <c r="H44" s="44">
        <f>SUMIF(Database!$H:$H,$B44,Database!U:U)+SUMIF(Database!I:I,$B44,Database!T:T)</f>
        <v>1</v>
      </c>
      <c r="I44" s="45">
        <f t="shared" si="0"/>
        <v>4</v>
      </c>
      <c r="J44" s="42">
        <f t="shared" ca="1" si="1"/>
        <v>10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4</v>
      </c>
      <c r="D45" s="44">
        <f ca="1">COUNTIFS(Database!$H:$H,$B45,Database!$Y:$Y,$B45,Database!$G:$G,"&lt;="&amp;$B$2)+COUNTIFS(Database!$I:$I,$B45,Database!$Y:$Y,$B45,Database!$G:$G,"&lt;="&amp;$B$2)</f>
        <v>2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8</v>
      </c>
      <c r="H45" s="44">
        <f>SUMIF(Database!$H:$H,$B45,Database!U:U)+SUMIF(Database!I:I,$B45,Database!T:T)</f>
        <v>2</v>
      </c>
      <c r="I45" s="45">
        <f t="shared" si="0"/>
        <v>6</v>
      </c>
      <c r="J45" s="42">
        <f t="shared" ca="1" si="1"/>
        <v>8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4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3</v>
      </c>
      <c r="I49" s="47">
        <f t="shared" si="0"/>
        <v>-1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4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6">
        <f>SUMIF(Database!$H:$H,$B50,Database!T:T)+SUMIF(Database!I:I,$B50,Database!U:U)</f>
        <v>6</v>
      </c>
      <c r="H50" s="46">
        <f>SUMIF(Database!$H:$H,$B50,Database!U:U)+SUMIF(Database!I:I,$B50,Database!T:T)</f>
        <v>7</v>
      </c>
      <c r="I50" s="47">
        <f t="shared" si="0"/>
        <v>-1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2"/>
  <sheetViews>
    <sheetView tabSelected="1" workbookViewId="0">
      <selection activeCell="A12" sqref="A12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426</v>
      </c>
      <c r="B1" s="1" t="s">
        <v>152</v>
      </c>
      <c r="C1" s="1" t="s">
        <v>153</v>
      </c>
      <c r="D1" s="1" t="s">
        <v>430</v>
      </c>
    </row>
    <row r="2" spans="1:4" x14ac:dyDescent="0.35">
      <c r="A2" s="73" t="s">
        <v>443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3" t="s">
        <v>442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f>MAX(Setup_MPP!Q:Q)</f>
        <v>28</v>
      </c>
    </row>
    <row r="4" spans="1:4" x14ac:dyDescent="0.35">
      <c r="A4" s="73" t="s">
        <v>431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3" t="s">
        <v>435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3" t="s">
        <v>432</v>
      </c>
      <c r="B6" s="21">
        <f>IF(IFERROR(SEARCH(", ",C6),FALSE),0,_xlfn.XLOOKUP(MAX(Setup_MPP!$N:$N),Setup_MPP!$N:$N,Setup_MPP!$A:$A))</f>
        <v>0</v>
      </c>
      <c r="C6" s="21" t="str" cm="1">
        <f t="array" ref="C6">_xlfn.TEXTJOIN(", ",TRUE,_xlfn._xlws.FILTER(Setup_MPP!$C:$C,Setup_MPP!$N:$N=MAX(Setup_MPP!$N:$N)))</f>
        <v>leaelaz, Julay</v>
      </c>
      <c r="D6" s="21">
        <f>MAX(Setup_MPP!$N:$N)</f>
        <v>60</v>
      </c>
    </row>
    <row r="7" spans="1:4" x14ac:dyDescent="0.35">
      <c r="A7" s="73" t="s">
        <v>433</v>
      </c>
      <c r="B7" s="21">
        <f ca="1">IF(IFERROR(SEARCH(", ",C7),FALSE),0,_xlfn.XLOOKUP(MAX(Setup_MPP!$O:$O),Setup_MPP!$O:$O,Setup_MPP!$A:$A))</f>
        <v>1</v>
      </c>
      <c r="C7" s="21" t="str" cm="1">
        <f t="array" aca="1" ref="C7" ca="1">_xlfn.TEXTJOIN(", ",TRUE,_xlfn._xlws.FILTER(Setup_MPP!$C:$C,Setup_MPP!$O:$O=MAX(Setup_MPP!$O:$O)))</f>
        <v>_Nicolas_LM_</v>
      </c>
      <c r="D7" s="21">
        <f ca="1">MAX(Setup_MPP!$O:$O)</f>
        <v>15</v>
      </c>
    </row>
    <row r="8" spans="1:4" x14ac:dyDescent="0.35">
      <c r="A8" s="21" t="s">
        <v>434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5">
        <f ca="1">ROUND(MAX(Setup_MPP!$T:$T),1)</f>
        <v>52.3</v>
      </c>
    </row>
    <row r="9" spans="1:4" x14ac:dyDescent="0.35">
      <c r="A9" s="21" t="s">
        <v>436</v>
      </c>
      <c r="B9" s="21" t="s">
        <v>437</v>
      </c>
      <c r="C9" s="21" t="str">
        <f>" "</f>
        <v xml:space="preserve"> </v>
      </c>
      <c r="D9" s="21">
        <f ca="1">ROUND(AVERAGE(Setup_MPP!$P$2:$P$28),0)</f>
        <v>3383</v>
      </c>
    </row>
    <row r="10" spans="1:4" x14ac:dyDescent="0.35">
      <c r="A10" s="21" t="s">
        <v>438</v>
      </c>
      <c r="B10" s="21">
        <f ca="1">_xlfn.XLOOKUP(MAX(Setup_MPP!$P:$P),Setup_MPP!$P:$P,Setup_MPP!$A:$A)</f>
        <v>11</v>
      </c>
      <c r="C10" s="21" t="str">
        <f ca="1">_xlfn.XLOOKUP(MAX(Setup_MPP!$P:$P),Setup_MPP!$P:$P,Setup_MPP!$C:$C)</f>
        <v>Kinsley91</v>
      </c>
      <c r="D10" s="21">
        <f ca="1">ROUND(VLOOKUP(B10,Setup_MPP!A:U,19,FALSE),1)</f>
        <v>43.1</v>
      </c>
    </row>
    <row r="11" spans="1:4" x14ac:dyDescent="0.35">
      <c r="A11" s="21" t="s">
        <v>441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5">
        <f ca="1">ROUND(MAX(Setup_MPP!$V:$V),1)</f>
        <v>83.3</v>
      </c>
    </row>
    <row r="12" spans="1:4" x14ac:dyDescent="0.35">
      <c r="A12" s="21" t="s">
        <v>447</v>
      </c>
      <c r="B12" s="21" t="s">
        <v>437</v>
      </c>
      <c r="C12" s="21" t="str">
        <f>" "</f>
        <v xml:space="preserve"> </v>
      </c>
      <c r="D12" s="21" t="str">
        <f>TEXT(ROUND(100 * SUM(Setup_MPP!Y:Y) / SUM(Setup_MPP!W:W), 1),"0")&amp;"%"</f>
        <v>22%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="60" zoomScaleNormal="60" workbookViewId="0">
      <pane xSplit="4" ySplit="1" topLeftCell="Q1059" activePane="bottomRight" state="frozen"/>
      <selection pane="topRight" activeCell="E1" sqref="E1"/>
      <selection pane="bottomLeft" activeCell="A2" sqref="A2"/>
      <selection pane="bottomRight" activeCell="R2896" sqref="R2896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421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418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1</v>
      </c>
      <c r="AB2192" s="20">
        <f t="shared" ca="1" si="201"/>
        <v>80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80</v>
      </c>
      <c r="AG2192" s="21">
        <f ca="1">SUMIFS(AF$2:AF2192,D$2:D2192,D2192)</f>
        <v>3337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1</v>
      </c>
      <c r="AB2194" s="20">
        <f t="shared" ca="1" si="201"/>
        <v>80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80</v>
      </c>
      <c r="AG2194" s="21">
        <f ca="1">SUMIFS(AF$2:AF2194,D$2:D2194,D2194)</f>
        <v>3343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1</v>
      </c>
      <c r="AB2195" s="20">
        <f t="shared" ca="1" si="201"/>
        <v>80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80</v>
      </c>
      <c r="AG2195" s="21">
        <f ca="1">SUMIFS(AF$2:AF2195,D$2:D2195,D2195)</f>
        <v>1855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0</v>
      </c>
      <c r="AB2198" s="20">
        <f t="shared" ca="1" si="201"/>
        <v>0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0</v>
      </c>
      <c r="AG2198" s="21">
        <f ca="1">SUMIFS(AF$2:AF2198,D$2:D2198,D2198)</f>
        <v>2840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1</v>
      </c>
      <c r="AB2199" s="20">
        <f t="shared" ca="1" si="201"/>
        <v>80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80</v>
      </c>
      <c r="AG2199" s="21">
        <f ca="1">SUMIFS(AF$2:AF2199,D$2:D2199,D2199)</f>
        <v>3311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0</v>
      </c>
      <c r="AB2203" s="20">
        <f t="shared" ca="1" si="201"/>
        <v>0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0</v>
      </c>
      <c r="AG2203" s="21">
        <f ca="1">SUMIFS(AF$2:AF2203,D$2:D2203,D2203)</f>
        <v>3169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0</v>
      </c>
      <c r="AB2204" s="20">
        <f t="shared" ca="1" si="201"/>
        <v>0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0</v>
      </c>
      <c r="AG2204" s="21">
        <f ca="1">SUMIFS(AF$2:AF2204,D$2:D2204,D2204)</f>
        <v>2658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1</v>
      </c>
      <c r="AB2205" s="20">
        <f t="shared" ref="AB2205:AB2268" ca="1" si="207">IF(C2205&lt;NOW(),IF(AND(P2205&gt;Q2205,X2205&gt;Y2205),T2205,IF(AND(P2205=Q2205,X2205=Y2205),U2205,IF(AND(P2205&lt;Q2205,X2205&lt;Y2205),V2205,0))),"")</f>
        <v>80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80</v>
      </c>
      <c r="AG2205" s="21">
        <f ca="1">SUMIFS(AF$2:AF2205,D$2:D2205,D2205)</f>
        <v>3102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0</v>
      </c>
      <c r="AB2207" s="20">
        <f t="shared" ca="1" si="207"/>
        <v>0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0</v>
      </c>
      <c r="AG2207" s="21">
        <f ca="1">SUMIFS(AF$2:AF2207,D$2:D2207,D2207)</f>
        <v>2990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1</v>
      </c>
      <c r="AB2210" s="20">
        <f t="shared" ca="1" si="207"/>
        <v>80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80</v>
      </c>
      <c r="AG2210" s="21">
        <f ca="1">SUMIFS(AF$2:AF2210,D$2:D2210,D2210)</f>
        <v>2759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1</v>
      </c>
      <c r="AB2211" s="20">
        <f t="shared" ca="1" si="207"/>
        <v>80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80</v>
      </c>
      <c r="AG2211" s="21">
        <f ca="1">SUMIFS(AF$2:AF2211,D$2:D2211,D2211)</f>
        <v>2369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0</v>
      </c>
      <c r="AB2214" s="20">
        <f t="shared" ca="1" si="207"/>
        <v>0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0</v>
      </c>
      <c r="AG2214" s="21">
        <f ca="1">SUMIFS(AF$2:AF2214,D$2:D2214,D2214)</f>
        <v>2615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1</v>
      </c>
      <c r="AB2215" s="20">
        <f t="shared" ca="1" si="207"/>
        <v>80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80</v>
      </c>
      <c r="AG2215" s="21">
        <f ca="1">SUMIFS(AF$2:AF2215,D$2:D2215,D2215)</f>
        <v>2852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0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04"/>
        <v>0</v>
      </c>
      <c r="AA2216" s="20">
        <f t="shared" si="206"/>
        <v>0</v>
      </c>
      <c r="AB2216" s="20">
        <f t="shared" ca="1" si="207"/>
        <v>0</v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0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04"/>
        <v>0</v>
      </c>
      <c r="AA2217" s="20">
        <f t="shared" si="206"/>
        <v>1</v>
      </c>
      <c r="AB2217" s="20">
        <f t="shared" ca="1" si="207"/>
        <v>52</v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09"/>
        <v>52</v>
      </c>
      <c r="AG2217" s="21">
        <f ca="1">SUMIFS(AF$2:AF2217,D$2:D2217,D2217)</f>
        <v>3516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0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04"/>
        <v>0</v>
      </c>
      <c r="AA2218" s="20">
        <f t="shared" si="206"/>
        <v>1</v>
      </c>
      <c r="AB2218" s="20">
        <f t="shared" ca="1" si="207"/>
        <v>52</v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09"/>
        <v>52</v>
      </c>
      <c r="AG2218" s="21">
        <f ca="1">SUMIFS(AF$2:AF2218,D$2:D2218,D2218)</f>
        <v>3144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0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04"/>
        <v>0</v>
      </c>
      <c r="AA2219" s="20">
        <f t="shared" si="206"/>
        <v>1</v>
      </c>
      <c r="AB2219" s="20">
        <f t="shared" ca="1" si="207"/>
        <v>52</v>
      </c>
      <c r="AC2219" s="20">
        <f t="shared" ca="1" si="20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09"/>
        <v>72</v>
      </c>
      <c r="AG2219" s="21">
        <f ca="1">SUMIFS(AF$2:AF2219,D$2:D2219,D2219)</f>
        <v>3409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0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04"/>
        <v>0</v>
      </c>
      <c r="AA2220" s="20">
        <f t="shared" si="206"/>
        <v>0</v>
      </c>
      <c r="AB2220" s="20">
        <f t="shared" ca="1" si="207"/>
        <v>0</v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0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04"/>
        <v>0</v>
      </c>
      <c r="AA2221" s="20">
        <f t="shared" si="206"/>
        <v>1</v>
      </c>
      <c r="AB2221" s="20">
        <f t="shared" ca="1" si="207"/>
        <v>52</v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09"/>
        <v>52</v>
      </c>
      <c r="AG2221" s="21">
        <f ca="1">SUMIFS(AF$2:AF2221,D$2:D2221,D2221)</f>
        <v>3395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0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04"/>
        <v>0</v>
      </c>
      <c r="AA2222" s="20">
        <f t="shared" si="206"/>
        <v>1</v>
      </c>
      <c r="AB2222" s="20">
        <f t="shared" ca="1" si="207"/>
        <v>52</v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09"/>
        <v>52</v>
      </c>
      <c r="AG2222" s="21">
        <f ca="1">SUMIFS(AF$2:AF2222,D$2:D2222,D2222)</f>
        <v>1907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0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04"/>
        <v>0</v>
      </c>
      <c r="AA2223" s="20">
        <f t="shared" si="206"/>
        <v>1</v>
      </c>
      <c r="AB2223" s="20">
        <f t="shared" ca="1" si="207"/>
        <v>52</v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09"/>
        <v>52</v>
      </c>
      <c r="AG2223" s="21">
        <f ca="1">SUMIFS(AF$2:AF2223,D$2:D2223,D2223)</f>
        <v>3135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0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04"/>
        <v>0</v>
      </c>
      <c r="AA2224" s="20">
        <f t="shared" si="206"/>
        <v>1</v>
      </c>
      <c r="AB2224" s="20">
        <f t="shared" ca="1" si="207"/>
        <v>52</v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09"/>
        <v>52</v>
      </c>
      <c r="AG2224" s="21">
        <f ca="1">SUMIFS(AF$2:AF2224,D$2:D2224,D2224)</f>
        <v>3332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0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04"/>
        <v>0</v>
      </c>
      <c r="AA2225" s="20">
        <f t="shared" si="206"/>
        <v>1</v>
      </c>
      <c r="AB2225" s="20">
        <f t="shared" ca="1" si="207"/>
        <v>52</v>
      </c>
      <c r="AC2225" s="20">
        <f t="shared" ca="1" si="20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09"/>
        <v>72</v>
      </c>
      <c r="AG2225" s="21">
        <f ca="1">SUMIFS(AF$2:AF2225,D$2:D2225,D2225)</f>
        <v>2912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0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04"/>
        <v>0</v>
      </c>
      <c r="AA2226" s="20">
        <f t="shared" si="206"/>
        <v>1</v>
      </c>
      <c r="AB2226" s="20">
        <f t="shared" ca="1" si="207"/>
        <v>52</v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09"/>
        <v>52</v>
      </c>
      <c r="AG2226" s="21">
        <f ca="1">SUMIFS(AF$2:AF2226,D$2:D2226,D2226)</f>
        <v>3363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0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04"/>
        <v>0</v>
      </c>
      <c r="AA2227" s="20">
        <f t="shared" si="206"/>
        <v>1</v>
      </c>
      <c r="AB2227" s="20">
        <f t="shared" ca="1" si="207"/>
        <v>52</v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09"/>
        <v>52</v>
      </c>
      <c r="AG2227" s="21">
        <f ca="1">SUMIFS(AF$2:AF2227,D$2:D2227,D2227)</f>
        <v>2968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0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04"/>
        <v>0</v>
      </c>
      <c r="AA2228" s="20">
        <f t="shared" si="206"/>
        <v>1</v>
      </c>
      <c r="AB2228" s="20">
        <f t="shared" ca="1" si="207"/>
        <v>52</v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09"/>
        <v>52</v>
      </c>
      <c r="AG2228" s="21">
        <f ca="1">SUMIFS(AF$2:AF2228,D$2:D2228,D2228)</f>
        <v>3281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0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04"/>
        <v>0</v>
      </c>
      <c r="AA2229" s="20">
        <f t="shared" si="206"/>
        <v>1</v>
      </c>
      <c r="AB2229" s="20">
        <f t="shared" ca="1" si="207"/>
        <v>52</v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09"/>
        <v>52</v>
      </c>
      <c r="AG2229" s="21">
        <f ca="1">SUMIFS(AF$2:AF2229,D$2:D2229,D2229)</f>
        <v>3380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0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04"/>
        <v>0</v>
      </c>
      <c r="AA2230" s="20">
        <f t="shared" si="206"/>
        <v>1</v>
      </c>
      <c r="AB2230" s="20">
        <f t="shared" ca="1" si="207"/>
        <v>52</v>
      </c>
      <c r="AC2230" s="20">
        <f t="shared" ca="1" si="20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09"/>
        <v>72</v>
      </c>
      <c r="AG2230" s="21">
        <f ca="1">SUMIFS(AF$2:AF2230,D$2:D2230,D2230)</f>
        <v>3241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0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04"/>
        <v>0</v>
      </c>
      <c r="AA2231" s="20">
        <f t="shared" si="206"/>
        <v>0</v>
      </c>
      <c r="AB2231" s="20">
        <f t="shared" ca="1" si="207"/>
        <v>0</v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09"/>
        <v>0</v>
      </c>
      <c r="AG2231" s="21">
        <f ca="1">SUMIFS(AF$2:AF2231,D$2:D2231,D2231)</f>
        <v>2658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0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04"/>
        <v>0</v>
      </c>
      <c r="AA2232" s="20">
        <f t="shared" si="206"/>
        <v>1</v>
      </c>
      <c r="AB2232" s="20">
        <f t="shared" ca="1" si="207"/>
        <v>52</v>
      </c>
      <c r="AC2232" s="20">
        <f t="shared" ca="1" si="20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09"/>
        <v>72</v>
      </c>
      <c r="AG2232" s="21">
        <f ca="1">SUMIFS(AF$2:AF2232,D$2:D2232,D2232)</f>
        <v>3174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0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04"/>
        <v>0</v>
      </c>
      <c r="AA2233" s="20">
        <f t="shared" si="206"/>
        <v>1</v>
      </c>
      <c r="AB2233" s="20">
        <f t="shared" ca="1" si="207"/>
        <v>52</v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09"/>
        <v>52</v>
      </c>
      <c r="AG2233" s="21">
        <f ca="1">SUMIFS(AF$2:AF2233,D$2:D2233,D2233)</f>
        <v>2981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0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04"/>
        <v>0</v>
      </c>
      <c r="AA2234" s="20">
        <f t="shared" si="206"/>
        <v>1</v>
      </c>
      <c r="AB2234" s="20">
        <f t="shared" ca="1" si="207"/>
        <v>52</v>
      </c>
      <c r="AC2234" s="20">
        <f t="shared" ca="1" si="20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09"/>
        <v>72</v>
      </c>
      <c r="AG2234" s="21">
        <f ca="1">SUMIFS(AF$2:AF2234,D$2:D2234,D2234)</f>
        <v>3062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0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04"/>
        <v>0</v>
      </c>
      <c r="AA2235" s="20">
        <f t="shared" si="206"/>
        <v>1</v>
      </c>
      <c r="AB2235" s="20">
        <f t="shared" ca="1" si="207"/>
        <v>52</v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09"/>
        <v>52</v>
      </c>
      <c r="AG2235" s="21">
        <f ca="1">SUMIFS(AF$2:AF2235,D$2:D2235,D2235)</f>
        <v>2930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0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04"/>
        <v>0</v>
      </c>
      <c r="AA2236" s="20">
        <f t="shared" si="206"/>
        <v>0</v>
      </c>
      <c r="AB2236" s="20">
        <f t="shared" ca="1" si="207"/>
        <v>0</v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0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04"/>
        <v>0</v>
      </c>
      <c r="AA2237" s="20">
        <f t="shared" si="206"/>
        <v>1</v>
      </c>
      <c r="AB2237" s="20">
        <f t="shared" ca="1" si="207"/>
        <v>52</v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09"/>
        <v>52</v>
      </c>
      <c r="AG2237" s="21">
        <f ca="1">SUMIFS(AF$2:AF2237,D$2:D2237,D2237)</f>
        <v>2811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0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04"/>
        <v>0</v>
      </c>
      <c r="AA2238" s="20">
        <f t="shared" si="206"/>
        <v>1</v>
      </c>
      <c r="AB2238" s="20">
        <f t="shared" ca="1" si="207"/>
        <v>52</v>
      </c>
      <c r="AC2238" s="20">
        <f t="shared" ca="1" si="20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09"/>
        <v>72</v>
      </c>
      <c r="AG2238" s="21">
        <f ca="1">SUMIFS(AF$2:AF2238,D$2:D2238,D2238)</f>
        <v>2441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0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04"/>
        <v>0</v>
      </c>
      <c r="AA2239" s="20">
        <f t="shared" si="206"/>
        <v>0</v>
      </c>
      <c r="AB2239" s="20">
        <f t="shared" ca="1" si="207"/>
        <v>0</v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0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04"/>
        <v>0</v>
      </c>
      <c r="AA2240" s="20">
        <f t="shared" si="206"/>
        <v>1</v>
      </c>
      <c r="AB2240" s="20">
        <f t="shared" ca="1" si="207"/>
        <v>52</v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09"/>
        <v>52</v>
      </c>
      <c r="AG2240" s="21">
        <f ca="1">SUMIFS(AF$2:AF2240,D$2:D2240,D2240)</f>
        <v>3157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0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04"/>
        <v>0</v>
      </c>
      <c r="AA2241" s="20">
        <f t="shared" si="206"/>
        <v>1</v>
      </c>
      <c r="AB2241" s="20">
        <f t="shared" ca="1" si="207"/>
        <v>52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09"/>
        <v>52</v>
      </c>
      <c r="AG2241" s="21">
        <f ca="1">SUMIFS(AF$2:AF2241,D$2:D2241,D2241)</f>
        <v>2667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0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10">IF(A2242=0,0,IF(W2242="À venir",0,IF(AND(ISBLANK(P2242),ISBLANK(Q2242)),1,0)))</f>
        <v>0</v>
      </c>
      <c r="AA2242" s="20">
        <f t="shared" si="206"/>
        <v>1</v>
      </c>
      <c r="AB2242" s="20">
        <f t="shared" ca="1" si="207"/>
        <v>52</v>
      </c>
      <c r="AC2242" s="20">
        <f t="shared" ca="1" si="20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09"/>
        <v>72</v>
      </c>
      <c r="AG2242" s="21">
        <f ca="1">SUMIFS(AF$2:AF2242,D$2:D2242,D2242)</f>
        <v>2924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11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10"/>
        <v>0</v>
      </c>
      <c r="AA2243" s="20">
        <f t="shared" si="206"/>
        <v>1</v>
      </c>
      <c r="AB2243" s="20">
        <f t="shared" ca="1" si="207"/>
        <v>41</v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09"/>
        <v>41</v>
      </c>
      <c r="AG2243" s="21">
        <f ca="1">SUMIFS(AF$2:AF2243,D$2:D2243,D2243)</f>
        <v>3007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11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10"/>
        <v>0</v>
      </c>
      <c r="AA2244" s="20">
        <f t="shared" si="206"/>
        <v>1</v>
      </c>
      <c r="AB2244" s="20">
        <f t="shared" ca="1" si="207"/>
        <v>41</v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09"/>
        <v>41</v>
      </c>
      <c r="AG2244" s="21">
        <f ca="1">SUMIFS(AF$2:AF2244,D$2:D2244,D2244)</f>
        <v>3557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11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10"/>
        <v>0</v>
      </c>
      <c r="AA2245" s="20">
        <f t="shared" si="206"/>
        <v>1</v>
      </c>
      <c r="AB2245" s="20">
        <f t="shared" ca="1" si="207"/>
        <v>41</v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09"/>
        <v>41</v>
      </c>
      <c r="AG2245" s="21">
        <f ca="1">SUMIFS(AF$2:AF2245,D$2:D2245,D2245)</f>
        <v>3185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11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10"/>
        <v>0</v>
      </c>
      <c r="AA2246" s="20">
        <f t="shared" si="206"/>
        <v>1</v>
      </c>
      <c r="AB2246" s="20">
        <f t="shared" ca="1" si="207"/>
        <v>41</v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09"/>
        <v>41</v>
      </c>
      <c r="AG2246" s="21">
        <f ca="1">SUMIFS(AF$2:AF2246,D$2:D2246,D2246)</f>
        <v>3450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11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10"/>
        <v>0</v>
      </c>
      <c r="AA2247" s="20">
        <f t="shared" si="206"/>
        <v>1</v>
      </c>
      <c r="AB2247" s="20">
        <f t="shared" ca="1" si="207"/>
        <v>41</v>
      </c>
      <c r="AC2247" s="20">
        <f t="shared" ca="1" si="20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09"/>
        <v>91</v>
      </c>
      <c r="AG2247" s="21">
        <f ca="1">SUMIFS(AF$2:AF2247,D$2:D2247,D2247)</f>
        <v>2395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11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10"/>
        <v>0</v>
      </c>
      <c r="AA2248" s="20">
        <f t="shared" si="206"/>
        <v>1</v>
      </c>
      <c r="AB2248" s="20">
        <f t="shared" ca="1" si="207"/>
        <v>41</v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09"/>
        <v>41</v>
      </c>
      <c r="AG2248" s="21">
        <f ca="1">SUMIFS(AF$2:AF2248,D$2:D2248,D2248)</f>
        <v>3436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11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10"/>
        <v>0</v>
      </c>
      <c r="AA2249" s="20">
        <f t="shared" si="206"/>
        <v>1</v>
      </c>
      <c r="AB2249" s="20">
        <f t="shared" ca="1" si="207"/>
        <v>41</v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09"/>
        <v>41</v>
      </c>
      <c r="AG2249" s="21">
        <f ca="1">SUMIFS(AF$2:AF2249,D$2:D2249,D2249)</f>
        <v>1948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11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10"/>
        <v>0</v>
      </c>
      <c r="AA2250" s="20">
        <f t="shared" si="206"/>
        <v>1</v>
      </c>
      <c r="AB2250" s="20">
        <f t="shared" ca="1" si="207"/>
        <v>41</v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09"/>
        <v>41</v>
      </c>
      <c r="AG2250" s="21">
        <f ca="1">SUMIFS(AF$2:AF2250,D$2:D2250,D2250)</f>
        <v>3176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11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10"/>
        <v>0</v>
      </c>
      <c r="AA2251" s="20">
        <f t="shared" si="206"/>
        <v>1</v>
      </c>
      <c r="AB2251" s="20">
        <f t="shared" ca="1" si="207"/>
        <v>41</v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09"/>
        <v>41</v>
      </c>
      <c r="AG2251" s="21">
        <f ca="1">SUMIFS(AF$2:AF2251,D$2:D2251,D2251)</f>
        <v>3373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11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10"/>
        <v>0</v>
      </c>
      <c r="AA2252" s="20">
        <f t="shared" si="206"/>
        <v>1</v>
      </c>
      <c r="AB2252" s="20">
        <f t="shared" ca="1" si="207"/>
        <v>41</v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09"/>
        <v>41</v>
      </c>
      <c r="AG2252" s="21">
        <f ca="1">SUMIFS(AF$2:AF2252,D$2:D2252,D2252)</f>
        <v>2953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11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10"/>
        <v>0</v>
      </c>
      <c r="AA2253" s="20">
        <f t="shared" si="206"/>
        <v>1</v>
      </c>
      <c r="AB2253" s="20">
        <f t="shared" ca="1" si="207"/>
        <v>41</v>
      </c>
      <c r="AC2253" s="20">
        <f t="shared" ca="1" si="20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09"/>
        <v>91</v>
      </c>
      <c r="AG2253" s="21">
        <f ca="1">SUMIFS(AF$2:AF2253,D$2:D2253,D2253)</f>
        <v>3454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11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10"/>
        <v>0</v>
      </c>
      <c r="AA2254" s="20">
        <f t="shared" si="206"/>
        <v>1</v>
      </c>
      <c r="AB2254" s="20">
        <f t="shared" ca="1" si="207"/>
        <v>41</v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09"/>
        <v>41</v>
      </c>
      <c r="AG2254" s="21">
        <f ca="1">SUMIFS(AF$2:AF2254,D$2:D2254,D2254)</f>
        <v>3009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11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10"/>
        <v>0</v>
      </c>
      <c r="AA2255" s="20">
        <f t="shared" si="206"/>
        <v>1</v>
      </c>
      <c r="AB2255" s="20">
        <f t="shared" ca="1" si="207"/>
        <v>41</v>
      </c>
      <c r="AC2255" s="20">
        <f t="shared" ca="1" si="20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09"/>
        <v>91</v>
      </c>
      <c r="AG2255" s="21">
        <f ca="1">SUMIFS(AF$2:AF2255,D$2:D2255,D2255)</f>
        <v>3372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11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10"/>
        <v>0</v>
      </c>
      <c r="AA2256" s="20">
        <f t="shared" si="206"/>
        <v>1</v>
      </c>
      <c r="AB2256" s="20">
        <f t="shared" ca="1" si="207"/>
        <v>41</v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09"/>
        <v>41</v>
      </c>
      <c r="AG2256" s="21">
        <f ca="1">SUMIFS(AF$2:AF2256,D$2:D2256,D2256)</f>
        <v>3421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11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10"/>
        <v>0</v>
      </c>
      <c r="AA2257" s="20">
        <f t="shared" si="206"/>
        <v>1</v>
      </c>
      <c r="AB2257" s="20">
        <f t="shared" ca="1" si="207"/>
        <v>41</v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09"/>
        <v>41</v>
      </c>
      <c r="AG2257" s="21">
        <f ca="1">SUMIFS(AF$2:AF2257,D$2:D2257,D2257)</f>
        <v>3282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11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10"/>
        <v>0</v>
      </c>
      <c r="AA2258" s="20">
        <f t="shared" si="206"/>
        <v>0</v>
      </c>
      <c r="AB2258" s="20">
        <f t="shared" ca="1" si="207"/>
        <v>0</v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09"/>
        <v>0</v>
      </c>
      <c r="AG2258" s="21">
        <f ca="1">SUMIFS(AF$2:AF2258,D$2:D2258,D2258)</f>
        <v>2658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11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10"/>
        <v>0</v>
      </c>
      <c r="AA2259" s="20">
        <f t="shared" si="206"/>
        <v>1</v>
      </c>
      <c r="AB2259" s="20">
        <f t="shared" ca="1" si="207"/>
        <v>41</v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09"/>
        <v>41</v>
      </c>
      <c r="AG2259" s="21">
        <f ca="1">SUMIFS(AF$2:AF2259,D$2:D2259,D2259)</f>
        <v>3215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11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10"/>
        <v>0</v>
      </c>
      <c r="AA2260" s="20">
        <f t="shared" si="206"/>
        <v>1</v>
      </c>
      <c r="AB2260" s="20">
        <f t="shared" ca="1" si="207"/>
        <v>41</v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09"/>
        <v>41</v>
      </c>
      <c r="AG2260" s="21">
        <f ca="1">SUMIFS(AF$2:AF2260,D$2:D2260,D2260)</f>
        <v>3022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11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10"/>
        <v>0</v>
      </c>
      <c r="AA2261" s="20">
        <f t="shared" si="206"/>
        <v>1</v>
      </c>
      <c r="AB2261" s="20">
        <f t="shared" ca="1" si="207"/>
        <v>41</v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09"/>
        <v>41</v>
      </c>
      <c r="AG2261" s="21">
        <f ca="1">SUMIFS(AF$2:AF2261,D$2:D2261,D2261)</f>
        <v>3103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11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10"/>
        <v>0</v>
      </c>
      <c r="AA2262" s="20">
        <f t="shared" si="206"/>
        <v>1</v>
      </c>
      <c r="AB2262" s="20">
        <f t="shared" ca="1" si="207"/>
        <v>41</v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09"/>
        <v>41</v>
      </c>
      <c r="AG2262" s="21">
        <f ca="1">SUMIFS(AF$2:AF2262,D$2:D2262,D2262)</f>
        <v>2971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11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10"/>
        <v>0</v>
      </c>
      <c r="AA2263" s="20">
        <f t="shared" si="206"/>
        <v>1</v>
      </c>
      <c r="AB2263" s="20">
        <f t="shared" ca="1" si="207"/>
        <v>41</v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09"/>
        <v>82</v>
      </c>
      <c r="AG2263" s="21">
        <f ca="1">SUMIFS(AF$2:AF2263,D$2:D2263,D2263)</f>
        <v>2812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11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10"/>
        <v>0</v>
      </c>
      <c r="AA2264" s="20">
        <f t="shared" si="206"/>
        <v>1</v>
      </c>
      <c r="AB2264" s="20">
        <f t="shared" ca="1" si="207"/>
        <v>41</v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09"/>
        <v>41</v>
      </c>
      <c r="AG2264" s="21">
        <f ca="1">SUMIFS(AF$2:AF2264,D$2:D2264,D2264)</f>
        <v>2852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11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10"/>
        <v>0</v>
      </c>
      <c r="AA2265" s="20">
        <f t="shared" si="206"/>
        <v>1</v>
      </c>
      <c r="AB2265" s="20">
        <f t="shared" ca="1" si="207"/>
        <v>41</v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09"/>
        <v>41</v>
      </c>
      <c r="AG2265" s="21">
        <f ca="1">SUMIFS(AF$2:AF2265,D$2:D2265,D2265)</f>
        <v>2482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11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10"/>
        <v>0</v>
      </c>
      <c r="AA2266" s="20">
        <f t="shared" si="206"/>
        <v>1</v>
      </c>
      <c r="AB2266" s="20">
        <f t="shared" ca="1" si="207"/>
        <v>41</v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09"/>
        <v>41</v>
      </c>
      <c r="AG2266" s="21">
        <f ca="1">SUMIFS(AF$2:AF2266,D$2:D2266,D2266)</f>
        <v>3095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11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10"/>
        <v>0</v>
      </c>
      <c r="AA2267" s="20">
        <f t="shared" si="206"/>
        <v>1</v>
      </c>
      <c r="AB2267" s="20">
        <f t="shared" ca="1" si="207"/>
        <v>41</v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09"/>
        <v>41</v>
      </c>
      <c r="AG2267" s="21">
        <f ca="1">SUMIFS(AF$2:AF2267,D$2:D2267,D2267)</f>
        <v>3198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11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10"/>
        <v>0</v>
      </c>
      <c r="AA2268" s="20">
        <f t="shared" si="206"/>
        <v>1</v>
      </c>
      <c r="AB2268" s="20">
        <f t="shared" ca="1" si="207"/>
        <v>41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09"/>
        <v>41</v>
      </c>
      <c r="AG2268" s="21">
        <f ca="1">SUMIFS(AF$2:AF2268,D$2:D2268,D2268)</f>
        <v>2708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11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10"/>
        <v>0</v>
      </c>
      <c r="AA2269" s="20">
        <f t="shared" ref="AA2269:AA2332" si="212">IF(OR(ISBLANK(P2269),ISBLANK(Q2269)),"",IF(OR(AND(P2269&gt;Q2269,X2269&gt;Y2269),AND(P2269=Q2269,X2269=Y2269),AND(P2269&lt;Q2269,X2269&lt;Y2269)),1,0))</f>
        <v>1</v>
      </c>
      <c r="AB2269" s="20">
        <f t="shared" ref="AB2269:AB2332" ca="1" si="213">IF(C2269&lt;NOW(),IF(AND(P2269&gt;Q2269,X2269&gt;Y2269),T2269,IF(AND(P2269=Q2269,X2269=Y2269),U2269,IF(AND(P2269&lt;Q2269,X2269&lt;Y2269),V2269,0))),"")</f>
        <v>41</v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15">IFERROR(IF(OR(ISBLANK(P2269),ISBLANK(Q2269)),0,IF(AB2269&lt;&gt;"", AB2269 + IF(AC2269=1,AE2269, 0), "") * (S2269+1)),"")</f>
        <v>41</v>
      </c>
      <c r="AG2269" s="21">
        <f ca="1">SUMIFS(AF$2:AF2269,D$2:D2269,D2269)</f>
        <v>2965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11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10"/>
        <v>0</v>
      </c>
      <c r="AA2270" s="20">
        <f t="shared" si="212"/>
        <v>1</v>
      </c>
      <c r="AB2270" s="20">
        <f t="shared" ca="1" si="213"/>
        <v>73</v>
      </c>
      <c r="AC2270" s="20">
        <f t="shared" ca="1" si="214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15"/>
        <v>93</v>
      </c>
      <c r="AG2270" s="21">
        <f ca="1">SUMIFS(AF$2:AF2270,D$2:D2270,D2270)</f>
        <v>3100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11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10"/>
        <v>0</v>
      </c>
      <c r="AA2271" s="20">
        <f t="shared" si="212"/>
        <v>1</v>
      </c>
      <c r="AB2271" s="20">
        <f t="shared" ca="1" si="213"/>
        <v>73</v>
      </c>
      <c r="AC2271" s="20">
        <f t="shared" ca="1" si="214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15"/>
        <v>93</v>
      </c>
      <c r="AG2271" s="21">
        <f ca="1">SUMIFS(AF$2:AF2271,D$2:D2271,D2271)</f>
        <v>3650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11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10"/>
        <v>0</v>
      </c>
      <c r="AA2272" s="20">
        <f t="shared" si="212"/>
        <v>0</v>
      </c>
      <c r="AB2272" s="20">
        <f t="shared" ca="1" si="213"/>
        <v>0</v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15"/>
        <v>0</v>
      </c>
      <c r="AG2272" s="21">
        <f ca="1">SUMIFS(AF$2:AF2272,D$2:D2272,D2272)</f>
        <v>3185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11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10"/>
        <v>0</v>
      </c>
      <c r="AA2273" s="20">
        <f t="shared" si="212"/>
        <v>0</v>
      </c>
      <c r="AB2273" s="20">
        <f t="shared" ca="1" si="213"/>
        <v>0</v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15"/>
        <v>0</v>
      </c>
      <c r="AG2273" s="21">
        <f ca="1">SUMIFS(AF$2:AF2273,D$2:D2273,D2273)</f>
        <v>3450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11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10"/>
        <v>0</v>
      </c>
      <c r="AA2274" s="20">
        <f t="shared" si="212"/>
        <v>1</v>
      </c>
      <c r="AB2274" s="20">
        <f t="shared" ca="1" si="213"/>
        <v>73</v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15"/>
        <v>73</v>
      </c>
      <c r="AG2274" s="21">
        <f ca="1">SUMIFS(AF$2:AF2274,D$2:D2274,D2274)</f>
        <v>2468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11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10"/>
        <v>0</v>
      </c>
      <c r="AA2275" s="20">
        <f t="shared" si="212"/>
        <v>1</v>
      </c>
      <c r="AB2275" s="20">
        <f t="shared" ca="1" si="213"/>
        <v>73</v>
      </c>
      <c r="AC2275" s="20">
        <f t="shared" ca="1" si="214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15"/>
        <v>93</v>
      </c>
      <c r="AG2275" s="21">
        <f ca="1">SUMIFS(AF$2:AF2275,D$2:D2275,D2275)</f>
        <v>3529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11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10"/>
        <v>0</v>
      </c>
      <c r="AA2276" s="20">
        <f t="shared" si="212"/>
        <v>0</v>
      </c>
      <c r="AB2276" s="20">
        <f t="shared" ca="1" si="213"/>
        <v>0</v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15"/>
        <v>0</v>
      </c>
      <c r="AG2276" s="21">
        <f ca="1">SUMIFS(AF$2:AF2276,D$2:D2276,D2276)</f>
        <v>1948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11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10"/>
        <v>0</v>
      </c>
      <c r="AA2277" s="20">
        <f t="shared" si="212"/>
        <v>0</v>
      </c>
      <c r="AB2277" s="20">
        <f t="shared" ca="1" si="213"/>
        <v>0</v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15"/>
        <v>0</v>
      </c>
      <c r="AG2277" s="21">
        <f ca="1">SUMIFS(AF$2:AF2277,D$2:D2277,D2277)</f>
        <v>3176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11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10"/>
        <v>0</v>
      </c>
      <c r="AA2278" s="20">
        <f t="shared" si="212"/>
        <v>1</v>
      </c>
      <c r="AB2278" s="20">
        <f t="shared" ca="1" si="213"/>
        <v>73</v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15"/>
        <v>73</v>
      </c>
      <c r="AG2278" s="21">
        <f ca="1">SUMIFS(AF$2:AF2278,D$2:D2278,D2278)</f>
        <v>3446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11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10"/>
        <v>0</v>
      </c>
      <c r="AA2279" s="20">
        <f t="shared" si="212"/>
        <v>0</v>
      </c>
      <c r="AB2279" s="20">
        <f t="shared" ca="1" si="213"/>
        <v>0</v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15"/>
        <v>0</v>
      </c>
      <c r="AG2279" s="21">
        <f ca="1">SUMIFS(AF$2:AF2279,D$2:D2279,D2279)</f>
        <v>2953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11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10"/>
        <v>0</v>
      </c>
      <c r="AA2280" s="20">
        <f t="shared" si="212"/>
        <v>1</v>
      </c>
      <c r="AB2280" s="20">
        <f t="shared" ca="1" si="213"/>
        <v>73</v>
      </c>
      <c r="AC2280" s="20">
        <f t="shared" ca="1" si="214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15"/>
        <v>93</v>
      </c>
      <c r="AG2280" s="21">
        <f ca="1">SUMIFS(AF$2:AF2280,D$2:D2280,D2280)</f>
        <v>3547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11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10"/>
        <v>0</v>
      </c>
      <c r="AA2281" s="20">
        <f t="shared" si="212"/>
        <v>1</v>
      </c>
      <c r="AB2281" s="20">
        <f t="shared" ca="1" si="213"/>
        <v>73</v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15"/>
        <v>73</v>
      </c>
      <c r="AG2281" s="21">
        <f ca="1">SUMIFS(AF$2:AF2281,D$2:D2281,D2281)</f>
        <v>3082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11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10"/>
        <v>0</v>
      </c>
      <c r="AA2282" s="20">
        <f t="shared" si="212"/>
        <v>0</v>
      </c>
      <c r="AB2282" s="20">
        <f t="shared" ca="1" si="213"/>
        <v>0</v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15"/>
        <v>0</v>
      </c>
      <c r="AG2282" s="21">
        <f ca="1">SUMIFS(AF$2:AF2282,D$2:D2282,D2282)</f>
        <v>3372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11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10"/>
        <v>0</v>
      </c>
      <c r="AA2283" s="20">
        <f t="shared" si="212"/>
        <v>0</v>
      </c>
      <c r="AB2283" s="20">
        <f t="shared" ca="1" si="213"/>
        <v>0</v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15"/>
        <v>0</v>
      </c>
      <c r="AG2283" s="21">
        <f ca="1">SUMIFS(AF$2:AF2283,D$2:D2283,D2283)</f>
        <v>3421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11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10"/>
        <v>0</v>
      </c>
      <c r="AA2284" s="20">
        <f t="shared" si="212"/>
        <v>1</v>
      </c>
      <c r="AB2284" s="20">
        <f t="shared" ca="1" si="213"/>
        <v>73</v>
      </c>
      <c r="AC2284" s="20">
        <f t="shared" ca="1" si="214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15"/>
        <v>93</v>
      </c>
      <c r="AG2284" s="21">
        <f ca="1">SUMIFS(AF$2:AF2284,D$2:D2284,D2284)</f>
        <v>3375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11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10"/>
        <v>0</v>
      </c>
      <c r="AA2285" s="20">
        <f t="shared" si="212"/>
        <v>0</v>
      </c>
      <c r="AB2285" s="20">
        <f t="shared" ca="1" si="213"/>
        <v>0</v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15"/>
        <v>0</v>
      </c>
      <c r="AG2285" s="21">
        <f ca="1">SUMIFS(AF$2:AF2285,D$2:D2285,D2285)</f>
        <v>2658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11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10"/>
        <v>0</v>
      </c>
      <c r="AA2286" s="20">
        <f t="shared" si="212"/>
        <v>1</v>
      </c>
      <c r="AB2286" s="20">
        <f t="shared" ca="1" si="213"/>
        <v>73</v>
      </c>
      <c r="AC2286" s="20">
        <f t="shared" ca="1" si="214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15"/>
        <v>93</v>
      </c>
      <c r="AG2286" s="21">
        <f ca="1">SUMIFS(AF$2:AF2286,D$2:D2286,D2286)</f>
        <v>3308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11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10"/>
        <v>0</v>
      </c>
      <c r="AA2287" s="20">
        <f t="shared" si="212"/>
        <v>1</v>
      </c>
      <c r="AB2287" s="20">
        <f t="shared" ca="1" si="213"/>
        <v>73</v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15"/>
        <v>73</v>
      </c>
      <c r="AG2287" s="21">
        <f ca="1">SUMIFS(AF$2:AF2287,D$2:D2287,D2287)</f>
        <v>3095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11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10"/>
        <v>0</v>
      </c>
      <c r="AA2288" s="20">
        <f t="shared" si="212"/>
        <v>1</v>
      </c>
      <c r="AB2288" s="20">
        <f t="shared" ca="1" si="213"/>
        <v>73</v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15"/>
        <v>73</v>
      </c>
      <c r="AG2288" s="21">
        <f ca="1">SUMIFS(AF$2:AF2288,D$2:D2288,D2288)</f>
        <v>3176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11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10"/>
        <v>0</v>
      </c>
      <c r="AA2289" s="20">
        <f t="shared" si="212"/>
        <v>0</v>
      </c>
      <c r="AB2289" s="20">
        <f t="shared" ca="1" si="213"/>
        <v>0</v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15"/>
        <v>0</v>
      </c>
      <c r="AG2289" s="21">
        <f ca="1">SUMIFS(AF$2:AF2289,D$2:D2289,D2289)</f>
        <v>2971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11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10"/>
        <v>0</v>
      </c>
      <c r="AA2290" s="20">
        <f t="shared" si="212"/>
        <v>1</v>
      </c>
      <c r="AB2290" s="20">
        <f t="shared" ca="1" si="213"/>
        <v>73</v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15"/>
        <v>73</v>
      </c>
      <c r="AG2290" s="21">
        <f ca="1">SUMIFS(AF$2:AF2290,D$2:D2290,D2290)</f>
        <v>2885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11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10"/>
        <v>0</v>
      </c>
      <c r="AA2291" s="20">
        <f t="shared" si="212"/>
        <v>1</v>
      </c>
      <c r="AB2291" s="20">
        <f t="shared" ca="1" si="213"/>
        <v>73</v>
      </c>
      <c r="AC2291" s="20">
        <f t="shared" ca="1" si="214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15"/>
        <v>93</v>
      </c>
      <c r="AG2291" s="21">
        <f ca="1">SUMIFS(AF$2:AF2291,D$2:D2291,D2291)</f>
        <v>2945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11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10"/>
        <v>0</v>
      </c>
      <c r="AA2292" s="20">
        <f t="shared" si="212"/>
        <v>1</v>
      </c>
      <c r="AB2292" s="20">
        <f t="shared" ca="1" si="213"/>
        <v>73</v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15"/>
        <v>73</v>
      </c>
      <c r="AG2292" s="21">
        <f ca="1">SUMIFS(AF$2:AF2292,D$2:D2292,D2292)</f>
        <v>2555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11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10"/>
        <v>0</v>
      </c>
      <c r="AA2293" s="20">
        <f t="shared" si="212"/>
        <v>1</v>
      </c>
      <c r="AB2293" s="20">
        <f t="shared" ca="1" si="213"/>
        <v>73</v>
      </c>
      <c r="AC2293" s="20">
        <f t="shared" ca="1" si="214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15"/>
        <v>93</v>
      </c>
      <c r="AG2293" s="21">
        <f ca="1">SUMIFS(AF$2:AF2293,D$2:D2293,D2293)</f>
        <v>3188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11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10"/>
        <v>0</v>
      </c>
      <c r="AA2294" s="20">
        <f t="shared" si="212"/>
        <v>0</v>
      </c>
      <c r="AB2294" s="20">
        <f t="shared" ca="1" si="213"/>
        <v>0</v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15"/>
        <v>0</v>
      </c>
      <c r="AG2294" s="21">
        <f ca="1">SUMIFS(AF$2:AF2294,D$2:D2294,D2294)</f>
        <v>3198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11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10"/>
        <v>0</v>
      </c>
      <c r="AA2295" s="20">
        <f t="shared" si="212"/>
        <v>1</v>
      </c>
      <c r="AB2295" s="20">
        <f t="shared" ca="1" si="213"/>
        <v>73</v>
      </c>
      <c r="AC2295" s="20">
        <f t="shared" ca="1" si="214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15"/>
        <v>93</v>
      </c>
      <c r="AG2295" s="21">
        <f ca="1">SUMIFS(AF$2:AF2295,D$2:D2295,D2295)</f>
        <v>2801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11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10"/>
        <v>0</v>
      </c>
      <c r="AA2296" s="20">
        <f t="shared" si="212"/>
        <v>1</v>
      </c>
      <c r="AB2296" s="20">
        <f t="shared" ca="1" si="213"/>
        <v>73</v>
      </c>
      <c r="AC2296" s="20">
        <f t="shared" ca="1" si="214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15"/>
        <v>93</v>
      </c>
      <c r="AG2296" s="21">
        <f ca="1">SUMIFS(AF$2:AF2296,D$2:D2296,D2296)</f>
        <v>3058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11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10"/>
        <v>0</v>
      </c>
      <c r="AA2297" s="20">
        <f t="shared" si="212"/>
        <v>0</v>
      </c>
      <c r="AB2297" s="20">
        <f t="shared" ca="1" si="213"/>
        <v>0</v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15"/>
        <v>0</v>
      </c>
      <c r="AG2297" s="21">
        <f ca="1">SUMIFS(AF$2:AF2297,D$2:D2297,D2297)</f>
        <v>3100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11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10"/>
        <v>0</v>
      </c>
      <c r="AA2298" s="20">
        <f t="shared" si="212"/>
        <v>1</v>
      </c>
      <c r="AB2298" s="20">
        <f t="shared" ca="1" si="213"/>
        <v>61</v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15"/>
        <v>61</v>
      </c>
      <c r="AG2298" s="21">
        <f ca="1">SUMIFS(AF$2:AF2298,D$2:D2298,D2298)</f>
        <v>3711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11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10"/>
        <v>0</v>
      </c>
      <c r="AA2299" s="20">
        <f t="shared" si="212"/>
        <v>1</v>
      </c>
      <c r="AB2299" s="20">
        <f t="shared" ca="1" si="213"/>
        <v>61</v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15"/>
        <v>61</v>
      </c>
      <c r="AG2299" s="21">
        <f ca="1">SUMIFS(AF$2:AF2299,D$2:D2299,D2299)</f>
        <v>3246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11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10"/>
        <v>0</v>
      </c>
      <c r="AA2300" s="20">
        <f t="shared" si="212"/>
        <v>0</v>
      </c>
      <c r="AB2300" s="20">
        <f t="shared" ca="1" si="213"/>
        <v>0</v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15"/>
        <v>0</v>
      </c>
      <c r="AG2300" s="21">
        <f ca="1">SUMIFS(AF$2:AF2300,D$2:D2300,D2300)</f>
        <v>3450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11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10"/>
        <v>0</v>
      </c>
      <c r="AA2301" s="20">
        <f t="shared" si="212"/>
        <v>1</v>
      </c>
      <c r="AB2301" s="20">
        <f t="shared" ca="1" si="213"/>
        <v>61</v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15"/>
        <v>61</v>
      </c>
      <c r="AG2301" s="21">
        <f ca="1">SUMIFS(AF$2:AF2301,D$2:D2301,D2301)</f>
        <v>2529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11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10"/>
        <v>0</v>
      </c>
      <c r="AA2302" s="20">
        <f t="shared" si="212"/>
        <v>1</v>
      </c>
      <c r="AB2302" s="20">
        <f t="shared" ca="1" si="213"/>
        <v>61</v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15"/>
        <v>61</v>
      </c>
      <c r="AG2302" s="21">
        <f ca="1">SUMIFS(AF$2:AF2302,D$2:D2302,D2302)</f>
        <v>3590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11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10"/>
        <v>0</v>
      </c>
      <c r="AA2303" s="20">
        <f t="shared" si="212"/>
        <v>1</v>
      </c>
      <c r="AB2303" s="20">
        <f t="shared" ca="1" si="213"/>
        <v>61</v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15"/>
        <v>61</v>
      </c>
      <c r="AG2303" s="21">
        <f ca="1">SUMIFS(AF$2:AF2303,D$2:D2303,D2303)</f>
        <v>2009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11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10"/>
        <v>0</v>
      </c>
      <c r="AA2304" s="20">
        <f t="shared" si="212"/>
        <v>1</v>
      </c>
      <c r="AB2304" s="20">
        <f t="shared" ca="1" si="213"/>
        <v>61</v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15"/>
        <v>61</v>
      </c>
      <c r="AG2304" s="21">
        <f ca="1">SUMIFS(AF$2:AF2304,D$2:D2304,D2304)</f>
        <v>3237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11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10"/>
        <v>0</v>
      </c>
      <c r="AA2305" s="20">
        <f t="shared" si="212"/>
        <v>1</v>
      </c>
      <c r="AB2305" s="20">
        <f t="shared" ca="1" si="213"/>
        <v>61</v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15"/>
        <v>61</v>
      </c>
      <c r="AG2305" s="21">
        <f ca="1">SUMIFS(AF$2:AF2305,D$2:D2305,D2305)</f>
        <v>3507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11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16">IF(A2306=0,0,IF(W2306="À venir",0,IF(AND(ISBLANK(P2306),ISBLANK(Q2306)),1,0)))</f>
        <v>0</v>
      </c>
      <c r="AA2306" s="20">
        <f t="shared" si="212"/>
        <v>1</v>
      </c>
      <c r="AB2306" s="20">
        <f t="shared" ca="1" si="213"/>
        <v>61</v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15"/>
        <v>61</v>
      </c>
      <c r="AG2306" s="21">
        <f ca="1">SUMIFS(AF$2:AF2306,D$2:D2306,D2306)</f>
        <v>3014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17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16"/>
        <v>0</v>
      </c>
      <c r="AA2307" s="20">
        <f t="shared" si="212"/>
        <v>1</v>
      </c>
      <c r="AB2307" s="20">
        <f t="shared" ca="1" si="213"/>
        <v>61</v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15"/>
        <v>61</v>
      </c>
      <c r="AG2307" s="21">
        <f ca="1">SUMIFS(AF$2:AF2307,D$2:D2307,D2307)</f>
        <v>3608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17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16"/>
        <v>0</v>
      </c>
      <c r="AA2308" s="20">
        <f t="shared" si="212"/>
        <v>0</v>
      </c>
      <c r="AB2308" s="20">
        <f t="shared" ca="1" si="213"/>
        <v>0</v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15"/>
        <v>0</v>
      </c>
      <c r="AG2308" s="21">
        <f ca="1">SUMIFS(AF$2:AF2308,D$2:D2308,D2308)</f>
        <v>3082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17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16"/>
        <v>0</v>
      </c>
      <c r="AA2309" s="20">
        <f t="shared" si="212"/>
        <v>1</v>
      </c>
      <c r="AB2309" s="20">
        <f t="shared" ca="1" si="213"/>
        <v>61</v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15"/>
        <v>61</v>
      </c>
      <c r="AG2309" s="21">
        <f ca="1">SUMIFS(AF$2:AF2309,D$2:D2309,D2309)</f>
        <v>3433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16"/>
        <v>1</v>
      </c>
      <c r="AA2310" s="20" t="str">
        <f t="shared" si="212"/>
        <v/>
      </c>
      <c r="AB2310" s="20">
        <f t="shared" ca="1" si="213"/>
        <v>0</v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3421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17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16"/>
        <v>0</v>
      </c>
      <c r="AA2311" s="20">
        <f t="shared" si="212"/>
        <v>1</v>
      </c>
      <c r="AB2311" s="20">
        <f t="shared" ca="1" si="213"/>
        <v>61</v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15"/>
        <v>61</v>
      </c>
      <c r="AG2311" s="21">
        <f ca="1">SUMIFS(AF$2:AF2311,D$2:D2311,D2311)</f>
        <v>3436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17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16"/>
        <v>0</v>
      </c>
      <c r="AA2312" s="20">
        <f t="shared" si="212"/>
        <v>0</v>
      </c>
      <c r="AB2312" s="20">
        <f t="shared" ca="1" si="213"/>
        <v>0</v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15"/>
        <v>0</v>
      </c>
      <c r="AG2312" s="21">
        <f ca="1">SUMIFS(AF$2:AF2312,D$2:D2312,D2312)</f>
        <v>2658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17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16"/>
        <v>0</v>
      </c>
      <c r="AA2313" s="20">
        <f t="shared" si="212"/>
        <v>1</v>
      </c>
      <c r="AB2313" s="20">
        <f t="shared" ca="1" si="213"/>
        <v>61</v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15"/>
        <v>61</v>
      </c>
      <c r="AG2313" s="21">
        <f ca="1">SUMIFS(AF$2:AF2313,D$2:D2313,D2313)</f>
        <v>3369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17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16"/>
        <v>0</v>
      </c>
      <c r="AA2314" s="20">
        <f t="shared" si="212"/>
        <v>0</v>
      </c>
      <c r="AB2314" s="20">
        <f t="shared" ca="1" si="213"/>
        <v>0</v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15"/>
        <v>0</v>
      </c>
      <c r="AG2314" s="21">
        <f ca="1">SUMIFS(AF$2:AF2314,D$2:D2314,D2314)</f>
        <v>3095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17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16"/>
        <v>0</v>
      </c>
      <c r="AA2315" s="20">
        <f t="shared" si="212"/>
        <v>1</v>
      </c>
      <c r="AB2315" s="20">
        <f t="shared" ca="1" si="213"/>
        <v>61</v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15"/>
        <v>61</v>
      </c>
      <c r="AG2315" s="21">
        <f ca="1">SUMIFS(AF$2:AF2315,D$2:D2315,D2315)</f>
        <v>3237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17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16"/>
        <v>0</v>
      </c>
      <c r="AA2316" s="20">
        <f t="shared" si="212"/>
        <v>0</v>
      </c>
      <c r="AB2316" s="20">
        <f t="shared" ca="1" si="213"/>
        <v>0</v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15"/>
        <v>0</v>
      </c>
      <c r="AG2316" s="21">
        <f ca="1">SUMIFS(AF$2:AF2316,D$2:D2316,D2316)</f>
        <v>2971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16"/>
        <v>1</v>
      </c>
      <c r="AA2317" s="20" t="str">
        <f t="shared" si="212"/>
        <v/>
      </c>
      <c r="AB2317" s="20">
        <f t="shared" ca="1" si="213"/>
        <v>0</v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2885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17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16"/>
        <v>0</v>
      </c>
      <c r="AA2318" s="20">
        <f t="shared" si="212"/>
        <v>1</v>
      </c>
      <c r="AB2318" s="20">
        <f t="shared" ca="1" si="213"/>
        <v>61</v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15"/>
        <v>61</v>
      </c>
      <c r="AG2318" s="21">
        <f ca="1">SUMIFS(AF$2:AF2318,D$2:D2318,D2318)</f>
        <v>3006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17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16"/>
        <v>0</v>
      </c>
      <c r="AA2319" s="20">
        <f t="shared" si="212"/>
        <v>0</v>
      </c>
      <c r="AB2319" s="20">
        <f t="shared" ca="1" si="213"/>
        <v>0</v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15"/>
        <v>0</v>
      </c>
      <c r="AG2319" s="21">
        <f ca="1">SUMIFS(AF$2:AF2319,D$2:D2319,D2319)</f>
        <v>2555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17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16"/>
        <v>0</v>
      </c>
      <c r="AA2320" s="20">
        <f t="shared" si="212"/>
        <v>0</v>
      </c>
      <c r="AB2320" s="20">
        <f t="shared" ca="1" si="213"/>
        <v>0</v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15"/>
        <v>0</v>
      </c>
      <c r="AG2320" s="21">
        <f ca="1">SUMIFS(AF$2:AF2320,D$2:D2320,D2320)</f>
        <v>3188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17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16"/>
        <v>0</v>
      </c>
      <c r="AA2321" s="20">
        <f t="shared" si="212"/>
        <v>1</v>
      </c>
      <c r="AB2321" s="20">
        <f t="shared" ca="1" si="213"/>
        <v>61</v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15"/>
        <v>61</v>
      </c>
      <c r="AG2321" s="21">
        <f ca="1">SUMIFS(AF$2:AF2321,D$2:D2321,D2321)</f>
        <v>3259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17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16"/>
        <v>0</v>
      </c>
      <c r="AA2322" s="20">
        <f t="shared" si="212"/>
        <v>1</v>
      </c>
      <c r="AB2322" s="20">
        <f t="shared" ca="1" si="213"/>
        <v>61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15"/>
        <v>61</v>
      </c>
      <c r="AG2322" s="21">
        <f ca="1">SUMIFS(AF$2:AF2322,D$2:D2322,D2322)</f>
        <v>2862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17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16"/>
        <v>0</v>
      </c>
      <c r="AA2323" s="20">
        <f t="shared" si="212"/>
        <v>0</v>
      </c>
      <c r="AB2323" s="20">
        <f t="shared" ca="1" si="213"/>
        <v>0</v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15"/>
        <v>0</v>
      </c>
      <c r="AG2323" s="21">
        <f ca="1">SUMIFS(AF$2:AF2323,D$2:D2323,D2323)</f>
        <v>3058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17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16"/>
        <v>0</v>
      </c>
      <c r="AA2324" s="20">
        <f t="shared" si="212"/>
        <v>0</v>
      </c>
      <c r="AB2324" s="20">
        <f t="shared" ca="1" si="213"/>
        <v>0</v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15"/>
        <v>0</v>
      </c>
      <c r="AG2324" s="21">
        <f ca="1">SUMIFS(AF$2:AF2324,D$2:D2324,D2324)</f>
        <v>3100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17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16"/>
        <v>0</v>
      </c>
      <c r="AA2325" s="20">
        <f t="shared" si="212"/>
        <v>0</v>
      </c>
      <c r="AB2325" s="20">
        <f t="shared" ca="1" si="213"/>
        <v>0</v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15"/>
        <v>0</v>
      </c>
      <c r="AG2325" s="21">
        <f ca="1">SUMIFS(AF$2:AF2325,D$2:D2325,D2325)</f>
        <v>3711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17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16"/>
        <v>0</v>
      </c>
      <c r="AA2326" s="20">
        <f t="shared" si="212"/>
        <v>0</v>
      </c>
      <c r="AB2326" s="20">
        <f t="shared" ca="1" si="213"/>
        <v>0</v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15"/>
        <v>0</v>
      </c>
      <c r="AG2326" s="21">
        <f ca="1">SUMIFS(AF$2:AF2326,D$2:D2326,D2326)</f>
        <v>3246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17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16"/>
        <v>0</v>
      </c>
      <c r="AA2327" s="20">
        <f t="shared" si="212"/>
        <v>0</v>
      </c>
      <c r="AB2327" s="20">
        <f t="shared" ca="1" si="213"/>
        <v>0</v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15"/>
        <v>0</v>
      </c>
      <c r="AG2327" s="21">
        <f ca="1">SUMIFS(AF$2:AF2327,D$2:D2327,D2327)</f>
        <v>3450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17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16"/>
        <v>0</v>
      </c>
      <c r="AA2328" s="20">
        <f t="shared" si="212"/>
        <v>0</v>
      </c>
      <c r="AB2328" s="20">
        <f t="shared" ca="1" si="213"/>
        <v>0</v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15"/>
        <v>0</v>
      </c>
      <c r="AG2328" s="21">
        <f ca="1">SUMIFS(AF$2:AF2328,D$2:D2328,D2328)</f>
        <v>2529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17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16"/>
        <v>0</v>
      </c>
      <c r="AA2329" s="20">
        <f t="shared" si="212"/>
        <v>1</v>
      </c>
      <c r="AB2329" s="20">
        <f t="shared" ca="1" si="213"/>
        <v>106</v>
      </c>
      <c r="AC2329" s="20">
        <f t="shared" ca="1" si="214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15"/>
        <v>126</v>
      </c>
      <c r="AG2329" s="21">
        <f ca="1">SUMIFS(AF$2:AF2329,D$2:D2329,D2329)</f>
        <v>3716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17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16"/>
        <v>0</v>
      </c>
      <c r="AA2330" s="20">
        <f t="shared" si="212"/>
        <v>0</v>
      </c>
      <c r="AB2330" s="20">
        <f t="shared" ca="1" si="213"/>
        <v>0</v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15"/>
        <v>0</v>
      </c>
      <c r="AG2330" s="21">
        <f ca="1">SUMIFS(AF$2:AF2330,D$2:D2330,D2330)</f>
        <v>2009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17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16"/>
        <v>0</v>
      </c>
      <c r="AA2331" s="20">
        <f t="shared" si="212"/>
        <v>0</v>
      </c>
      <c r="AB2331" s="20">
        <f t="shared" ca="1" si="213"/>
        <v>0</v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15"/>
        <v>0</v>
      </c>
      <c r="AG2331" s="21">
        <f ca="1">SUMIFS(AF$2:AF2331,D$2:D2331,D2331)</f>
        <v>3237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17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16"/>
        <v>0</v>
      </c>
      <c r="AA2332" s="20">
        <f t="shared" si="212"/>
        <v>0</v>
      </c>
      <c r="AB2332" s="20">
        <f t="shared" ca="1" si="213"/>
        <v>0</v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15"/>
        <v>0</v>
      </c>
      <c r="AG2332" s="21">
        <f ca="1">SUMIFS(AF$2:AF2332,D$2:D2332,D2332)</f>
        <v>3507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17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16"/>
        <v>0</v>
      </c>
      <c r="AA2333" s="20">
        <f t="shared" ref="AA2333:AA2396" si="218">IF(OR(ISBLANK(P2333),ISBLANK(Q2333)),"",IF(OR(AND(P2333&gt;Q2333,X2333&gt;Y2333),AND(P2333=Q2333,X2333=Y2333),AND(P2333&lt;Q2333,X2333&lt;Y2333)),1,0))</f>
        <v>1</v>
      </c>
      <c r="AB2333" s="20">
        <f t="shared" ref="AB2333:AB2396" ca="1" si="219">IF(C2333&lt;NOW(),IF(AND(P2333&gt;Q2333,X2333&gt;Y2333),T2333,IF(AND(P2333=Q2333,X2333=Y2333),U2333,IF(AND(P2333&lt;Q2333,X2333&lt;Y2333),V2333,0))),"")</f>
        <v>106</v>
      </c>
      <c r="AC2333" s="20">
        <f t="shared" ref="AC2333:AC2396" ca="1" si="220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21">IFERROR(IF(OR(ISBLANK(P2333),ISBLANK(Q2333)),0,IF(AB2333&lt;&gt;"", AB2333 + IF(AC2333=1,AE2333, 0), "") * (S2333+1)),"")</f>
        <v>126</v>
      </c>
      <c r="AG2333" s="21">
        <f ca="1">SUMIFS(AF$2:AF2333,D$2:D2333,D2333)</f>
        <v>3140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17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16"/>
        <v>0</v>
      </c>
      <c r="AA2334" s="20">
        <f t="shared" si="218"/>
        <v>1</v>
      </c>
      <c r="AB2334" s="20">
        <f t="shared" ca="1" si="219"/>
        <v>106</v>
      </c>
      <c r="AC2334" s="20">
        <f t="shared" ca="1" si="220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21"/>
        <v>126</v>
      </c>
      <c r="AG2334" s="21">
        <f ca="1">SUMIFS(AF$2:AF2334,D$2:D2334,D2334)</f>
        <v>3734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17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16"/>
        <v>0</v>
      </c>
      <c r="AA2335" s="20">
        <f t="shared" si="218"/>
        <v>0</v>
      </c>
      <c r="AB2335" s="20">
        <f t="shared" ca="1" si="219"/>
        <v>0</v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21"/>
        <v>0</v>
      </c>
      <c r="AG2335" s="21">
        <f ca="1">SUMIFS(AF$2:AF2335,D$2:D2335,D2335)</f>
        <v>3082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17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16"/>
        <v>0</v>
      </c>
      <c r="AA2336" s="20">
        <f t="shared" si="218"/>
        <v>0</v>
      </c>
      <c r="AB2336" s="20">
        <f t="shared" ca="1" si="219"/>
        <v>0</v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21"/>
        <v>0</v>
      </c>
      <c r="AG2336" s="21">
        <f ca="1">SUMIFS(AF$2:AF2336,D$2:D2336,D2336)</f>
        <v>3433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17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16"/>
        <v>0</v>
      </c>
      <c r="AA2337" s="20">
        <f t="shared" si="218"/>
        <v>0</v>
      </c>
      <c r="AB2337" s="20">
        <f t="shared" ca="1" si="219"/>
        <v>0</v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21"/>
        <v>0</v>
      </c>
      <c r="AG2337" s="21">
        <f ca="1">SUMIFS(AF$2:AF2337,D$2:D2337,D2337)</f>
        <v>3421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17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16"/>
        <v>0</v>
      </c>
      <c r="AA2338" s="20">
        <f t="shared" si="218"/>
        <v>0</v>
      </c>
      <c r="AB2338" s="20">
        <f t="shared" ca="1" si="219"/>
        <v>0</v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21"/>
        <v>0</v>
      </c>
      <c r="AG2338" s="21">
        <f ca="1">SUMIFS(AF$2:AF2338,D$2:D2338,D2338)</f>
        <v>3436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17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16"/>
        <v>0</v>
      </c>
      <c r="AA2339" s="20">
        <f t="shared" si="218"/>
        <v>0</v>
      </c>
      <c r="AB2339" s="20">
        <f t="shared" ca="1" si="219"/>
        <v>0</v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21"/>
        <v>0</v>
      </c>
      <c r="AG2339" s="21">
        <f ca="1">SUMIFS(AF$2:AF2339,D$2:D2339,D2339)</f>
        <v>2658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17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16"/>
        <v>0</v>
      </c>
      <c r="AA2340" s="20">
        <f t="shared" si="218"/>
        <v>1</v>
      </c>
      <c r="AB2340" s="20">
        <f t="shared" ca="1" si="219"/>
        <v>106</v>
      </c>
      <c r="AC2340" s="20">
        <f t="shared" ca="1" si="220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21"/>
        <v>126</v>
      </c>
      <c r="AG2340" s="21">
        <f ca="1">SUMIFS(AF$2:AF2340,D$2:D2340,D2340)</f>
        <v>3495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17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16"/>
        <v>0</v>
      </c>
      <c r="AA2341" s="20">
        <f t="shared" si="218"/>
        <v>0</v>
      </c>
      <c r="AB2341" s="20">
        <f t="shared" ca="1" si="219"/>
        <v>0</v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21"/>
        <v>0</v>
      </c>
      <c r="AG2341" s="21">
        <f ca="1">SUMIFS(AF$2:AF2341,D$2:D2341,D2341)</f>
        <v>3095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17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16"/>
        <v>0</v>
      </c>
      <c r="AA2342" s="20">
        <f t="shared" si="218"/>
        <v>0</v>
      </c>
      <c r="AB2342" s="20">
        <f t="shared" ca="1" si="219"/>
        <v>0</v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21"/>
        <v>0</v>
      </c>
      <c r="AG2342" s="21">
        <f ca="1">SUMIFS(AF$2:AF2342,D$2:D2342,D2342)</f>
        <v>3237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17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16"/>
        <v>0</v>
      </c>
      <c r="AA2343" s="20">
        <f t="shared" si="218"/>
        <v>0</v>
      </c>
      <c r="AB2343" s="20">
        <f t="shared" ca="1" si="219"/>
        <v>0</v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21"/>
        <v>0</v>
      </c>
      <c r="AG2343" s="21">
        <f ca="1">SUMIFS(AF$2:AF2343,D$2:D2343,D2343)</f>
        <v>2971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17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16"/>
        <v>0</v>
      </c>
      <c r="AA2344" s="20">
        <f t="shared" si="218"/>
        <v>1</v>
      </c>
      <c r="AB2344" s="20">
        <f t="shared" ca="1" si="219"/>
        <v>106</v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21"/>
        <v>106</v>
      </c>
      <c r="AG2344" s="21">
        <f ca="1">SUMIFS(AF$2:AF2344,D$2:D2344,D2344)</f>
        <v>2991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17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16"/>
        <v>0</v>
      </c>
      <c r="AA2345" s="20">
        <f t="shared" si="218"/>
        <v>0</v>
      </c>
      <c r="AB2345" s="20">
        <f t="shared" ca="1" si="219"/>
        <v>0</v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21"/>
        <v>0</v>
      </c>
      <c r="AG2345" s="21">
        <f ca="1">SUMIFS(AF$2:AF2345,D$2:D2345,D2345)</f>
        <v>3006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17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16"/>
        <v>0</v>
      </c>
      <c r="AA2346" s="20">
        <f t="shared" si="218"/>
        <v>0</v>
      </c>
      <c r="AB2346" s="20">
        <f t="shared" ca="1" si="219"/>
        <v>0</v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21"/>
        <v>0</v>
      </c>
      <c r="AG2346" s="21">
        <f ca="1">SUMIFS(AF$2:AF2346,D$2:D2346,D2346)</f>
        <v>2555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17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16"/>
        <v>0</v>
      </c>
      <c r="AA2347" s="20">
        <f t="shared" si="218"/>
        <v>1</v>
      </c>
      <c r="AB2347" s="20">
        <f t="shared" ca="1" si="219"/>
        <v>106</v>
      </c>
      <c r="AC2347" s="20">
        <f t="shared" ca="1" si="220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21"/>
        <v>126</v>
      </c>
      <c r="AG2347" s="21">
        <f ca="1">SUMIFS(AF$2:AF2347,D$2:D2347,D2347)</f>
        <v>3314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17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16"/>
        <v>0</v>
      </c>
      <c r="AA2348" s="20">
        <f t="shared" si="218"/>
        <v>1</v>
      </c>
      <c r="AB2348" s="20">
        <f t="shared" ca="1" si="219"/>
        <v>106</v>
      </c>
      <c r="AC2348" s="20">
        <f t="shared" ca="1" si="220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21"/>
        <v>126</v>
      </c>
      <c r="AG2348" s="21">
        <f ca="1">SUMIFS(AF$2:AF2348,D$2:D2348,D2348)</f>
        <v>3385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17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16"/>
        <v>0</v>
      </c>
      <c r="AA2349" s="20">
        <f t="shared" si="218"/>
        <v>0</v>
      </c>
      <c r="AB2349" s="20">
        <f t="shared" ca="1" si="219"/>
        <v>0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21"/>
        <v>0</v>
      </c>
      <c r="AG2349" s="21">
        <f ca="1">SUMIFS(AF$2:AF2349,D$2:D2349,D2349)</f>
        <v>2862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17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16"/>
        <v>0</v>
      </c>
      <c r="AA2350" s="20">
        <f t="shared" si="218"/>
        <v>0</v>
      </c>
      <c r="AB2350" s="20">
        <f t="shared" ca="1" si="219"/>
        <v>0</v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21"/>
        <v>0</v>
      </c>
      <c r="AG2350" s="21">
        <f ca="1">SUMIFS(AF$2:AF2350,D$2:D2350,D2350)</f>
        <v>3058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17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16"/>
        <v>0</v>
      </c>
      <c r="AA2351" s="20">
        <f t="shared" si="218"/>
        <v>1</v>
      </c>
      <c r="AB2351" s="20">
        <f t="shared" ca="1" si="219"/>
        <v>25</v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21"/>
        <v>25</v>
      </c>
      <c r="AG2351" s="21">
        <f ca="1">SUMIFS(AF$2:AF2351,D$2:D2351,D2351)</f>
        <v>3125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17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16"/>
        <v>0</v>
      </c>
      <c r="AA2352" s="20">
        <f t="shared" si="218"/>
        <v>1</v>
      </c>
      <c r="AB2352" s="20">
        <f t="shared" ca="1" si="219"/>
        <v>25</v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21"/>
        <v>25</v>
      </c>
      <c r="AG2352" s="21">
        <f ca="1">SUMIFS(AF$2:AF2352,D$2:D2352,D2352)</f>
        <v>3736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17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16"/>
        <v>0</v>
      </c>
      <c r="AA2353" s="20">
        <f t="shared" si="218"/>
        <v>1</v>
      </c>
      <c r="AB2353" s="20">
        <f t="shared" ca="1" si="219"/>
        <v>25</v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21"/>
        <v>25</v>
      </c>
      <c r="AG2353" s="21">
        <f ca="1">SUMIFS(AF$2:AF2353,D$2:D2353,D2353)</f>
        <v>3271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17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16"/>
        <v>0</v>
      </c>
      <c r="AA2354" s="20">
        <f t="shared" si="218"/>
        <v>1</v>
      </c>
      <c r="AB2354" s="20">
        <f t="shared" ca="1" si="219"/>
        <v>25</v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21"/>
        <v>25</v>
      </c>
      <c r="AG2354" s="21">
        <f ca="1">SUMIFS(AF$2:AF2354,D$2:D2354,D2354)</f>
        <v>3475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17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16"/>
        <v>0</v>
      </c>
      <c r="AA2355" s="20">
        <f t="shared" si="218"/>
        <v>0</v>
      </c>
      <c r="AB2355" s="20">
        <f t="shared" ca="1" si="219"/>
        <v>0</v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21"/>
        <v>0</v>
      </c>
      <c r="AG2355" s="21">
        <f ca="1">SUMIFS(AF$2:AF2355,D$2:D2355,D2355)</f>
        <v>2529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17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16"/>
        <v>0</v>
      </c>
      <c r="AA2356" s="20">
        <f t="shared" si="218"/>
        <v>1</v>
      </c>
      <c r="AB2356" s="20">
        <f t="shared" ca="1" si="219"/>
        <v>25</v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21"/>
        <v>25</v>
      </c>
      <c r="AG2356" s="21">
        <f ca="1">SUMIFS(AF$2:AF2356,D$2:D2356,D2356)</f>
        <v>3741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17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16"/>
        <v>0</v>
      </c>
      <c r="AA2357" s="20">
        <f t="shared" si="218"/>
        <v>1</v>
      </c>
      <c r="AB2357" s="20">
        <f t="shared" ca="1" si="219"/>
        <v>25</v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21"/>
        <v>25</v>
      </c>
      <c r="AG2357" s="21">
        <f ca="1">SUMIFS(AF$2:AF2357,D$2:D2357,D2357)</f>
        <v>2034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17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16"/>
        <v>0</v>
      </c>
      <c r="AA2358" s="20">
        <f t="shared" si="218"/>
        <v>1</v>
      </c>
      <c r="AB2358" s="20">
        <f t="shared" ca="1" si="219"/>
        <v>25</v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21"/>
        <v>25</v>
      </c>
      <c r="AG2358" s="21">
        <f ca="1">SUMIFS(AF$2:AF2358,D$2:D2358,D2358)</f>
        <v>3262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17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16"/>
        <v>0</v>
      </c>
      <c r="AA2359" s="20">
        <f t="shared" si="218"/>
        <v>1</v>
      </c>
      <c r="AB2359" s="20">
        <f t="shared" ca="1" si="219"/>
        <v>25</v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21"/>
        <v>25</v>
      </c>
      <c r="AG2359" s="21">
        <f ca="1">SUMIFS(AF$2:AF2359,D$2:D2359,D2359)</f>
        <v>3532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17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16"/>
        <v>0</v>
      </c>
      <c r="AA2360" s="20">
        <f t="shared" si="218"/>
        <v>0</v>
      </c>
      <c r="AB2360" s="20">
        <f t="shared" ca="1" si="219"/>
        <v>0</v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21"/>
        <v>0</v>
      </c>
      <c r="AG2360" s="21">
        <f ca="1">SUMIFS(AF$2:AF2360,D$2:D2360,D2360)</f>
        <v>3140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17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16"/>
        <v>0</v>
      </c>
      <c r="AA2361" s="20">
        <f t="shared" si="218"/>
        <v>1</v>
      </c>
      <c r="AB2361" s="20">
        <f t="shared" ca="1" si="219"/>
        <v>25</v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21"/>
        <v>25</v>
      </c>
      <c r="AG2361" s="21">
        <f ca="1">SUMIFS(AF$2:AF2361,D$2:D2361,D2361)</f>
        <v>3759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17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16"/>
        <v>0</v>
      </c>
      <c r="AA2362" s="20">
        <f t="shared" si="218"/>
        <v>0</v>
      </c>
      <c r="AB2362" s="20">
        <f t="shared" ca="1" si="219"/>
        <v>0</v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21"/>
        <v>0</v>
      </c>
      <c r="AG2362" s="21">
        <f ca="1">SUMIFS(AF$2:AF2362,D$2:D2362,D2362)</f>
        <v>3082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17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16"/>
        <v>0</v>
      </c>
      <c r="AA2363" s="20">
        <f t="shared" si="218"/>
        <v>0</v>
      </c>
      <c r="AB2363" s="20">
        <f t="shared" ca="1" si="219"/>
        <v>0</v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21"/>
        <v>0</v>
      </c>
      <c r="AG2363" s="21">
        <f ca="1">SUMIFS(AF$2:AF2363,D$2:D2363,D2363)</f>
        <v>3433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17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16"/>
        <v>0</v>
      </c>
      <c r="AA2364" s="20">
        <f t="shared" si="218"/>
        <v>1</v>
      </c>
      <c r="AB2364" s="20">
        <f t="shared" ca="1" si="219"/>
        <v>25</v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21"/>
        <v>25</v>
      </c>
      <c r="AG2364" s="21">
        <f ca="1">SUMIFS(AF$2:AF2364,D$2:D2364,D2364)</f>
        <v>3446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17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16"/>
        <v>0</v>
      </c>
      <c r="AA2365" s="20">
        <f t="shared" si="218"/>
        <v>1</v>
      </c>
      <c r="AB2365" s="20">
        <f t="shared" ca="1" si="219"/>
        <v>25</v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21"/>
        <v>25</v>
      </c>
      <c r="AG2365" s="21">
        <f ca="1">SUMIFS(AF$2:AF2365,D$2:D2365,D2365)</f>
        <v>3461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17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16"/>
        <v>0</v>
      </c>
      <c r="AA2366" s="20">
        <f t="shared" si="218"/>
        <v>1</v>
      </c>
      <c r="AB2366" s="20">
        <f t="shared" ca="1" si="219"/>
        <v>25</v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21"/>
        <v>25</v>
      </c>
      <c r="AG2366" s="21">
        <f ca="1">SUMIFS(AF$2:AF2366,D$2:D2366,D2366)</f>
        <v>2683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17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16"/>
        <v>0</v>
      </c>
      <c r="AA2367" s="20">
        <f t="shared" si="218"/>
        <v>1</v>
      </c>
      <c r="AB2367" s="20">
        <f t="shared" ca="1" si="219"/>
        <v>25</v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21"/>
        <v>25</v>
      </c>
      <c r="AG2367" s="21">
        <f ca="1">SUMIFS(AF$2:AF2367,D$2:D2367,D2367)</f>
        <v>3520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17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16"/>
        <v>0</v>
      </c>
      <c r="AA2368" s="20">
        <f t="shared" si="218"/>
        <v>1</v>
      </c>
      <c r="AB2368" s="20">
        <f t="shared" ca="1" si="219"/>
        <v>25</v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21"/>
        <v>25</v>
      </c>
      <c r="AG2368" s="21">
        <f ca="1">SUMIFS(AF$2:AF2368,D$2:D2368,D2368)</f>
        <v>3120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17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16"/>
        <v>0</v>
      </c>
      <c r="AA2369" s="20">
        <f t="shared" si="218"/>
        <v>1</v>
      </c>
      <c r="AB2369" s="20">
        <f t="shared" ca="1" si="219"/>
        <v>25</v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21"/>
        <v>25</v>
      </c>
      <c r="AG2369" s="21">
        <f ca="1">SUMIFS(AF$2:AF2369,D$2:D2369,D2369)</f>
        <v>3262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17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22">IF(A2370=0,0,IF(W2370="À venir",0,IF(AND(ISBLANK(P2370),ISBLANK(Q2370)),1,0)))</f>
        <v>0</v>
      </c>
      <c r="AA2370" s="20">
        <f t="shared" si="218"/>
        <v>1</v>
      </c>
      <c r="AB2370" s="20">
        <f t="shared" ca="1" si="219"/>
        <v>25</v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21"/>
        <v>25</v>
      </c>
      <c r="AG2370" s="21">
        <f ca="1">SUMIFS(AF$2:AF2370,D$2:D2370,D2370)</f>
        <v>2996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23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22"/>
        <v>0</v>
      </c>
      <c r="AA2371" s="20">
        <f t="shared" si="218"/>
        <v>1</v>
      </c>
      <c r="AB2371" s="20">
        <f t="shared" ca="1" si="219"/>
        <v>25</v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21"/>
        <v>25</v>
      </c>
      <c r="AG2371" s="21">
        <f ca="1">SUMIFS(AF$2:AF2371,D$2:D2371,D2371)</f>
        <v>3016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23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22"/>
        <v>0</v>
      </c>
      <c r="AA2372" s="20">
        <f t="shared" si="218"/>
        <v>1</v>
      </c>
      <c r="AB2372" s="20">
        <f t="shared" ca="1" si="219"/>
        <v>25</v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21"/>
        <v>25</v>
      </c>
      <c r="AG2372" s="21">
        <f ca="1">SUMIFS(AF$2:AF2372,D$2:D2372,D2372)</f>
        <v>3031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23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22"/>
        <v>0</v>
      </c>
      <c r="AA2373" s="20">
        <f t="shared" si="218"/>
        <v>1</v>
      </c>
      <c r="AB2373" s="20">
        <f t="shared" ca="1" si="219"/>
        <v>25</v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21"/>
        <v>25</v>
      </c>
      <c r="AG2373" s="21">
        <f ca="1">SUMIFS(AF$2:AF2373,D$2:D2373,D2373)</f>
        <v>2580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23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22"/>
        <v>0</v>
      </c>
      <c r="AA2374" s="20">
        <f t="shared" si="218"/>
        <v>1</v>
      </c>
      <c r="AB2374" s="20">
        <f t="shared" ca="1" si="219"/>
        <v>25</v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21"/>
        <v>25</v>
      </c>
      <c r="AG2374" s="21">
        <f ca="1">SUMIFS(AF$2:AF2374,D$2:D2374,D2374)</f>
        <v>3339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23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22"/>
        <v>0</v>
      </c>
      <c r="AA2375" s="20">
        <f t="shared" si="218"/>
        <v>1</v>
      </c>
      <c r="AB2375" s="20">
        <f t="shared" ca="1" si="219"/>
        <v>25</v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21"/>
        <v>25</v>
      </c>
      <c r="AG2375" s="21">
        <f ca="1">SUMIFS(AF$2:AF2375,D$2:D2375,D2375)</f>
        <v>3410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23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22"/>
        <v>0</v>
      </c>
      <c r="AA2376" s="20">
        <f t="shared" si="218"/>
        <v>1</v>
      </c>
      <c r="AB2376" s="20">
        <f t="shared" ca="1" si="219"/>
        <v>25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21"/>
        <v>25</v>
      </c>
      <c r="AG2376" s="21">
        <f ca="1">SUMIFS(AF$2:AF2376,D$2:D2376,D2376)</f>
        <v>2887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23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22"/>
        <v>0</v>
      </c>
      <c r="AA2377" s="20">
        <f t="shared" si="218"/>
        <v>1</v>
      </c>
      <c r="AB2377" s="20">
        <f t="shared" ca="1" si="219"/>
        <v>25</v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21"/>
        <v>25</v>
      </c>
      <c r="AG2377" s="21">
        <f ca="1">SUMIFS(AF$2:AF2377,D$2:D2377,D2377)</f>
        <v>3083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23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22"/>
        <v>0</v>
      </c>
      <c r="AA2378" s="20">
        <f t="shared" si="218"/>
        <v>1</v>
      </c>
      <c r="AB2378" s="20">
        <f t="shared" ca="1" si="219"/>
        <v>66</v>
      </c>
      <c r="AC2378" s="20">
        <f t="shared" ca="1" si="220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21"/>
        <v>116</v>
      </c>
      <c r="AG2378" s="21">
        <f ca="1">SUMIFS(AF$2:AF2378,D$2:D2378,D2378)</f>
        <v>3241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23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22"/>
        <v>0</v>
      </c>
      <c r="AA2379" s="20">
        <f t="shared" si="218"/>
        <v>1</v>
      </c>
      <c r="AB2379" s="20">
        <f t="shared" ca="1" si="219"/>
        <v>66</v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21"/>
        <v>66</v>
      </c>
      <c r="AG2379" s="21">
        <f ca="1">SUMIFS(AF$2:AF2379,D$2:D2379,D2379)</f>
        <v>3802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23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22"/>
        <v>0</v>
      </c>
      <c r="AA2380" s="20">
        <f t="shared" si="218"/>
        <v>1</v>
      </c>
      <c r="AB2380" s="20">
        <f t="shared" ca="1" si="219"/>
        <v>66</v>
      </c>
      <c r="AC2380" s="20">
        <f t="shared" ca="1" si="220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21"/>
        <v>116</v>
      </c>
      <c r="AG2380" s="21">
        <f ca="1">SUMIFS(AF$2:AF2380,D$2:D2380,D2380)</f>
        <v>3387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23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22"/>
        <v>0</v>
      </c>
      <c r="AA2381" s="20">
        <f t="shared" si="218"/>
        <v>0</v>
      </c>
      <c r="AB2381" s="20">
        <f t="shared" ca="1" si="219"/>
        <v>0</v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21"/>
        <v>0</v>
      </c>
      <c r="AG2381" s="21">
        <f ca="1">SUMIFS(AF$2:AF2381,D$2:D2381,D2381)</f>
        <v>3475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23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22"/>
        <v>0</v>
      </c>
      <c r="AA2382" s="20">
        <f t="shared" si="218"/>
        <v>1</v>
      </c>
      <c r="AB2382" s="20">
        <f t="shared" ca="1" si="219"/>
        <v>66</v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21"/>
        <v>66</v>
      </c>
      <c r="AG2382" s="21">
        <f ca="1">SUMIFS(AF$2:AF2382,D$2:D2382,D2382)</f>
        <v>2595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23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22"/>
        <v>0</v>
      </c>
      <c r="AA2383" s="20">
        <f t="shared" si="218"/>
        <v>1</v>
      </c>
      <c r="AB2383" s="20">
        <f t="shared" ca="1" si="219"/>
        <v>66</v>
      </c>
      <c r="AC2383" s="20">
        <f t="shared" ca="1" si="220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21"/>
        <v>116</v>
      </c>
      <c r="AG2383" s="21">
        <f ca="1">SUMIFS(AF$2:AF2383,D$2:D2383,D2383)</f>
        <v>3857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23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22"/>
        <v>0</v>
      </c>
      <c r="AA2384" s="20">
        <f t="shared" si="218"/>
        <v>1</v>
      </c>
      <c r="AB2384" s="20">
        <f t="shared" ca="1" si="219"/>
        <v>66</v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21"/>
        <v>66</v>
      </c>
      <c r="AG2384" s="21">
        <f ca="1">SUMIFS(AF$2:AF2384,D$2:D2384,D2384)</f>
        <v>2100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23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22"/>
        <v>0</v>
      </c>
      <c r="AA2385" s="20">
        <f t="shared" si="218"/>
        <v>0</v>
      </c>
      <c r="AB2385" s="20">
        <f t="shared" ca="1" si="219"/>
        <v>0</v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21"/>
        <v>0</v>
      </c>
      <c r="AG2385" s="21">
        <f ca="1">SUMIFS(AF$2:AF2385,D$2:D2385,D2385)</f>
        <v>3262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23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22"/>
        <v>0</v>
      </c>
      <c r="AA2386" s="20">
        <f t="shared" si="218"/>
        <v>1</v>
      </c>
      <c r="AB2386" s="20">
        <f t="shared" ca="1" si="219"/>
        <v>66</v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21"/>
        <v>66</v>
      </c>
      <c r="AG2386" s="21">
        <f ca="1">SUMIFS(AF$2:AF2386,D$2:D2386,D2386)</f>
        <v>3598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23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22"/>
        <v>0</v>
      </c>
      <c r="AA2387" s="20">
        <f t="shared" si="218"/>
        <v>0</v>
      </c>
      <c r="AB2387" s="20">
        <f t="shared" ca="1" si="219"/>
        <v>0</v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21"/>
        <v>0</v>
      </c>
      <c r="AG2387" s="21">
        <f ca="1">SUMIFS(AF$2:AF2387,D$2:D2387,D2387)</f>
        <v>3140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23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22"/>
        <v>0</v>
      </c>
      <c r="AA2388" s="20">
        <f t="shared" si="218"/>
        <v>1</v>
      </c>
      <c r="AB2388" s="20">
        <f t="shared" ca="1" si="219"/>
        <v>66</v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21"/>
        <v>66</v>
      </c>
      <c r="AG2388" s="21">
        <f ca="1">SUMIFS(AF$2:AF2388,D$2:D2388,D2388)</f>
        <v>3825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23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22"/>
        <v>0</v>
      </c>
      <c r="AA2389" s="20">
        <f t="shared" si="218"/>
        <v>1</v>
      </c>
      <c r="AB2389" s="20">
        <f t="shared" ca="1" si="219"/>
        <v>66</v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21"/>
        <v>66</v>
      </c>
      <c r="AG2389" s="21">
        <f ca="1">SUMIFS(AF$2:AF2389,D$2:D2389,D2389)</f>
        <v>3148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23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22"/>
        <v>0</v>
      </c>
      <c r="AA2390" s="20">
        <f t="shared" si="218"/>
        <v>1</v>
      </c>
      <c r="AB2390" s="20">
        <f t="shared" ca="1" si="219"/>
        <v>66</v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21"/>
        <v>66</v>
      </c>
      <c r="AG2390" s="21">
        <f ca="1">SUMIFS(AF$2:AF2390,D$2:D2390,D2390)</f>
        <v>3499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23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22"/>
        <v>0</v>
      </c>
      <c r="AA2391" s="20">
        <f t="shared" si="218"/>
        <v>1</v>
      </c>
      <c r="AB2391" s="20">
        <f t="shared" ca="1" si="219"/>
        <v>66</v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21"/>
        <v>66</v>
      </c>
      <c r="AG2391" s="21">
        <f ca="1">SUMIFS(AF$2:AF2391,D$2:D2391,D2391)</f>
        <v>3512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23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22"/>
        <v>0</v>
      </c>
      <c r="AA2392" s="20">
        <f t="shared" si="218"/>
        <v>1</v>
      </c>
      <c r="AB2392" s="20">
        <f t="shared" ca="1" si="219"/>
        <v>66</v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21"/>
        <v>66</v>
      </c>
      <c r="AG2392" s="21">
        <f ca="1">SUMIFS(AF$2:AF2392,D$2:D2392,D2392)</f>
        <v>3527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23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22"/>
        <v>0</v>
      </c>
      <c r="AA2393" s="20">
        <f t="shared" si="218"/>
        <v>1</v>
      </c>
      <c r="AB2393" s="20">
        <f t="shared" ca="1" si="219"/>
        <v>66</v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21"/>
        <v>66</v>
      </c>
      <c r="AG2393" s="21">
        <f ca="1">SUMIFS(AF$2:AF2393,D$2:D2393,D2393)</f>
        <v>2749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23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22"/>
        <v>0</v>
      </c>
      <c r="AA2394" s="20">
        <f t="shared" si="218"/>
        <v>1</v>
      </c>
      <c r="AB2394" s="20">
        <f t="shared" ca="1" si="219"/>
        <v>66</v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21"/>
        <v>66</v>
      </c>
      <c r="AG2394" s="21">
        <f ca="1">SUMIFS(AF$2:AF2394,D$2:D2394,D2394)</f>
        <v>3586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23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22"/>
        <v>0</v>
      </c>
      <c r="AA2395" s="20">
        <f t="shared" si="218"/>
        <v>1</v>
      </c>
      <c r="AB2395" s="20">
        <f t="shared" ca="1" si="219"/>
        <v>66</v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21"/>
        <v>66</v>
      </c>
      <c r="AG2395" s="21">
        <f ca="1">SUMIFS(AF$2:AF2395,D$2:D2395,D2395)</f>
        <v>3186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23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22"/>
        <v>0</v>
      </c>
      <c r="AA2396" s="20">
        <f t="shared" si="218"/>
        <v>1</v>
      </c>
      <c r="AB2396" s="20">
        <f t="shared" ca="1" si="219"/>
        <v>66</v>
      </c>
      <c r="AC2396" s="20">
        <f t="shared" ca="1" si="220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21"/>
        <v>116</v>
      </c>
      <c r="AG2396" s="21">
        <f ca="1">SUMIFS(AF$2:AF2396,D$2:D2396,D2396)</f>
        <v>3378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23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22"/>
        <v>0</v>
      </c>
      <c r="AA2397" s="20">
        <f t="shared" ref="AA2397:AA2460" si="224">IF(OR(ISBLANK(P2397),ISBLANK(Q2397)),"",IF(OR(AND(P2397&gt;Q2397,X2397&gt;Y2397),AND(P2397=Q2397,X2397=Y2397),AND(P2397&lt;Q2397,X2397&lt;Y2397)),1,0))</f>
        <v>0</v>
      </c>
      <c r="AB2397" s="20">
        <f t="shared" ref="AB2397:AB2460" ca="1" si="225">IF(C2397&lt;NOW(),IF(AND(P2397&gt;Q2397,X2397&gt;Y2397),T2397,IF(AND(P2397=Q2397,X2397=Y2397),U2397,IF(AND(P2397&lt;Q2397,X2397&lt;Y2397),V2397,0))),"")</f>
        <v>0</v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227">IFERROR(IF(OR(ISBLANK(P2397),ISBLANK(Q2397)),0,IF(AB2397&lt;&gt;"", AB2397 + IF(AC2397=1,AE2397, 0), "") * (S2397+1)),"")</f>
        <v>0</v>
      </c>
      <c r="AG2397" s="21">
        <f ca="1">SUMIFS(AF$2:AF2397,D$2:D2397,D2397)</f>
        <v>2996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23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22"/>
        <v>0</v>
      </c>
      <c r="AA2398" s="20">
        <f t="shared" si="224"/>
        <v>1</v>
      </c>
      <c r="AB2398" s="20">
        <f t="shared" ca="1" si="225"/>
        <v>66</v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227"/>
        <v>66</v>
      </c>
      <c r="AG2398" s="21">
        <f ca="1">SUMIFS(AF$2:AF2398,D$2:D2398,D2398)</f>
        <v>3082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23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22"/>
        <v>0</v>
      </c>
      <c r="AA2399" s="20">
        <f t="shared" si="224"/>
        <v>1</v>
      </c>
      <c r="AB2399" s="20">
        <f t="shared" ca="1" si="225"/>
        <v>66</v>
      </c>
      <c r="AC2399" s="20">
        <f t="shared" ca="1" si="226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227"/>
        <v>116</v>
      </c>
      <c r="AG2399" s="21">
        <f ca="1">SUMIFS(AF$2:AF2399,D$2:D2399,D2399)</f>
        <v>3147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23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22"/>
        <v>0</v>
      </c>
      <c r="AA2400" s="20">
        <f t="shared" si="224"/>
        <v>1</v>
      </c>
      <c r="AB2400" s="20">
        <f t="shared" ca="1" si="225"/>
        <v>66</v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227"/>
        <v>66</v>
      </c>
      <c r="AG2400" s="21">
        <f ca="1">SUMIFS(AF$2:AF2400,D$2:D2400,D2400)</f>
        <v>2646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23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22"/>
        <v>0</v>
      </c>
      <c r="AA2401" s="20">
        <f t="shared" si="224"/>
        <v>1</v>
      </c>
      <c r="AB2401" s="20">
        <f t="shared" ca="1" si="225"/>
        <v>66</v>
      </c>
      <c r="AC2401" s="20">
        <f t="shared" ca="1" si="226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227"/>
        <v>116</v>
      </c>
      <c r="AG2401" s="21">
        <f ca="1">SUMIFS(AF$2:AF2401,D$2:D2401,D2401)</f>
        <v>3455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23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22"/>
        <v>0</v>
      </c>
      <c r="AA2402" s="20">
        <f t="shared" si="224"/>
        <v>1</v>
      </c>
      <c r="AB2402" s="20">
        <f t="shared" ca="1" si="225"/>
        <v>66</v>
      </c>
      <c r="AC2402" s="20">
        <f t="shared" ca="1" si="226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227"/>
        <v>116</v>
      </c>
      <c r="AG2402" s="21">
        <f ca="1">SUMIFS(AF$2:AF2402,D$2:D2402,D2402)</f>
        <v>3526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23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22"/>
        <v>0</v>
      </c>
      <c r="AA2403" s="20">
        <f t="shared" si="224"/>
        <v>1</v>
      </c>
      <c r="AB2403" s="20">
        <f t="shared" ca="1" si="225"/>
        <v>66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227"/>
        <v>66</v>
      </c>
      <c r="AG2403" s="21">
        <f ca="1">SUMIFS(AF$2:AF2403,D$2:D2403,D2403)</f>
        <v>2953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23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22"/>
        <v>0</v>
      </c>
      <c r="AA2404" s="20">
        <f t="shared" si="224"/>
        <v>1</v>
      </c>
      <c r="AB2404" s="20">
        <f t="shared" ca="1" si="225"/>
        <v>66</v>
      </c>
      <c r="AC2404" s="20">
        <f t="shared" ca="1" si="226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227"/>
        <v>116</v>
      </c>
      <c r="AG2404" s="21">
        <f ca="1">SUMIFS(AF$2:AF2404,D$2:D2404,D2404)</f>
        <v>3199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23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22"/>
        <v>0</v>
      </c>
      <c r="AA2405" s="20">
        <f t="shared" si="224"/>
        <v>0</v>
      </c>
      <c r="AB2405" s="20">
        <f t="shared" ca="1" si="225"/>
        <v>0</v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227"/>
        <v>0</v>
      </c>
      <c r="AG2405" s="21">
        <f ca="1">SUMIFS(AF$2:AF2405,D$2:D2405,D2405)</f>
        <v>3241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23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22"/>
        <v>0</v>
      </c>
      <c r="AA2406" s="20">
        <f t="shared" si="224"/>
        <v>1</v>
      </c>
      <c r="AB2406" s="20">
        <f t="shared" ca="1" si="225"/>
        <v>68</v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227"/>
        <v>68</v>
      </c>
      <c r="AG2406" s="21">
        <f ca="1">SUMIFS(AF$2:AF2406,D$2:D2406,D2406)</f>
        <v>3870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23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22"/>
        <v>0</v>
      </c>
      <c r="AA2407" s="20">
        <f t="shared" si="224"/>
        <v>1</v>
      </c>
      <c r="AB2407" s="20">
        <f t="shared" ca="1" si="225"/>
        <v>68</v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227"/>
        <v>68</v>
      </c>
      <c r="AG2407" s="21">
        <f ca="1">SUMIFS(AF$2:AF2407,D$2:D2407,D2407)</f>
        <v>3455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23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22"/>
        <v>0</v>
      </c>
      <c r="AA2408" s="20">
        <f t="shared" si="224"/>
        <v>1</v>
      </c>
      <c r="AB2408" s="20">
        <f t="shared" ca="1" si="225"/>
        <v>68</v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227"/>
        <v>68</v>
      </c>
      <c r="AG2408" s="21">
        <f ca="1">SUMIFS(AF$2:AF2408,D$2:D2408,D2408)</f>
        <v>3543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23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22"/>
        <v>0</v>
      </c>
      <c r="AA2409" s="20">
        <f t="shared" si="224"/>
        <v>1</v>
      </c>
      <c r="AB2409" s="20">
        <f t="shared" ca="1" si="225"/>
        <v>68</v>
      </c>
      <c r="AC2409" s="20">
        <f t="shared" ca="1" si="226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227"/>
        <v>138</v>
      </c>
      <c r="AG2409" s="21">
        <f ca="1">SUMIFS(AF$2:AF2409,D$2:D2409,D2409)</f>
        <v>2733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23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22"/>
        <v>0</v>
      </c>
      <c r="AA2410" s="20">
        <f t="shared" si="224"/>
        <v>0</v>
      </c>
      <c r="AB2410" s="20">
        <f t="shared" ca="1" si="225"/>
        <v>0</v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227"/>
        <v>0</v>
      </c>
      <c r="AG2410" s="21">
        <f ca="1">SUMIFS(AF$2:AF2410,D$2:D2410,D2410)</f>
        <v>3857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23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22"/>
        <v>0</v>
      </c>
      <c r="AA2411" s="20">
        <f t="shared" si="224"/>
        <v>1</v>
      </c>
      <c r="AB2411" s="20">
        <f t="shared" ca="1" si="225"/>
        <v>68</v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227"/>
        <v>68</v>
      </c>
      <c r="AG2411" s="21">
        <f ca="1">SUMIFS(AF$2:AF2411,D$2:D2411,D2411)</f>
        <v>2168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23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22"/>
        <v>0</v>
      </c>
      <c r="AA2412" s="20">
        <f t="shared" si="224"/>
        <v>1</v>
      </c>
      <c r="AB2412" s="20">
        <f t="shared" ca="1" si="225"/>
        <v>68</v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227"/>
        <v>68</v>
      </c>
      <c r="AG2412" s="21">
        <f ca="1">SUMIFS(AF$2:AF2412,D$2:D2412,D2412)</f>
        <v>3330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23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22"/>
        <v>0</v>
      </c>
      <c r="AA2413" s="20">
        <f t="shared" si="224"/>
        <v>1</v>
      </c>
      <c r="AB2413" s="20">
        <f t="shared" ca="1" si="225"/>
        <v>68</v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227"/>
        <v>68</v>
      </c>
      <c r="AG2413" s="21">
        <f ca="1">SUMIFS(AF$2:AF2413,D$2:D2413,D2413)</f>
        <v>3666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23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22"/>
        <v>0</v>
      </c>
      <c r="AA2414" s="20">
        <f t="shared" si="224"/>
        <v>1</v>
      </c>
      <c r="AB2414" s="20">
        <f t="shared" ca="1" si="225"/>
        <v>68</v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227"/>
        <v>68</v>
      </c>
      <c r="AG2414" s="21">
        <f ca="1">SUMIFS(AF$2:AF2414,D$2:D2414,D2414)</f>
        <v>3208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23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22"/>
        <v>0</v>
      </c>
      <c r="AA2415" s="20">
        <f t="shared" si="224"/>
        <v>1</v>
      </c>
      <c r="AB2415" s="20">
        <f t="shared" ca="1" si="225"/>
        <v>68</v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227"/>
        <v>68</v>
      </c>
      <c r="AG2415" s="21">
        <f ca="1">SUMIFS(AF$2:AF2415,D$2:D2415,D2415)</f>
        <v>3893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23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22"/>
        <v>0</v>
      </c>
      <c r="AA2416" s="20">
        <f t="shared" si="224"/>
        <v>1</v>
      </c>
      <c r="AB2416" s="20">
        <f t="shared" ca="1" si="225"/>
        <v>68</v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227"/>
        <v>68</v>
      </c>
      <c r="AG2416" s="21">
        <f ca="1">SUMIFS(AF$2:AF2416,D$2:D2416,D2416)</f>
        <v>3216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23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22"/>
        <v>0</v>
      </c>
      <c r="AA2417" s="20">
        <f t="shared" si="224"/>
        <v>1</v>
      </c>
      <c r="AB2417" s="20">
        <f t="shared" ca="1" si="225"/>
        <v>68</v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227"/>
        <v>68</v>
      </c>
      <c r="AG2417" s="21">
        <f ca="1">SUMIFS(AF$2:AF2417,D$2:D2417,D2417)</f>
        <v>3567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23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22"/>
        <v>0</v>
      </c>
      <c r="AA2418" s="20">
        <f t="shared" si="224"/>
        <v>1</v>
      </c>
      <c r="AB2418" s="20">
        <f t="shared" ca="1" si="225"/>
        <v>68</v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227"/>
        <v>68</v>
      </c>
      <c r="AG2418" s="21">
        <f ca="1">SUMIFS(AF$2:AF2418,D$2:D2418,D2418)</f>
        <v>3580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23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22"/>
        <v>0</v>
      </c>
      <c r="AA2419" s="20">
        <f t="shared" si="224"/>
        <v>1</v>
      </c>
      <c r="AB2419" s="20">
        <f t="shared" ca="1" si="225"/>
        <v>68</v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227"/>
        <v>68</v>
      </c>
      <c r="AG2419" s="21">
        <f ca="1">SUMIFS(AF$2:AF2419,D$2:D2419,D2419)</f>
        <v>3595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23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22"/>
        <v>0</v>
      </c>
      <c r="AA2420" s="20">
        <f t="shared" si="224"/>
        <v>0</v>
      </c>
      <c r="AB2420" s="20">
        <f t="shared" ca="1" si="225"/>
        <v>0</v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227"/>
        <v>0</v>
      </c>
      <c r="AG2420" s="21">
        <f ca="1">SUMIFS(AF$2:AF2420,D$2:D2420,D2420)</f>
        <v>2749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23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22"/>
        <v>0</v>
      </c>
      <c r="AA2421" s="20">
        <f t="shared" si="224"/>
        <v>1</v>
      </c>
      <c r="AB2421" s="20">
        <f t="shared" ca="1" si="225"/>
        <v>68</v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227"/>
        <v>68</v>
      </c>
      <c r="AG2421" s="21">
        <f ca="1">SUMIFS(AF$2:AF2421,D$2:D2421,D2421)</f>
        <v>3654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23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22"/>
        <v>0</v>
      </c>
      <c r="AA2422" s="20">
        <f t="shared" si="224"/>
        <v>1</v>
      </c>
      <c r="AB2422" s="20">
        <f t="shared" ca="1" si="225"/>
        <v>68</v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227"/>
        <v>68</v>
      </c>
      <c r="AG2422" s="21">
        <f ca="1">SUMIFS(AF$2:AF2422,D$2:D2422,D2422)</f>
        <v>3254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23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22"/>
        <v>0</v>
      </c>
      <c r="AA2423" s="20">
        <f t="shared" si="224"/>
        <v>1</v>
      </c>
      <c r="AB2423" s="20">
        <f t="shared" ca="1" si="225"/>
        <v>68</v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227"/>
        <v>68</v>
      </c>
      <c r="AG2423" s="21">
        <f ca="1">SUMIFS(AF$2:AF2423,D$2:D2423,D2423)</f>
        <v>3446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23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22"/>
        <v>0</v>
      </c>
      <c r="AA2424" s="20">
        <f t="shared" si="224"/>
        <v>0</v>
      </c>
      <c r="AB2424" s="20">
        <f t="shared" ca="1" si="225"/>
        <v>0</v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227"/>
        <v>0</v>
      </c>
      <c r="AG2424" s="21">
        <f ca="1">SUMIFS(AF$2:AF2424,D$2:D2424,D2424)</f>
        <v>2996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23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22"/>
        <v>0</v>
      </c>
      <c r="AA2425" s="20">
        <f t="shared" si="224"/>
        <v>0</v>
      </c>
      <c r="AB2425" s="20">
        <f t="shared" ca="1" si="225"/>
        <v>0</v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227"/>
        <v>0</v>
      </c>
      <c r="AG2425" s="21">
        <f ca="1">SUMIFS(AF$2:AF2425,D$2:D2425,D2425)</f>
        <v>3082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23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22"/>
        <v>0</v>
      </c>
      <c r="AA2426" s="20">
        <f t="shared" si="224"/>
        <v>1</v>
      </c>
      <c r="AB2426" s="20">
        <f t="shared" ca="1" si="225"/>
        <v>68</v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227"/>
        <v>68</v>
      </c>
      <c r="AG2426" s="21">
        <f ca="1">SUMIFS(AF$2:AF2426,D$2:D2426,D2426)</f>
        <v>3215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23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22"/>
        <v>0</v>
      </c>
      <c r="AA2427" s="20">
        <f t="shared" si="224"/>
        <v>1</v>
      </c>
      <c r="AB2427" s="20">
        <f t="shared" ca="1" si="225"/>
        <v>68</v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227"/>
        <v>68</v>
      </c>
      <c r="AG2427" s="21">
        <f ca="1">SUMIFS(AF$2:AF2427,D$2:D2427,D2427)</f>
        <v>2714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23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22"/>
        <v>0</v>
      </c>
      <c r="AA2428" s="20">
        <f t="shared" si="224"/>
        <v>1</v>
      </c>
      <c r="AB2428" s="20">
        <f t="shared" ca="1" si="225"/>
        <v>68</v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227"/>
        <v>68</v>
      </c>
      <c r="AG2428" s="21">
        <f ca="1">SUMIFS(AF$2:AF2428,D$2:D2428,D2428)</f>
        <v>3523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23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22"/>
        <v>0</v>
      </c>
      <c r="AA2429" s="20">
        <f t="shared" si="224"/>
        <v>1</v>
      </c>
      <c r="AB2429" s="20">
        <f t="shared" ca="1" si="225"/>
        <v>68</v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227"/>
        <v>68</v>
      </c>
      <c r="AG2429" s="21">
        <f ca="1">SUMIFS(AF$2:AF2429,D$2:D2429,D2429)</f>
        <v>3594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23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22"/>
        <v>0</v>
      </c>
      <c r="AA2430" s="20">
        <f t="shared" si="224"/>
        <v>1</v>
      </c>
      <c r="AB2430" s="20">
        <f t="shared" ca="1" si="225"/>
        <v>68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227"/>
        <v>68</v>
      </c>
      <c r="AG2430" s="21">
        <f ca="1">SUMIFS(AF$2:AF2430,D$2:D2430,D2430)</f>
        <v>3021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23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22"/>
        <v>0</v>
      </c>
      <c r="AA2431" s="20">
        <f t="shared" si="224"/>
        <v>1</v>
      </c>
      <c r="AB2431" s="20">
        <f t="shared" ca="1" si="225"/>
        <v>68</v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227"/>
        <v>68</v>
      </c>
      <c r="AG2431" s="21">
        <f ca="1">SUMIFS(AF$2:AF2431,D$2:D2431,D2431)</f>
        <v>3267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23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22"/>
        <v>0</v>
      </c>
      <c r="AA2432" s="20">
        <f t="shared" si="224"/>
        <v>1</v>
      </c>
      <c r="AB2432" s="20">
        <f t="shared" ca="1" si="225"/>
        <v>28</v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227"/>
        <v>28</v>
      </c>
      <c r="AG2432" s="21">
        <f ca="1">SUMIFS(AF$2:AF2432,D$2:D2432,D2432)</f>
        <v>3269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23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22"/>
        <v>0</v>
      </c>
      <c r="AA2433" s="20">
        <f t="shared" si="224"/>
        <v>1</v>
      </c>
      <c r="AB2433" s="20">
        <f t="shared" ca="1" si="225"/>
        <v>28</v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227"/>
        <v>28</v>
      </c>
      <c r="AG2433" s="21">
        <f ca="1">SUMIFS(AF$2:AF2433,D$2:D2433,D2433)</f>
        <v>3898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23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228">IF(A2434=0,0,IF(W2434="À venir",0,IF(AND(ISBLANK(P2434),ISBLANK(Q2434)),1,0)))</f>
        <v>0</v>
      </c>
      <c r="AA2434" s="20">
        <f t="shared" si="224"/>
        <v>1</v>
      </c>
      <c r="AB2434" s="20">
        <f t="shared" ca="1" si="225"/>
        <v>28</v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227"/>
        <v>28</v>
      </c>
      <c r="AG2434" s="21">
        <f ca="1">SUMIFS(AF$2:AF2434,D$2:D2434,D2434)</f>
        <v>3483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229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228"/>
        <v>0</v>
      </c>
      <c r="AA2435" s="20">
        <f t="shared" si="224"/>
        <v>1</v>
      </c>
      <c r="AB2435" s="20">
        <f t="shared" ca="1" si="225"/>
        <v>28</v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227"/>
        <v>28</v>
      </c>
      <c r="AG2435" s="21">
        <f ca="1">SUMIFS(AF$2:AF2435,D$2:D2435,D2435)</f>
        <v>3571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229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228"/>
        <v>0</v>
      </c>
      <c r="AA2436" s="20">
        <f t="shared" si="224"/>
        <v>1</v>
      </c>
      <c r="AB2436" s="20">
        <f t="shared" ca="1" si="225"/>
        <v>28</v>
      </c>
      <c r="AC2436" s="20">
        <f t="shared" ca="1" si="226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227"/>
        <v>98</v>
      </c>
      <c r="AG2436" s="21">
        <f ca="1">SUMIFS(AF$2:AF2436,D$2:D2436,D2436)</f>
        <v>2831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229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228"/>
        <v>0</v>
      </c>
      <c r="AA2437" s="20">
        <f t="shared" si="224"/>
        <v>1</v>
      </c>
      <c r="AB2437" s="20">
        <f t="shared" ca="1" si="225"/>
        <v>28</v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227"/>
        <v>28</v>
      </c>
      <c r="AG2437" s="21">
        <f ca="1">SUMIFS(AF$2:AF2437,D$2:D2437,D2437)</f>
        <v>3885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229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228"/>
        <v>0</v>
      </c>
      <c r="AA2438" s="20">
        <f t="shared" si="224"/>
        <v>1</v>
      </c>
      <c r="AB2438" s="20">
        <f t="shared" ca="1" si="225"/>
        <v>28</v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227"/>
        <v>28</v>
      </c>
      <c r="AG2438" s="21">
        <f ca="1">SUMIFS(AF$2:AF2438,D$2:D2438,D2438)</f>
        <v>2196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229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228"/>
        <v>0</v>
      </c>
      <c r="AA2439" s="20">
        <f t="shared" si="224"/>
        <v>1</v>
      </c>
      <c r="AB2439" s="20">
        <f t="shared" ca="1" si="225"/>
        <v>28</v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227"/>
        <v>28</v>
      </c>
      <c r="AG2439" s="21">
        <f ca="1">SUMIFS(AF$2:AF2439,D$2:D2439,D2439)</f>
        <v>3358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229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228"/>
        <v>0</v>
      </c>
      <c r="AA2440" s="20">
        <f t="shared" si="224"/>
        <v>1</v>
      </c>
      <c r="AB2440" s="20">
        <f t="shared" ca="1" si="225"/>
        <v>28</v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227"/>
        <v>28</v>
      </c>
      <c r="AG2440" s="21">
        <f ca="1">SUMIFS(AF$2:AF2440,D$2:D2440,D2440)</f>
        <v>3694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229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228"/>
        <v>0</v>
      </c>
      <c r="AA2441" s="20">
        <f t="shared" si="224"/>
        <v>1</v>
      </c>
      <c r="AB2441" s="20">
        <f t="shared" ca="1" si="225"/>
        <v>28</v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227"/>
        <v>28</v>
      </c>
      <c r="AG2441" s="21">
        <f ca="1">SUMIFS(AF$2:AF2441,D$2:D2441,D2441)</f>
        <v>3236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229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228"/>
        <v>0</v>
      </c>
      <c r="AA2442" s="20">
        <f t="shared" si="224"/>
        <v>1</v>
      </c>
      <c r="AB2442" s="20">
        <f t="shared" ca="1" si="225"/>
        <v>28</v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227"/>
        <v>28</v>
      </c>
      <c r="AG2442" s="21">
        <f ca="1">SUMIFS(AF$2:AF2442,D$2:D2442,D2442)</f>
        <v>3921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229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228"/>
        <v>0</v>
      </c>
      <c r="AA2443" s="20">
        <f t="shared" si="224"/>
        <v>1</v>
      </c>
      <c r="AB2443" s="20">
        <f t="shared" ca="1" si="225"/>
        <v>28</v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227"/>
        <v>28</v>
      </c>
      <c r="AG2443" s="21">
        <f ca="1">SUMIFS(AF$2:AF2443,D$2:D2443,D2443)</f>
        <v>3244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229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228"/>
        <v>0</v>
      </c>
      <c r="AA2444" s="20">
        <f t="shared" si="224"/>
        <v>1</v>
      </c>
      <c r="AB2444" s="20">
        <f t="shared" ca="1" si="225"/>
        <v>28</v>
      </c>
      <c r="AC2444" s="20">
        <f t="shared" ca="1" si="226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227"/>
        <v>98</v>
      </c>
      <c r="AG2444" s="21">
        <f ca="1">SUMIFS(AF$2:AF2444,D$2:D2444,D2444)</f>
        <v>3665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229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228"/>
        <v>0</v>
      </c>
      <c r="AA2445" s="20">
        <f t="shared" si="224"/>
        <v>1</v>
      </c>
      <c r="AB2445" s="20">
        <f t="shared" ca="1" si="225"/>
        <v>28</v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227"/>
        <v>28</v>
      </c>
      <c r="AG2445" s="21">
        <f ca="1">SUMIFS(AF$2:AF2445,D$2:D2445,D2445)</f>
        <v>3608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229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228"/>
        <v>0</v>
      </c>
      <c r="AA2446" s="20">
        <f t="shared" si="224"/>
        <v>1</v>
      </c>
      <c r="AB2446" s="20">
        <f t="shared" ca="1" si="225"/>
        <v>28</v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227"/>
        <v>28</v>
      </c>
      <c r="AG2446" s="21">
        <f ca="1">SUMIFS(AF$2:AF2446,D$2:D2446,D2446)</f>
        <v>3623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229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228"/>
        <v>0</v>
      </c>
      <c r="AA2447" s="20">
        <f t="shared" si="224"/>
        <v>0</v>
      </c>
      <c r="AB2447" s="20">
        <f t="shared" ca="1" si="225"/>
        <v>0</v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227"/>
        <v>0</v>
      </c>
      <c r="AG2447" s="21">
        <f ca="1">SUMIFS(AF$2:AF2447,D$2:D2447,D2447)</f>
        <v>2749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229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228"/>
        <v>0</v>
      </c>
      <c r="AA2448" s="20">
        <f t="shared" si="224"/>
        <v>1</v>
      </c>
      <c r="AB2448" s="20">
        <f t="shared" ca="1" si="225"/>
        <v>28</v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227"/>
        <v>28</v>
      </c>
      <c r="AG2448" s="21">
        <f ca="1">SUMIFS(AF$2:AF2448,D$2:D2448,D2448)</f>
        <v>3682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229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228"/>
        <v>0</v>
      </c>
      <c r="AA2449" s="20">
        <f t="shared" si="224"/>
        <v>1</v>
      </c>
      <c r="AB2449" s="20">
        <f t="shared" ca="1" si="225"/>
        <v>28</v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227"/>
        <v>28</v>
      </c>
      <c r="AG2449" s="21">
        <f ca="1">SUMIFS(AF$2:AF2449,D$2:D2449,D2449)</f>
        <v>3282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229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228"/>
        <v>0</v>
      </c>
      <c r="AA2450" s="20">
        <f t="shared" si="224"/>
        <v>1</v>
      </c>
      <c r="AB2450" s="20">
        <f t="shared" ca="1" si="225"/>
        <v>28</v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227"/>
        <v>28</v>
      </c>
      <c r="AG2450" s="21">
        <f ca="1">SUMIFS(AF$2:AF2450,D$2:D2450,D2450)</f>
        <v>3474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229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228"/>
        <v>0</v>
      </c>
      <c r="AA2451" s="20">
        <f t="shared" si="224"/>
        <v>1</v>
      </c>
      <c r="AB2451" s="20">
        <f t="shared" ca="1" si="225"/>
        <v>28</v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227"/>
        <v>28</v>
      </c>
      <c r="AG2451" s="21">
        <f ca="1">SUMIFS(AF$2:AF2451,D$2:D2451,D2451)</f>
        <v>3024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229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228"/>
        <v>0</v>
      </c>
      <c r="AA2452" s="20">
        <f t="shared" si="224"/>
        <v>1</v>
      </c>
      <c r="AB2452" s="20">
        <f t="shared" ca="1" si="225"/>
        <v>28</v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227"/>
        <v>28</v>
      </c>
      <c r="AG2452" s="21">
        <f ca="1">SUMIFS(AF$2:AF2452,D$2:D2452,D2452)</f>
        <v>3110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229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228"/>
        <v>0</v>
      </c>
      <c r="AA2453" s="20">
        <f t="shared" si="224"/>
        <v>1</v>
      </c>
      <c r="AB2453" s="20">
        <f t="shared" ca="1" si="225"/>
        <v>28</v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227"/>
        <v>28</v>
      </c>
      <c r="AG2453" s="21">
        <f ca="1">SUMIFS(AF$2:AF2453,D$2:D2453,D2453)</f>
        <v>3243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229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228"/>
        <v>0</v>
      </c>
      <c r="AA2454" s="20">
        <f t="shared" si="224"/>
        <v>1</v>
      </c>
      <c r="AB2454" s="20">
        <f t="shared" ca="1" si="225"/>
        <v>28</v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227"/>
        <v>28</v>
      </c>
      <c r="AG2454" s="21">
        <f ca="1">SUMIFS(AF$2:AF2454,D$2:D2454,D2454)</f>
        <v>2742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229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228"/>
        <v>0</v>
      </c>
      <c r="AA2455" s="20">
        <f t="shared" si="224"/>
        <v>1</v>
      </c>
      <c r="AB2455" s="20">
        <f t="shared" ca="1" si="225"/>
        <v>28</v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227"/>
        <v>28</v>
      </c>
      <c r="AG2455" s="21">
        <f ca="1">SUMIFS(AF$2:AF2455,D$2:D2455,D2455)</f>
        <v>3551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229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228"/>
        <v>0</v>
      </c>
      <c r="AA2456" s="20">
        <f t="shared" si="224"/>
        <v>1</v>
      </c>
      <c r="AB2456" s="20">
        <f t="shared" ca="1" si="225"/>
        <v>28</v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227"/>
        <v>28</v>
      </c>
      <c r="AG2456" s="21">
        <f ca="1">SUMIFS(AF$2:AF2456,D$2:D2456,D2456)</f>
        <v>3622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229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228"/>
        <v>0</v>
      </c>
      <c r="AA2457" s="20">
        <f t="shared" si="224"/>
        <v>1</v>
      </c>
      <c r="AB2457" s="20">
        <f t="shared" ca="1" si="225"/>
        <v>28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227"/>
        <v>28</v>
      </c>
      <c r="AG2457" s="21">
        <f ca="1">SUMIFS(AF$2:AF2457,D$2:D2457,D2457)</f>
        <v>3049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229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228"/>
        <v>0</v>
      </c>
      <c r="AA2458" s="20">
        <f t="shared" si="224"/>
        <v>1</v>
      </c>
      <c r="AB2458" s="20">
        <f t="shared" ca="1" si="225"/>
        <v>28</v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227"/>
        <v>28</v>
      </c>
      <c r="AG2458" s="21">
        <f ca="1">SUMIFS(AF$2:AF2458,D$2:D2458,D2458)</f>
        <v>3295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229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228"/>
        <v>0</v>
      </c>
      <c r="AA2459" s="20">
        <f t="shared" si="224"/>
        <v>1</v>
      </c>
      <c r="AB2459" s="20">
        <f t="shared" ca="1" si="225"/>
        <v>130</v>
      </c>
      <c r="AC2459" s="20">
        <f t="shared" ca="1" si="226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227"/>
        <v>150</v>
      </c>
      <c r="AG2459" s="21">
        <f ca="1">SUMIFS(AF$2:AF2459,D$2:D2459,D2459)</f>
        <v>3419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229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228"/>
        <v>0</v>
      </c>
      <c r="AA2460" s="20">
        <f t="shared" si="224"/>
        <v>0</v>
      </c>
      <c r="AB2460" s="20">
        <f t="shared" ca="1" si="225"/>
        <v>0</v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227"/>
        <v>0</v>
      </c>
      <c r="AG2460" s="21">
        <f ca="1">SUMIFS(AF$2:AF2460,D$2:D2460,D2460)</f>
        <v>3898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229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228"/>
        <v>0</v>
      </c>
      <c r="AA2461" s="20">
        <f t="shared" ref="AA2461:AA2524" si="230">IF(OR(ISBLANK(P2461),ISBLANK(Q2461)),"",IF(OR(AND(P2461&gt;Q2461,X2461&gt;Y2461),AND(P2461=Q2461,X2461=Y2461),AND(P2461&lt;Q2461,X2461&lt;Y2461)),1,0))</f>
        <v>1</v>
      </c>
      <c r="AB2461" s="20">
        <f t="shared" ref="AB2461:AB2524" ca="1" si="231">IF(C2461&lt;NOW(),IF(AND(P2461&gt;Q2461,X2461&gt;Y2461),T2461,IF(AND(P2461=Q2461,X2461=Y2461),U2461,IF(AND(P2461&lt;Q2461,X2461&lt;Y2461),V2461,0))),"")</f>
        <v>130</v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233">IFERROR(IF(OR(ISBLANK(P2461),ISBLANK(Q2461)),0,IF(AB2461&lt;&gt;"", AB2461 + IF(AC2461=1,AE2461, 0), "") * (S2461+1)),"")</f>
        <v>130</v>
      </c>
      <c r="AG2461" s="21">
        <f ca="1">SUMIFS(AF$2:AF2461,D$2:D2461,D2461)</f>
        <v>3613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229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228"/>
        <v>0</v>
      </c>
      <c r="AA2462" s="20">
        <f t="shared" si="230"/>
        <v>0</v>
      </c>
      <c r="AB2462" s="20">
        <f t="shared" ca="1" si="231"/>
        <v>0</v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233"/>
        <v>0</v>
      </c>
      <c r="AG2462" s="21">
        <f ca="1">SUMIFS(AF$2:AF2462,D$2:D2462,D2462)</f>
        <v>3571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229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228"/>
        <v>0</v>
      </c>
      <c r="AA2463" s="20">
        <f t="shared" si="230"/>
        <v>0</v>
      </c>
      <c r="AB2463" s="20">
        <f t="shared" ca="1" si="231"/>
        <v>0</v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233"/>
        <v>0</v>
      </c>
      <c r="AG2463" s="21">
        <f ca="1">SUMIFS(AF$2:AF2463,D$2:D2463,D2463)</f>
        <v>2831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229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228"/>
        <v>0</v>
      </c>
      <c r="AA2464" s="20">
        <f t="shared" si="230"/>
        <v>0</v>
      </c>
      <c r="AB2464" s="20">
        <f t="shared" ca="1" si="231"/>
        <v>0</v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233"/>
        <v>0</v>
      </c>
      <c r="AG2464" s="21">
        <f ca="1">SUMIFS(AF$2:AF2464,D$2:D2464,D2464)</f>
        <v>3885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229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228"/>
        <v>0</v>
      </c>
      <c r="AA2465" s="20">
        <f t="shared" si="230"/>
        <v>1</v>
      </c>
      <c r="AB2465" s="20">
        <f t="shared" ca="1" si="231"/>
        <v>130</v>
      </c>
      <c r="AC2465" s="20">
        <f t="shared" ca="1" si="232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233"/>
        <v>150</v>
      </c>
      <c r="AG2465" s="21">
        <f ca="1">SUMIFS(AF$2:AF2465,D$2:D2465,D2465)</f>
        <v>2346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229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228"/>
        <v>0</v>
      </c>
      <c r="AA2466" s="20">
        <f t="shared" si="230"/>
        <v>0</v>
      </c>
      <c r="AB2466" s="20">
        <f t="shared" ca="1" si="231"/>
        <v>0</v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233"/>
        <v>0</v>
      </c>
      <c r="AG2466" s="21">
        <f ca="1">SUMIFS(AF$2:AF2466,D$2:D2466,D2466)</f>
        <v>3358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229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228"/>
        <v>0</v>
      </c>
      <c r="AA2467" s="20">
        <f t="shared" si="230"/>
        <v>0</v>
      </c>
      <c r="AB2467" s="20">
        <f t="shared" ca="1" si="231"/>
        <v>0</v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233"/>
        <v>0</v>
      </c>
      <c r="AG2467" s="21">
        <f ca="1">SUMIFS(AF$2:AF2467,D$2:D2467,D2467)</f>
        <v>3694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229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228"/>
        <v>0</v>
      </c>
      <c r="AA2468" s="20">
        <f t="shared" si="230"/>
        <v>0</v>
      </c>
      <c r="AB2468" s="20">
        <f t="shared" ca="1" si="231"/>
        <v>0</v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233"/>
        <v>0</v>
      </c>
      <c r="AG2468" s="21">
        <f ca="1">SUMIFS(AF$2:AF2468,D$2:D2468,D2468)</f>
        <v>3236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229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228"/>
        <v>0</v>
      </c>
      <c r="AA2469" s="20">
        <f t="shared" si="230"/>
        <v>0</v>
      </c>
      <c r="AB2469" s="20">
        <f t="shared" ca="1" si="231"/>
        <v>0</v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233"/>
        <v>0</v>
      </c>
      <c r="AG2469" s="21">
        <f ca="1">SUMIFS(AF$2:AF2469,D$2:D2469,D2469)</f>
        <v>3921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229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228"/>
        <v>0</v>
      </c>
      <c r="AA2470" s="20">
        <f t="shared" si="230"/>
        <v>0</v>
      </c>
      <c r="AB2470" s="20">
        <f t="shared" ca="1" si="231"/>
        <v>0</v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233"/>
        <v>0</v>
      </c>
      <c r="AG2470" s="21">
        <f ca="1">SUMIFS(AF$2:AF2470,D$2:D2470,D2470)</f>
        <v>3244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229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228"/>
        <v>0</v>
      </c>
      <c r="AA2471" s="20">
        <f t="shared" si="230"/>
        <v>0</v>
      </c>
      <c r="AB2471" s="20">
        <f t="shared" ca="1" si="231"/>
        <v>0</v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233"/>
        <v>0</v>
      </c>
      <c r="AG2471" s="21">
        <f ca="1">SUMIFS(AF$2:AF2471,D$2:D2471,D2471)</f>
        <v>3665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229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228"/>
        <v>0</v>
      </c>
      <c r="AA2472" s="20">
        <f t="shared" si="230"/>
        <v>0</v>
      </c>
      <c r="AB2472" s="20">
        <f t="shared" ca="1" si="231"/>
        <v>0</v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233"/>
        <v>0</v>
      </c>
      <c r="AG2472" s="21">
        <f ca="1">SUMIFS(AF$2:AF2472,D$2:D2472,D2472)</f>
        <v>3608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229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228"/>
        <v>0</v>
      </c>
      <c r="AA2473" s="20">
        <f t="shared" si="230"/>
        <v>1</v>
      </c>
      <c r="AB2473" s="20">
        <f t="shared" ca="1" si="231"/>
        <v>130</v>
      </c>
      <c r="AC2473" s="20">
        <f t="shared" ca="1" si="232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233"/>
        <v>150</v>
      </c>
      <c r="AG2473" s="21">
        <f ca="1">SUMIFS(AF$2:AF2473,D$2:D2473,D2473)</f>
        <v>3773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229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228"/>
        <v>0</v>
      </c>
      <c r="AA2474" s="20">
        <f t="shared" si="230"/>
        <v>0</v>
      </c>
      <c r="AB2474" s="20">
        <f t="shared" ca="1" si="231"/>
        <v>0</v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233"/>
        <v>0</v>
      </c>
      <c r="AG2474" s="21">
        <f ca="1">SUMIFS(AF$2:AF2474,D$2:D2474,D2474)</f>
        <v>2749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229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228"/>
        <v>0</v>
      </c>
      <c r="AA2475" s="20">
        <f t="shared" si="230"/>
        <v>0</v>
      </c>
      <c r="AB2475" s="20">
        <f t="shared" ca="1" si="231"/>
        <v>0</v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233"/>
        <v>0</v>
      </c>
      <c r="AG2475" s="21">
        <f ca="1">SUMIFS(AF$2:AF2475,D$2:D2475,D2475)</f>
        <v>3682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229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228"/>
        <v>0</v>
      </c>
      <c r="AA2476" s="20">
        <f t="shared" si="230"/>
        <v>1</v>
      </c>
      <c r="AB2476" s="20">
        <f t="shared" ca="1" si="231"/>
        <v>130</v>
      </c>
      <c r="AC2476" s="20">
        <f t="shared" ca="1" si="232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233"/>
        <v>150</v>
      </c>
      <c r="AG2476" s="21">
        <f ca="1">SUMIFS(AF$2:AF2476,D$2:D2476,D2476)</f>
        <v>3432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229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228"/>
        <v>0</v>
      </c>
      <c r="AA2477" s="20">
        <f t="shared" si="230"/>
        <v>0</v>
      </c>
      <c r="AB2477" s="20">
        <f t="shared" ca="1" si="231"/>
        <v>0</v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233"/>
        <v>0</v>
      </c>
      <c r="AG2477" s="21">
        <f ca="1">SUMIFS(AF$2:AF2477,D$2:D2477,D2477)</f>
        <v>3474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229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228"/>
        <v>0</v>
      </c>
      <c r="AA2478" s="20">
        <f t="shared" si="230"/>
        <v>1</v>
      </c>
      <c r="AB2478" s="20">
        <f t="shared" ca="1" si="231"/>
        <v>130</v>
      </c>
      <c r="AC2478" s="20">
        <f t="shared" ca="1" si="232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233"/>
        <v>150</v>
      </c>
      <c r="AG2478" s="21">
        <f ca="1">SUMIFS(AF$2:AF2478,D$2:D2478,D2478)</f>
        <v>3174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228"/>
        <v>1</v>
      </c>
      <c r="AA2479" s="20" t="str">
        <f t="shared" si="230"/>
        <v/>
      </c>
      <c r="AB2479" s="20">
        <f t="shared" ca="1" si="231"/>
        <v>0</v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3110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229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228"/>
        <v>0</v>
      </c>
      <c r="AA2480" s="20">
        <f t="shared" si="230"/>
        <v>0</v>
      </c>
      <c r="AB2480" s="20">
        <f t="shared" ca="1" si="231"/>
        <v>0</v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233"/>
        <v>0</v>
      </c>
      <c r="AG2480" s="21">
        <f ca="1">SUMIFS(AF$2:AF2480,D$2:D2480,D2480)</f>
        <v>3243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229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228"/>
        <v>0</v>
      </c>
      <c r="AA2481" s="20">
        <f t="shared" si="230"/>
        <v>0</v>
      </c>
      <c r="AB2481" s="20">
        <f t="shared" ca="1" si="231"/>
        <v>0</v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233"/>
        <v>0</v>
      </c>
      <c r="AG2481" s="21">
        <f ca="1">SUMIFS(AF$2:AF2481,D$2:D2481,D2481)</f>
        <v>2742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229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228"/>
        <v>0</v>
      </c>
      <c r="AA2482" s="20">
        <f t="shared" si="230"/>
        <v>0</v>
      </c>
      <c r="AB2482" s="20">
        <f t="shared" ca="1" si="231"/>
        <v>0</v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233"/>
        <v>0</v>
      </c>
      <c r="AG2482" s="21">
        <f ca="1">SUMIFS(AF$2:AF2482,D$2:D2482,D2482)</f>
        <v>3551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229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228"/>
        <v>0</v>
      </c>
      <c r="AA2483" s="20">
        <f t="shared" si="230"/>
        <v>0</v>
      </c>
      <c r="AB2483" s="20">
        <f t="shared" ca="1" si="231"/>
        <v>0</v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233"/>
        <v>0</v>
      </c>
      <c r="AG2483" s="21">
        <f ca="1">SUMIFS(AF$2:AF2483,D$2:D2483,D2483)</f>
        <v>3622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229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228"/>
        <v>0</v>
      </c>
      <c r="AA2484" s="20">
        <f t="shared" si="230"/>
        <v>1</v>
      </c>
      <c r="AB2484" s="20">
        <f t="shared" ca="1" si="231"/>
        <v>130</v>
      </c>
      <c r="AC2484" s="20">
        <f t="shared" ca="1" si="232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233"/>
        <v>150</v>
      </c>
      <c r="AG2484" s="21">
        <f ca="1">SUMIFS(AF$2:AF2484,D$2:D2484,D2484)</f>
        <v>3199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229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228"/>
        <v>0</v>
      </c>
      <c r="AA2485" s="20">
        <f t="shared" si="230"/>
        <v>0</v>
      </c>
      <c r="AB2485" s="20">
        <f t="shared" ca="1" si="231"/>
        <v>0</v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233"/>
        <v>0</v>
      </c>
      <c r="AG2485" s="21">
        <f ca="1">SUMIFS(AF$2:AF2485,D$2:D2485,D2485)</f>
        <v>3295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3419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3898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3613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3571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2831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3885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2346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3358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3694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3236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3921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3244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3665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3608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3773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2749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3682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3432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3474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3174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3110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3243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2742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3551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3622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109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3199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3295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3419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3898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3613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3571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2831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3885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2346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3358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3694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3236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3921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3244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3665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3608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3773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2749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3682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3432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3474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3174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3110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3243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2742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3551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3622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R2538" s="27" t="str">
        <f t="shared" si="235"/>
        <v/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120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3199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R2539" s="27" t="str">
        <f t="shared" si="235"/>
        <v/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3295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3419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3898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3613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3571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2831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3885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2346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3358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3694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3236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3921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3244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3665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3608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3773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2749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3682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3432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3474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3174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3110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3243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2742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3551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3622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R2565" s="27" t="str">
        <f t="shared" si="241"/>
        <v/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117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3199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R2566" s="27" t="str">
        <f t="shared" si="241"/>
        <v/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3295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3419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3898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3613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3571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2831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3885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2346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3358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3694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3236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3921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3244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3665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3608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3773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2749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3682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3432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3474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3174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3110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3243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2742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3551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3622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R2592" s="27" t="str">
        <f t="shared" si="241"/>
        <v/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139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3199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R2593" s="27" t="str">
        <f t="shared" si="241"/>
        <v/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3295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3419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3898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3613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3571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2831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3885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2346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3358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3694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3236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3921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3244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3665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3608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3773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2749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3682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3432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3474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3174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3110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3243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2742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3551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3622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R2619" s="27" t="str">
        <f t="shared" si="241"/>
        <v/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113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3199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R2620" s="27" t="str">
        <f t="shared" si="241"/>
        <v/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3295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Maroc</v>
      </c>
      <c r="K2621" s="21" t="str">
        <f>IFERROR(VLOOKUP(J2621,Setup_Team!$B:$C,2,FALSE), "TDB")</f>
        <v>MAR</v>
      </c>
      <c r="L2621" s="21" t="str">
        <f>VLOOKUP($A2621,Location!$A:$J,8,FALSE)</f>
        <v>France</v>
      </c>
      <c r="M2621" s="21" t="str">
        <f>IFERROR(VLOOKUP(L2621,Setup_Team!$B:$C,2,FALSE), "TDB")</f>
        <v>FRA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3419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Maroc</v>
      </c>
      <c r="K2622" s="21" t="str">
        <f>IFERROR(VLOOKUP(J2622,Setup_Team!$B:$C,2,FALSE), "TDB")</f>
        <v>MAR</v>
      </c>
      <c r="L2622" s="21" t="str">
        <f>VLOOKUP($A2622,Location!$A:$J,8,FALSE)</f>
        <v>France</v>
      </c>
      <c r="M2622" s="21" t="str">
        <f>IFERROR(VLOOKUP(L2622,Setup_Team!$B:$C,2,FALSE), "TDB")</f>
        <v>FRA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3898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Maroc</v>
      </c>
      <c r="K2623" s="21" t="str">
        <f>IFERROR(VLOOKUP(J2623,Setup_Team!$B:$C,2,FALSE), "TDB")</f>
        <v>MAR</v>
      </c>
      <c r="L2623" s="21" t="str">
        <f>VLOOKUP($A2623,Location!$A:$J,8,FALSE)</f>
        <v>France</v>
      </c>
      <c r="M2623" s="21" t="str">
        <f>IFERROR(VLOOKUP(L2623,Setup_Team!$B:$C,2,FALSE), "TDB")</f>
        <v>FRA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3613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Maroc</v>
      </c>
      <c r="K2624" s="21" t="str">
        <f>IFERROR(VLOOKUP(J2624,Setup_Team!$B:$C,2,FALSE), "TDB")</f>
        <v>MAR</v>
      </c>
      <c r="L2624" s="21" t="str">
        <f>VLOOKUP($A2624,Location!$A:$J,8,FALSE)</f>
        <v>France</v>
      </c>
      <c r="M2624" s="21" t="str">
        <f>IFERROR(VLOOKUP(L2624,Setup_Team!$B:$C,2,FALSE), "TDB")</f>
        <v>FRA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3571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Maroc</v>
      </c>
      <c r="K2625" s="21" t="str">
        <f>IFERROR(VLOOKUP(J2625,Setup_Team!$B:$C,2,FALSE), "TDB")</f>
        <v>MAR</v>
      </c>
      <c r="L2625" s="21" t="str">
        <f>VLOOKUP($A2625,Location!$A:$J,8,FALSE)</f>
        <v>France</v>
      </c>
      <c r="M2625" s="21" t="str">
        <f>IFERROR(VLOOKUP(L2625,Setup_Team!$B:$C,2,FALSE), "TDB")</f>
        <v>FRA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2831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Maroc</v>
      </c>
      <c r="K2626" s="21" t="str">
        <f>IFERROR(VLOOKUP(J2626,Setup_Team!$B:$C,2,FALSE), "TDB")</f>
        <v>MAR</v>
      </c>
      <c r="L2626" s="21" t="str">
        <f>VLOOKUP($A2626,Location!$A:$J,8,FALSE)</f>
        <v>France</v>
      </c>
      <c r="M2626" s="21" t="str">
        <f>IFERROR(VLOOKUP(L2626,Setup_Team!$B:$C,2,FALSE), "TDB")</f>
        <v>FRA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3885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Maroc</v>
      </c>
      <c r="K2627" s="21" t="str">
        <f>IFERROR(VLOOKUP(J2627,Setup_Team!$B:$C,2,FALSE), "TDB")</f>
        <v>MAR</v>
      </c>
      <c r="L2627" s="21" t="str">
        <f>VLOOKUP($A2627,Location!$A:$J,8,FALSE)</f>
        <v>France</v>
      </c>
      <c r="M2627" s="21" t="str">
        <f>IFERROR(VLOOKUP(L2627,Setup_Team!$B:$C,2,FALSE), "TDB")</f>
        <v>FRA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2346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Maroc</v>
      </c>
      <c r="K2628" s="21" t="str">
        <f>IFERROR(VLOOKUP(J2628,Setup_Team!$B:$C,2,FALSE), "TDB")</f>
        <v>MAR</v>
      </c>
      <c r="L2628" s="21" t="str">
        <f>VLOOKUP($A2628,Location!$A:$J,8,FALSE)</f>
        <v>France</v>
      </c>
      <c r="M2628" s="21" t="str">
        <f>IFERROR(VLOOKUP(L2628,Setup_Team!$B:$C,2,FALSE), "TDB")</f>
        <v>FRA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3358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Maroc</v>
      </c>
      <c r="K2629" s="21" t="str">
        <f>IFERROR(VLOOKUP(J2629,Setup_Team!$B:$C,2,FALSE), "TDB")</f>
        <v>MAR</v>
      </c>
      <c r="L2629" s="21" t="str">
        <f>VLOOKUP($A2629,Location!$A:$J,8,FALSE)</f>
        <v>France</v>
      </c>
      <c r="M2629" s="21" t="str">
        <f>IFERROR(VLOOKUP(L2629,Setup_Team!$B:$C,2,FALSE), "TDB")</f>
        <v>FRA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3694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Maroc</v>
      </c>
      <c r="K2630" s="21" t="str">
        <f>IFERROR(VLOOKUP(J2630,Setup_Team!$B:$C,2,FALSE), "TDB")</f>
        <v>MAR</v>
      </c>
      <c r="L2630" s="21" t="str">
        <f>VLOOKUP($A2630,Location!$A:$J,8,FALSE)</f>
        <v>France</v>
      </c>
      <c r="M2630" s="21" t="str">
        <f>IFERROR(VLOOKUP(L2630,Setup_Team!$B:$C,2,FALSE), "TDB")</f>
        <v>FRA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3236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Maroc</v>
      </c>
      <c r="K2631" s="21" t="str">
        <f>IFERROR(VLOOKUP(J2631,Setup_Team!$B:$C,2,FALSE), "TDB")</f>
        <v>MAR</v>
      </c>
      <c r="L2631" s="21" t="str">
        <f>VLOOKUP($A2631,Location!$A:$J,8,FALSE)</f>
        <v>France</v>
      </c>
      <c r="M2631" s="21" t="str">
        <f>IFERROR(VLOOKUP(L2631,Setup_Team!$B:$C,2,FALSE), "TDB")</f>
        <v>FRA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3921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Maroc</v>
      </c>
      <c r="K2632" s="21" t="str">
        <f>IFERROR(VLOOKUP(J2632,Setup_Team!$B:$C,2,FALSE), "TDB")</f>
        <v>MAR</v>
      </c>
      <c r="L2632" s="21" t="str">
        <f>VLOOKUP($A2632,Location!$A:$J,8,FALSE)</f>
        <v>France</v>
      </c>
      <c r="M2632" s="21" t="str">
        <f>IFERROR(VLOOKUP(L2632,Setup_Team!$B:$C,2,FALSE), "TDB")</f>
        <v>FRA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3244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Maroc</v>
      </c>
      <c r="K2633" s="21" t="str">
        <f>IFERROR(VLOOKUP(J2633,Setup_Team!$B:$C,2,FALSE), "TDB")</f>
        <v>MAR</v>
      </c>
      <c r="L2633" s="21" t="str">
        <f>VLOOKUP($A2633,Location!$A:$J,8,FALSE)</f>
        <v>France</v>
      </c>
      <c r="M2633" s="21" t="str">
        <f>IFERROR(VLOOKUP(L2633,Setup_Team!$B:$C,2,FALSE), "TDB")</f>
        <v>FRA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3665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Maroc</v>
      </c>
      <c r="K2634" s="21" t="str">
        <f>IFERROR(VLOOKUP(J2634,Setup_Team!$B:$C,2,FALSE), "TDB")</f>
        <v>MAR</v>
      </c>
      <c r="L2634" s="21" t="str">
        <f>VLOOKUP($A2634,Location!$A:$J,8,FALSE)</f>
        <v>France</v>
      </c>
      <c r="M2634" s="21" t="str">
        <f>IFERROR(VLOOKUP(L2634,Setup_Team!$B:$C,2,FALSE), "TDB")</f>
        <v>FRA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3608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Maroc</v>
      </c>
      <c r="K2635" s="21" t="str">
        <f>IFERROR(VLOOKUP(J2635,Setup_Team!$B:$C,2,FALSE), "TDB")</f>
        <v>MAR</v>
      </c>
      <c r="L2635" s="21" t="str">
        <f>VLOOKUP($A2635,Location!$A:$J,8,FALSE)</f>
        <v>France</v>
      </c>
      <c r="M2635" s="21" t="str">
        <f>IFERROR(VLOOKUP(L2635,Setup_Team!$B:$C,2,FALSE), "TDB")</f>
        <v>FRA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3773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Maroc</v>
      </c>
      <c r="K2636" s="21" t="str">
        <f>IFERROR(VLOOKUP(J2636,Setup_Team!$B:$C,2,FALSE), "TDB")</f>
        <v>MAR</v>
      </c>
      <c r="L2636" s="21" t="str">
        <f>VLOOKUP($A2636,Location!$A:$J,8,FALSE)</f>
        <v>France</v>
      </c>
      <c r="M2636" s="21" t="str">
        <f>IFERROR(VLOOKUP(L2636,Setup_Team!$B:$C,2,FALSE), "TDB")</f>
        <v>FRA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2749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Maroc</v>
      </c>
      <c r="K2637" s="21" t="str">
        <f>IFERROR(VLOOKUP(J2637,Setup_Team!$B:$C,2,FALSE), "TDB")</f>
        <v>MAR</v>
      </c>
      <c r="L2637" s="21" t="str">
        <f>VLOOKUP($A2637,Location!$A:$J,8,FALSE)</f>
        <v>France</v>
      </c>
      <c r="M2637" s="21" t="str">
        <f>IFERROR(VLOOKUP(L2637,Setup_Team!$B:$C,2,FALSE), "TDB")</f>
        <v>FRA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3682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Maroc</v>
      </c>
      <c r="K2638" s="21" t="str">
        <f>IFERROR(VLOOKUP(J2638,Setup_Team!$B:$C,2,FALSE), "TDB")</f>
        <v>MAR</v>
      </c>
      <c r="L2638" s="21" t="str">
        <f>VLOOKUP($A2638,Location!$A:$J,8,FALSE)</f>
        <v>France</v>
      </c>
      <c r="M2638" s="21" t="str">
        <f>IFERROR(VLOOKUP(L2638,Setup_Team!$B:$C,2,FALSE), "TDB")</f>
        <v>FRA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3432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Maroc</v>
      </c>
      <c r="K2639" s="21" t="str">
        <f>IFERROR(VLOOKUP(J2639,Setup_Team!$B:$C,2,FALSE), "TDB")</f>
        <v>MAR</v>
      </c>
      <c r="L2639" s="21" t="str">
        <f>VLOOKUP($A2639,Location!$A:$J,8,FALSE)</f>
        <v>France</v>
      </c>
      <c r="M2639" s="21" t="str">
        <f>IFERROR(VLOOKUP(L2639,Setup_Team!$B:$C,2,FALSE), "TDB")</f>
        <v>FRA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3474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Maroc</v>
      </c>
      <c r="K2640" s="21" t="str">
        <f>IFERROR(VLOOKUP(J2640,Setup_Team!$B:$C,2,FALSE), "TDB")</f>
        <v>MAR</v>
      </c>
      <c r="L2640" s="21" t="str">
        <f>VLOOKUP($A2640,Location!$A:$J,8,FALSE)</f>
        <v>France</v>
      </c>
      <c r="M2640" s="21" t="str">
        <f>IFERROR(VLOOKUP(L2640,Setup_Team!$B:$C,2,FALSE), "TDB")</f>
        <v>FRA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3174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Maroc</v>
      </c>
      <c r="K2641" s="21" t="str">
        <f>IFERROR(VLOOKUP(J2641,Setup_Team!$B:$C,2,FALSE), "TDB")</f>
        <v>MAR</v>
      </c>
      <c r="L2641" s="21" t="str">
        <f>VLOOKUP($A2641,Location!$A:$J,8,FALSE)</f>
        <v>France</v>
      </c>
      <c r="M2641" s="21" t="str">
        <f>IFERROR(VLOOKUP(L2641,Setup_Team!$B:$C,2,FALSE), "TDB")</f>
        <v>FRA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3110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Maroc</v>
      </c>
      <c r="K2642" s="21" t="str">
        <f>IFERROR(VLOOKUP(J2642,Setup_Team!$B:$C,2,FALSE), "TDB")</f>
        <v>MAR</v>
      </c>
      <c r="L2642" s="21" t="str">
        <f>VLOOKUP($A2642,Location!$A:$J,8,FALSE)</f>
        <v>France</v>
      </c>
      <c r="M2642" s="21" t="str">
        <f>IFERROR(VLOOKUP(L2642,Setup_Team!$B:$C,2,FALSE), "TDB")</f>
        <v>FRA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3243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Maroc</v>
      </c>
      <c r="K2643" s="21" t="str">
        <f>IFERROR(VLOOKUP(J2643,Setup_Team!$B:$C,2,FALSE), "TDB")</f>
        <v>MAR</v>
      </c>
      <c r="L2643" s="21" t="str">
        <f>VLOOKUP($A2643,Location!$A:$J,8,FALSE)</f>
        <v>France</v>
      </c>
      <c r="M2643" s="21" t="str">
        <f>IFERROR(VLOOKUP(L2643,Setup_Team!$B:$C,2,FALSE), "TDB")</f>
        <v>FRA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2742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Maroc</v>
      </c>
      <c r="K2644" s="21" t="str">
        <f>IFERROR(VLOOKUP(J2644,Setup_Team!$B:$C,2,FALSE), "TDB")</f>
        <v>MAR</v>
      </c>
      <c r="L2644" s="21" t="str">
        <f>VLOOKUP($A2644,Location!$A:$J,8,FALSE)</f>
        <v>France</v>
      </c>
      <c r="M2644" s="21" t="str">
        <f>IFERROR(VLOOKUP(L2644,Setup_Team!$B:$C,2,FALSE), "TDB")</f>
        <v>FRA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3551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Maroc</v>
      </c>
      <c r="K2645" s="21" t="str">
        <f>IFERROR(VLOOKUP(J2645,Setup_Team!$B:$C,2,FALSE), "TDB")</f>
        <v>MAR</v>
      </c>
      <c r="L2645" s="21" t="str">
        <f>VLOOKUP($A2645,Location!$A:$J,8,FALSE)</f>
        <v>France</v>
      </c>
      <c r="M2645" s="21" t="str">
        <f>IFERROR(VLOOKUP(L2645,Setup_Team!$B:$C,2,FALSE), "TDB")</f>
        <v>FRA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3622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Maroc</v>
      </c>
      <c r="K2646" s="21" t="str">
        <f>IFERROR(VLOOKUP(J2646,Setup_Team!$B:$C,2,FALSE), "TDB")</f>
        <v>MAR</v>
      </c>
      <c r="L2646" s="21" t="str">
        <f>VLOOKUP($A2646,Location!$A:$J,8,FALSE)</f>
        <v>France</v>
      </c>
      <c r="M2646" s="21" t="str">
        <f>IFERROR(VLOOKUP(L2646,Setup_Team!$B:$C,2,FALSE), "TDB")</f>
        <v>FRA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3199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Maroc</v>
      </c>
      <c r="K2647" s="21" t="str">
        <f>IFERROR(VLOOKUP(J2647,Setup_Team!$B:$C,2,FALSE), "TDB")</f>
        <v>MAR</v>
      </c>
      <c r="L2647" s="21" t="str">
        <f>VLOOKUP($A2647,Location!$A:$J,8,FALSE)</f>
        <v>France</v>
      </c>
      <c r="M2647" s="21" t="str">
        <f>IFERROR(VLOOKUP(L2647,Setup_Team!$B:$C,2,FALSE), "TDB")</f>
        <v>FRA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3295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3419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3898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3613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3571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2831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3885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2346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3358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3694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3236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3921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3244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3665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3608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3773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2749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3682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3432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3474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3174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3110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3243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2742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3551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3622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3199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3295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3419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3898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3613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3571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2831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3885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2346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3358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3694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3236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3921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3244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3665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3608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3773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2749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3682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3432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3474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3174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3110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3243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2742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3551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3622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3199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3295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3419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3898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3613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3571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2831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3885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2346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3358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3694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3236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3921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3244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3665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3608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3773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2749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3682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3432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3474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3174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3110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3243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2742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3551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3622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3199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3295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3419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3898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3613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3571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2831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3885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2346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3358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3694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3236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3921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3244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3665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3608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3773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2749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3682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3432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3474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3174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3110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3243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2742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3551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3622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3199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3295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3419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3898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3613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3571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2831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3885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2346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3358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3694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3236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3921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3244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3665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3608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3773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2749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3682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3432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3474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3174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3110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3243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2742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3551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3622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3199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3295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3419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3898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3613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3571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2831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3885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2346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3358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3694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3236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3921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3244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3665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3608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3773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2749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3682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3432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3474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3174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3110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3243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2742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3551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3622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3199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3295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3419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3898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3613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3571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2831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3885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2346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3358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3694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3236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3921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3244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3665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3608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3773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2749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3682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3432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3474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3174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3110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3243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2742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3551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3622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3199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3295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3419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3898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3613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3571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2831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3885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2346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3358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3694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3236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3921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3244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3665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3608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3773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3682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3432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3474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3174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3110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3243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2742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3551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3622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3199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3295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3419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3898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3613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3571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2831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3885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2346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3358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3694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3236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3921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3244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3665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3608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3773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2749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3682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3432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3474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3174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3110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3243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2742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3551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3622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3199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3295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33" workbookViewId="0">
      <selection activeCell="E50" sqref="E50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417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7</v>
      </c>
      <c r="E2" s="19">
        <f t="shared" ref="E2:E22" si="0">RANK($D2,$D$2:$D$22,0)</f>
        <v>1</v>
      </c>
      <c r="F2" t="s">
        <v>323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7</v>
      </c>
      <c r="E3" s="19">
        <f t="shared" si="0"/>
        <v>1</v>
      </c>
      <c r="F3" t="s">
        <v>327</v>
      </c>
      <c r="G3">
        <f t="shared" ref="G3:G22" si="1">IF(E3=1,1,"")</f>
        <v>1</v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7</v>
      </c>
      <c r="E4" s="19">
        <f t="shared" si="0"/>
        <v>1</v>
      </c>
      <c r="F4" t="s">
        <v>322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328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334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4</v>
      </c>
      <c r="F7" t="s">
        <v>325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341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326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335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333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329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340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324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339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330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336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332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337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331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338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342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Y83"/>
  <sheetViews>
    <sheetView topLeftCell="M1" zoomScale="60" zoomScaleNormal="60" workbookViewId="0">
      <selection activeCell="Y2" sqref="Y2:Y2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425</v>
      </c>
      <c r="R1" s="1" t="s">
        <v>427</v>
      </c>
      <c r="S1" s="1" t="s">
        <v>429</v>
      </c>
      <c r="T1" s="1" t="s">
        <v>428</v>
      </c>
      <c r="U1" s="1" t="s">
        <v>439</v>
      </c>
      <c r="V1" s="1" t="s">
        <v>440</v>
      </c>
      <c r="W1" s="1" t="s">
        <v>444</v>
      </c>
      <c r="X1" s="1" t="s">
        <v>445</v>
      </c>
      <c r="Y1" s="1" t="s">
        <v>446</v>
      </c>
    </row>
    <row r="2" spans="1:2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46</v>
      </c>
      <c r="O2" s="7">
        <f ca="1">SUMIF(Pronostics!$D:$D,Setup_MPP!$C2,Pronostics!$AC:$AC)</f>
        <v>15</v>
      </c>
      <c r="P2" s="7">
        <f ca="1">SUMIF(Pronostics!$B:$B,Setup_MPP!$A2,Pronostics!$AF:$AF)</f>
        <v>3419</v>
      </c>
      <c r="Q2" s="7">
        <f>SUMIF(Pronostics!$B:$B,Setup_MPP!$A2,Pronostics!$Z:$Z)</f>
        <v>0</v>
      </c>
      <c r="R2" s="7">
        <f>COUNTIF(Database!M:M,"Terminé")</f>
        <v>91</v>
      </c>
      <c r="S2" s="74">
        <f ca="1">P2/R2</f>
        <v>37.571428571428569</v>
      </c>
      <c r="T2" s="74">
        <f ca="1">P2/(R2-Q2)</f>
        <v>37.571428571428569</v>
      </c>
      <c r="U2" s="7">
        <f ca="1">RANK(T2,T2:T29,0)</f>
        <v>17</v>
      </c>
      <c r="V2" s="7">
        <f ca="1">IFERROR(ROUND(P2/N2,1),"")</f>
        <v>74.3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</row>
    <row r="3" spans="1:2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60</v>
      </c>
      <c r="O3" s="7">
        <f ca="1">SUMIF(Pronostics!$D:$D,Setup_MPP!$C3,Pronostics!$AC:$AC)</f>
        <v>8</v>
      </c>
      <c r="P3" s="7">
        <f ca="1">SUMIF(Pronostics!$B:$B,Setup_MPP!$A3,Pronostics!$AF:$AF)</f>
        <v>3898</v>
      </c>
      <c r="Q3" s="7">
        <f>SUMIF(Pronostics!$B:$B,Setup_MPP!$A3,Pronostics!$Z:$Z)</f>
        <v>0</v>
      </c>
      <c r="R3" s="7">
        <f>COUNTIF(Database!M:M,"Terminé")</f>
        <v>91</v>
      </c>
      <c r="S3" s="74">
        <f ca="1">P3/R3</f>
        <v>42.835164835164832</v>
      </c>
      <c r="T3" s="74">
        <f ca="1">P3/(R3-Q3)</f>
        <v>42.835164835164832</v>
      </c>
      <c r="U3" s="7">
        <f t="shared" ref="U3:U29" ca="1" si="0">RANK(T3,T3:T30,0)</f>
        <v>3</v>
      </c>
      <c r="V3" s="7">
        <f t="shared" ref="V3:V29" ca="1" si="1">IFERROR(ROUND(P3/N3,1),"")</f>
        <v>65</v>
      </c>
      <c r="W3" s="7">
        <f>SUMIF(Pronostics!B:B,A3,Pronostics!S:S)</f>
        <v>0</v>
      </c>
      <c r="X3" s="7" t="str" cm="1">
        <f t="array" ref="X3">IFERROR(_xlfn.XLOOKUP(1,_xlfn.CHOOSECOLS(_xlfn._xlws.FILTER(Pronostics!A:S,Pronostics!B:B=Setup_MPP!A3),19),_xlfn.CHOOSECOLS(_xlfn._xlws.FILTER(Pronostics!A:S,Pronostics!B:B=Setup_MPP!A3),1)),"")</f>
        <v/>
      </c>
      <c r="Y3" s="7" t="str" cm="1">
        <f t="array" ref="Y3">IFERROR(_xlfn.XLOOKUP(1,_xlfn.CHOOSECOLS(_xlfn._xlws.FILTER(Pronostics!A:AA,Pronostics!B:B=Setup_MPP!A3),19),_xlfn.CHOOSECOLS(_xlfn._xlws.FILTER(Pronostics!A:AA,Pronostics!B:B=Setup_MPP!A3),27)),"")</f>
        <v/>
      </c>
    </row>
    <row r="4" spans="1:2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56</v>
      </c>
      <c r="O4" s="7">
        <f ca="1">SUMIF(Pronostics!$D:$D,Setup_MPP!$C4,Pronostics!$AC:$AC)</f>
        <v>8</v>
      </c>
      <c r="P4" s="7">
        <f ca="1">SUMIF(Pronostics!$B:$B,Setup_MPP!$A4,Pronostics!$AF:$AF)</f>
        <v>3613</v>
      </c>
      <c r="Q4" s="7">
        <f>SUMIF(Pronostics!$B:$B,Setup_MPP!$A4,Pronostics!$Z:$Z)</f>
        <v>0</v>
      </c>
      <c r="R4" s="7">
        <f>COUNTIF(Database!M:M,"Terminé")</f>
        <v>91</v>
      </c>
      <c r="S4" s="74">
        <f ca="1">P4/R4</f>
        <v>39.703296703296701</v>
      </c>
      <c r="T4" s="74">
        <f ca="1">P4/(R4-Q4)</f>
        <v>39.703296703296701</v>
      </c>
      <c r="U4" s="7">
        <f t="shared" ca="1" si="0"/>
        <v>11</v>
      </c>
      <c r="V4" s="7">
        <f t="shared" ca="1" si="1"/>
        <v>64.5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</row>
    <row r="5" spans="1:2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56</v>
      </c>
      <c r="O5" s="7">
        <f ca="1">SUMIF(Pronostics!$D:$D,Setup_MPP!$C5,Pronostics!$AC:$AC)</f>
        <v>13</v>
      </c>
      <c r="P5" s="7">
        <f ca="1">SUMIF(Pronostics!$B:$B,Setup_MPP!$A5,Pronostics!$AF:$AF)</f>
        <v>3571</v>
      </c>
      <c r="Q5" s="7">
        <f>SUMIF(Pronostics!$B:$B,Setup_MPP!$A5,Pronostics!$Z:$Z)</f>
        <v>0</v>
      </c>
      <c r="R5" s="7">
        <f>COUNTIF(Database!M:M,"Terminé")</f>
        <v>91</v>
      </c>
      <c r="S5" s="74">
        <f ca="1">P5/R5</f>
        <v>39.241758241758241</v>
      </c>
      <c r="T5" s="74">
        <f ca="1">P5/(R5-Q5)</f>
        <v>39.241758241758241</v>
      </c>
      <c r="U5" s="7">
        <f t="shared" ca="1" si="0"/>
        <v>11</v>
      </c>
      <c r="V5" s="7">
        <f t="shared" ca="1" si="1"/>
        <v>63.8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</row>
    <row r="6" spans="1:2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34</v>
      </c>
      <c r="O6" s="7">
        <f ca="1">SUMIF(Pronostics!$D:$D,Setup_MPP!$C6,Pronostics!$AC:$AC)</f>
        <v>10</v>
      </c>
      <c r="P6" s="7">
        <f ca="1">SUMIF(Pronostics!$B:$B,Setup_MPP!$A6,Pronostics!$AF:$AF)</f>
        <v>2831</v>
      </c>
      <c r="Q6" s="7">
        <f>SUMIF(Pronostics!$B:$B,Setup_MPP!$A6,Pronostics!$Z:$Z)</f>
        <v>9</v>
      </c>
      <c r="R6" s="7">
        <f>COUNTIF(Database!M:M,"Terminé")</f>
        <v>91</v>
      </c>
      <c r="S6" s="74">
        <f ca="1">P6/R6</f>
        <v>31.109890109890109</v>
      </c>
      <c r="T6" s="74">
        <f ca="1">P6/(R6-Q6)</f>
        <v>34.524390243902438</v>
      </c>
      <c r="U6" s="7">
        <f t="shared" ca="1" si="0"/>
        <v>20</v>
      </c>
      <c r="V6" s="7">
        <f t="shared" ca="1" si="1"/>
        <v>83.3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</row>
    <row r="7" spans="1:2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60</v>
      </c>
      <c r="O7" s="7">
        <f ca="1">SUMIF(Pronostics!$D:$D,Setup_MPP!$C7,Pronostics!$AC:$AC)</f>
        <v>11</v>
      </c>
      <c r="P7" s="7">
        <f ca="1">SUMIF(Pronostics!$B:$B,Setup_MPP!$A7,Pronostics!$AF:$AF)</f>
        <v>3885</v>
      </c>
      <c r="Q7" s="7">
        <f>SUMIF(Pronostics!$B:$B,Setup_MPP!$A7,Pronostics!$Z:$Z)</f>
        <v>0</v>
      </c>
      <c r="R7" s="7">
        <f>COUNTIF(Database!M:M,"Terminé")</f>
        <v>91</v>
      </c>
      <c r="S7" s="74">
        <f ca="1">P7/R7</f>
        <v>42.692307692307693</v>
      </c>
      <c r="T7" s="74">
        <f ca="1">P7/(R7-Q7)</f>
        <v>42.692307692307693</v>
      </c>
      <c r="U7" s="7">
        <f t="shared" ca="1" si="0"/>
        <v>3</v>
      </c>
      <c r="V7" s="7">
        <f t="shared" ca="1" si="1"/>
        <v>64.8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</row>
    <row r="8" spans="1:2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38</v>
      </c>
      <c r="O8" s="7">
        <f ca="1">SUMIF(Pronostics!$D:$D,Setup_MPP!$C8,Pronostics!$AC:$AC)</f>
        <v>6</v>
      </c>
      <c r="P8" s="7">
        <f ca="1">SUMIF(Pronostics!$B:$B,Setup_MPP!$A8,Pronostics!$AF:$AF)</f>
        <v>2346</v>
      </c>
      <c r="Q8" s="7">
        <f>SUMIF(Pronostics!$B:$B,Setup_MPP!$A8,Pronostics!$Z:$Z)</f>
        <v>22</v>
      </c>
      <c r="R8" s="7">
        <f>COUNTIF(Database!M:M,"Terminé")</f>
        <v>91</v>
      </c>
      <c r="S8" s="74">
        <f ca="1">P8/R8</f>
        <v>25.780219780219781</v>
      </c>
      <c r="T8" s="74">
        <f ca="1">P8/(R8-Q8)</f>
        <v>34</v>
      </c>
      <c r="U8" s="7">
        <f t="shared" ca="1" si="0"/>
        <v>19</v>
      </c>
      <c r="V8" s="7">
        <f t="shared" ca="1" si="1"/>
        <v>61.7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</row>
    <row r="9" spans="1:2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52</v>
      </c>
      <c r="O9" s="7">
        <f ca="1">SUMIF(Pronostics!$D:$D,Setup_MPP!$C9,Pronostics!$AC:$AC)</f>
        <v>11</v>
      </c>
      <c r="P9" s="7">
        <f ca="1">SUMIF(Pronostics!$B:$B,Setup_MPP!$A9,Pronostics!$AF:$AF)</f>
        <v>3358</v>
      </c>
      <c r="Q9" s="7">
        <f>SUMIF(Pronostics!$B:$B,Setup_MPP!$A9,Pronostics!$Z:$Z)</f>
        <v>0</v>
      </c>
      <c r="R9" s="7">
        <f>COUNTIF(Database!M:M,"Terminé")</f>
        <v>91</v>
      </c>
      <c r="S9" s="74">
        <f ca="1">P9/R9</f>
        <v>36.901098901098898</v>
      </c>
      <c r="T9" s="74">
        <f ca="1">P9/(R9-Q9)</f>
        <v>36.901098901098898</v>
      </c>
      <c r="U9" s="7">
        <f t="shared" ca="1" si="0"/>
        <v>13</v>
      </c>
      <c r="V9" s="7">
        <f t="shared" ca="1" si="1"/>
        <v>64.599999999999994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</row>
    <row r="10" spans="1:25" x14ac:dyDescent="0.35">
      <c r="A10" s="7">
        <v>9</v>
      </c>
      <c r="B10" s="7" t="s">
        <v>254</v>
      </c>
      <c r="C10" s="7" t="s">
        <v>420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57</v>
      </c>
      <c r="O10" s="7">
        <f ca="1">SUMIF(Pronostics!$D:$D,Setup_MPP!$C10,Pronostics!$AC:$AC)</f>
        <v>11</v>
      </c>
      <c r="P10" s="7">
        <f ca="1">SUMIF(Pronostics!$B:$B,Setup_MPP!$A10,Pronostics!$AF:$AF)</f>
        <v>3694</v>
      </c>
      <c r="Q10" s="7">
        <f>SUMIF(Pronostics!$B:$B,Setup_MPP!$A10,Pronostics!$Z:$Z)</f>
        <v>2</v>
      </c>
      <c r="R10" s="7">
        <f>COUNTIF(Database!M:M,"Terminé")</f>
        <v>91</v>
      </c>
      <c r="S10" s="74">
        <f ca="1">P10/R10</f>
        <v>40.593406593406591</v>
      </c>
      <c r="T10" s="74">
        <f ca="1">P10/(R10-Q10)</f>
        <v>41.50561797752809</v>
      </c>
      <c r="U10" s="7">
        <f t="shared" ca="1" si="0"/>
        <v>3</v>
      </c>
      <c r="V10" s="7">
        <f t="shared" ca="1" si="1"/>
        <v>64.8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</row>
    <row r="11" spans="1:2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50</v>
      </c>
      <c r="O11" s="7">
        <f ca="1">SUMIF(Pronostics!$D:$D,Setup_MPP!$C11,Pronostics!$AC:$AC)</f>
        <v>7</v>
      </c>
      <c r="P11" s="7">
        <f ca="1">SUMIF(Pronostics!$B:$B,Setup_MPP!$A11,Pronostics!$AF:$AF)</f>
        <v>3236</v>
      </c>
      <c r="Q11" s="7">
        <f>SUMIF(Pronostics!$B:$B,Setup_MPP!$A11,Pronostics!$Z:$Z)</f>
        <v>0</v>
      </c>
      <c r="R11" s="7">
        <f>COUNTIF(Database!M:M,"Terminé")</f>
        <v>91</v>
      </c>
      <c r="S11" s="74">
        <f ca="1">P11/R11</f>
        <v>35.560439560439562</v>
      </c>
      <c r="T11" s="74">
        <f ca="1">P11/(R11-Q11)</f>
        <v>35.560439560439562</v>
      </c>
      <c r="U11" s="7">
        <f t="shared" ca="1" si="0"/>
        <v>15</v>
      </c>
      <c r="V11" s="7">
        <f t="shared" ca="1" si="1"/>
        <v>64.7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</row>
    <row r="12" spans="1:2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56</v>
      </c>
      <c r="O12" s="7">
        <f ca="1">SUMIF(Pronostics!$D:$D,Setup_MPP!$C12,Pronostics!$AC:$AC)</f>
        <v>10</v>
      </c>
      <c r="P12" s="7">
        <f ca="1">SUMIF(Pronostics!$B:$B,Setup_MPP!$A12,Pronostics!$AF:$AF)</f>
        <v>3921</v>
      </c>
      <c r="Q12" s="7">
        <f>SUMIF(Pronostics!$B:$B,Setup_MPP!$A12,Pronostics!$Z:$Z)</f>
        <v>0</v>
      </c>
      <c r="R12" s="7">
        <f>COUNTIF(Database!M:M,"Terminé")</f>
        <v>91</v>
      </c>
      <c r="S12" s="74">
        <f ca="1">P12/R12</f>
        <v>43.087912087912088</v>
      </c>
      <c r="T12" s="74">
        <f ca="1">P12/(R12-Q12)</f>
        <v>43.087912087912088</v>
      </c>
      <c r="U12" s="7">
        <f t="shared" ca="1" si="0"/>
        <v>2</v>
      </c>
      <c r="V12" s="7">
        <f t="shared" ca="1" si="1"/>
        <v>70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</row>
    <row r="13" spans="1:2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48</v>
      </c>
      <c r="O13" s="7">
        <f ca="1">SUMIF(Pronostics!$D:$D,Setup_MPP!$C13,Pronostics!$AC:$AC)</f>
        <v>7</v>
      </c>
      <c r="P13" s="7">
        <f ca="1">SUMIF(Pronostics!$B:$B,Setup_MPP!$A13,Pronostics!$AF:$AF)</f>
        <v>3244</v>
      </c>
      <c r="Q13" s="7">
        <f>SUMIF(Pronostics!$B:$B,Setup_MPP!$A13,Pronostics!$Z:$Z)</f>
        <v>0</v>
      </c>
      <c r="R13" s="7">
        <f>COUNTIF(Database!M:M,"Terminé")</f>
        <v>91</v>
      </c>
      <c r="S13" s="74">
        <f ca="1">P13/R13</f>
        <v>35.64835164835165</v>
      </c>
      <c r="T13" s="74">
        <f ca="1">P13/(R13-Q13)</f>
        <v>35.64835164835165</v>
      </c>
      <c r="U13" s="7">
        <f t="shared" ca="1" si="0"/>
        <v>13</v>
      </c>
      <c r="V13" s="7">
        <f t="shared" ca="1" si="1"/>
        <v>67.599999999999994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</row>
    <row r="14" spans="1:2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51</v>
      </c>
      <c r="O14" s="7">
        <f ca="1">SUMIF(Pronostics!$D:$D,Setup_MPP!$C14,Pronostics!$AC:$AC)</f>
        <v>8</v>
      </c>
      <c r="P14" s="7">
        <f ca="1">SUMIF(Pronostics!$B:$B,Setup_MPP!$A14,Pronostics!$AF:$AF)</f>
        <v>3665</v>
      </c>
      <c r="Q14" s="7">
        <f>SUMIF(Pronostics!$B:$B,Setup_MPP!$A14,Pronostics!$Z:$Z)</f>
        <v>0</v>
      </c>
      <c r="R14" s="7">
        <f>COUNTIF(Database!M:M,"Terminé")</f>
        <v>91</v>
      </c>
      <c r="S14" s="74">
        <f ca="1">P14/R14</f>
        <v>40.274725274725277</v>
      </c>
      <c r="T14" s="74">
        <f ca="1">P14/(R14-Q14)</f>
        <v>40.274725274725277</v>
      </c>
      <c r="U14" s="7">
        <f t="shared" ca="1" si="0"/>
        <v>6</v>
      </c>
      <c r="V14" s="7">
        <f t="shared" ca="1" si="1"/>
        <v>71.900000000000006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</row>
    <row r="15" spans="1:2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57</v>
      </c>
      <c r="O15" s="7">
        <f ca="1">SUMIF(Pronostics!$D:$D,Setup_MPP!$C15,Pronostics!$AC:$AC)</f>
        <v>9</v>
      </c>
      <c r="P15" s="7">
        <f ca="1">SUMIF(Pronostics!$B:$B,Setup_MPP!$A15,Pronostics!$AF:$AF)</f>
        <v>3608</v>
      </c>
      <c r="Q15" s="7">
        <f>SUMIF(Pronostics!$B:$B,Setup_MPP!$A15,Pronostics!$Z:$Z)</f>
        <v>3</v>
      </c>
      <c r="R15" s="7">
        <f>COUNTIF(Database!M:M,"Terminé")</f>
        <v>91</v>
      </c>
      <c r="S15" s="74">
        <f ca="1">P15/R15</f>
        <v>39.64835164835165</v>
      </c>
      <c r="T15" s="74">
        <f ca="1">P15/(R15-Q15)</f>
        <v>41</v>
      </c>
      <c r="U15" s="7">
        <f t="shared" ca="1" si="0"/>
        <v>4</v>
      </c>
      <c r="V15" s="7">
        <f t="shared" ca="1" si="1"/>
        <v>63.3</v>
      </c>
      <c r="W15" s="7">
        <f>SUMIF(Pronostics!B:B,A15,Pronostics!S:S)</f>
        <v>0</v>
      </c>
      <c r="X15" s="7" t="str" cm="1">
        <f t="array" ref="X15">IFERROR(_xlfn.XLOOKUP(1,_xlfn.CHOOSECOLS(_xlfn._xlws.FILTER(Pronostics!A:S,Pronostics!B:B=Setup_MPP!A15),19),_xlfn.CHOOSECOLS(_xlfn._xlws.FILTER(Pronostics!A:S,Pronostics!B:B=Setup_MPP!A15),1)),"")</f>
        <v/>
      </c>
      <c r="Y15" s="7" t="str" cm="1">
        <f t="array" ref="Y15">IFERROR(_xlfn.XLOOKUP(1,_xlfn.CHOOSECOLS(_xlfn._xlws.FILTER(Pronostics!A:AA,Pronostics!B:B=Setup_MPP!A15),19),_xlfn.CHOOSECOLS(_xlfn._xlws.FILTER(Pronostics!A:AA,Pronostics!B:B=Setup_MPP!A15),27)),"")</f>
        <v/>
      </c>
    </row>
    <row r="16" spans="1:2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57</v>
      </c>
      <c r="O16" s="7">
        <f ca="1">SUMIF(Pronostics!$D:$D,Setup_MPP!$C16,Pronostics!$AC:$AC)</f>
        <v>12</v>
      </c>
      <c r="P16" s="7">
        <f ca="1">SUMIF(Pronostics!$B:$B,Setup_MPP!$A16,Pronostics!$AF:$AF)</f>
        <v>3773</v>
      </c>
      <c r="Q16" s="7">
        <f>SUMIF(Pronostics!$B:$B,Setup_MPP!$A16,Pronostics!$Z:$Z)</f>
        <v>0</v>
      </c>
      <c r="R16" s="7">
        <f>COUNTIF(Database!M:M,"Terminé")</f>
        <v>91</v>
      </c>
      <c r="S16" s="74">
        <f ca="1">P16/R16</f>
        <v>41.46153846153846</v>
      </c>
      <c r="T16" s="74">
        <f ca="1">P16/(R16-Q16)</f>
        <v>41.46153846153846</v>
      </c>
      <c r="U16" s="7">
        <f t="shared" ca="1" si="0"/>
        <v>2</v>
      </c>
      <c r="V16" s="7">
        <f t="shared" ca="1" si="1"/>
        <v>66.2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</row>
    <row r="17" spans="1:2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91</v>
      </c>
      <c r="S17" s="74">
        <f ca="1">P17/R17</f>
        <v>30.208791208791208</v>
      </c>
      <c r="T17" s="74">
        <f ca="1">P17/(R17-Q17)</f>
        <v>30.208791208791208</v>
      </c>
      <c r="U17" s="7">
        <f t="shared" ca="1" si="0"/>
        <v>12</v>
      </c>
      <c r="V17" s="7">
        <f t="shared" ca="1" si="1"/>
        <v>70.5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</row>
    <row r="18" spans="1:2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57</v>
      </c>
      <c r="O18" s="7">
        <f ca="1">SUMIF(Pronostics!$D:$D,Setup_MPP!$C18,Pronostics!$AC:$AC)</f>
        <v>13</v>
      </c>
      <c r="P18" s="7">
        <f ca="1">SUMIF(Pronostics!$B:$B,Setup_MPP!$A18,Pronostics!$AF:$AF)</f>
        <v>3682</v>
      </c>
      <c r="Q18" s="7">
        <f>SUMIF(Pronostics!$B:$B,Setup_MPP!$A18,Pronostics!$Z:$Z)</f>
        <v>0</v>
      </c>
      <c r="R18" s="7">
        <f>COUNTIF(Database!M:M,"Terminé")</f>
        <v>91</v>
      </c>
      <c r="S18" s="74">
        <f ca="1">P18/R18</f>
        <v>40.46153846153846</v>
      </c>
      <c r="T18" s="74">
        <f ca="1">P18/(R18-Q18)</f>
        <v>40.46153846153846</v>
      </c>
      <c r="U18" s="7">
        <f t="shared" ca="1" si="0"/>
        <v>3</v>
      </c>
      <c r="V18" s="7">
        <f t="shared" ca="1" si="1"/>
        <v>64.599999999999994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</row>
    <row r="19" spans="1:2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44</v>
      </c>
      <c r="O19" s="7">
        <f ca="1">SUMIF(Pronostics!$D:$D,Setup_MPP!$C19,Pronostics!$AC:$AC)</f>
        <v>9</v>
      </c>
      <c r="P19" s="7">
        <f ca="1">SUMIF(Pronostics!$B:$B,Setup_MPP!$A19,Pronostics!$AF:$AF)</f>
        <v>3432</v>
      </c>
      <c r="Q19" s="7">
        <f>SUMIF(Pronostics!$B:$B,Setup_MPP!$A19,Pronostics!$Z:$Z)</f>
        <v>0</v>
      </c>
      <c r="R19" s="7">
        <f>COUNTIF(Database!M:M,"Terminé")</f>
        <v>91</v>
      </c>
      <c r="S19" s="74">
        <f ca="1">P19/R19</f>
        <v>37.714285714285715</v>
      </c>
      <c r="T19" s="74">
        <f ca="1">P19/(R19-Q19)</f>
        <v>37.714285714285715</v>
      </c>
      <c r="U19" s="7">
        <f t="shared" ca="1" si="0"/>
        <v>5</v>
      </c>
      <c r="V19" s="7">
        <f t="shared" ca="1" si="1"/>
        <v>78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</row>
    <row r="20" spans="1:2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56</v>
      </c>
      <c r="O20" s="7">
        <f ca="1">SUMIF(Pronostics!$D:$D,Setup_MPP!$C20,Pronostics!$AC:$AC)</f>
        <v>8</v>
      </c>
      <c r="P20" s="7">
        <f ca="1">SUMIF(Pronostics!$B:$B,Setup_MPP!$A20,Pronostics!$AF:$AF)</f>
        <v>3474</v>
      </c>
      <c r="Q20" s="7">
        <f>SUMIF(Pronostics!$B:$B,Setup_MPP!$A20,Pronostics!$Z:$Z)</f>
        <v>0</v>
      </c>
      <c r="R20" s="7">
        <f>COUNTIF(Database!M:M,"Terminé")</f>
        <v>91</v>
      </c>
      <c r="S20" s="74">
        <f ca="1">P20/R20</f>
        <v>38.175824175824175</v>
      </c>
      <c r="T20" s="74">
        <f ca="1">P20/(R20-Q20)</f>
        <v>38.175824175824175</v>
      </c>
      <c r="U20" s="7">
        <f t="shared" ca="1" si="0"/>
        <v>4</v>
      </c>
      <c r="V20" s="7">
        <f t="shared" ca="1" si="1"/>
        <v>62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</row>
    <row r="21" spans="1:2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IFERROR(IF(VLOOKUP(G21,Setup_Player!B:E,4,FALSE)=1, 1, 0),"")</f>
        <v>1</v>
      </c>
      <c r="J21" s="7">
        <f>IFERROR(VLOOKUP(F21,Setup_Team!B:D,3,FALSE)*Setup_MPP!H21,0)</f>
        <v>0</v>
      </c>
      <c r="K21" s="7">
        <f>IFERROR(VLOOKUP(G21,Setup_Player!B:C,2,FALSE)*Setup_MPP!I21,0)</f>
        <v>150</v>
      </c>
      <c r="L21" s="7">
        <f>IFERROR(IF(H21=1,J21,0),0)</f>
        <v>0</v>
      </c>
      <c r="M21" s="7">
        <f>IFERROR(IF(I21=1,K21,0),0)</f>
        <v>150</v>
      </c>
      <c r="N21" s="7">
        <f>SUMIF(Pronostics!$D:$D,Setup_MPP!$C21,Pronostics!$AA:$AA)</f>
        <v>50</v>
      </c>
      <c r="O21" s="7">
        <f ca="1">SUMIF(Pronostics!$D:$D,Setup_MPP!$C21,Pronostics!$AC:$AC)</f>
        <v>7</v>
      </c>
      <c r="P21" s="7">
        <f ca="1">SUMIF(Pronostics!$B:$B,Setup_MPP!$A21,Pronostics!$AF:$AF)</f>
        <v>3174</v>
      </c>
      <c r="Q21" s="7">
        <f>SUMIF(Pronostics!$B:$B,Setup_MPP!$A21,Pronostics!$Z:$Z)</f>
        <v>1</v>
      </c>
      <c r="R21" s="7">
        <f>COUNTIF(Database!M:M,"Terminé")</f>
        <v>91</v>
      </c>
      <c r="S21" s="74">
        <f ca="1">P21/R21</f>
        <v>34.879120879120876</v>
      </c>
      <c r="T21" s="74">
        <f ca="1">P21/(R21-Q21)</f>
        <v>35.266666666666666</v>
      </c>
      <c r="U21" s="7">
        <f t="shared" ca="1" si="0"/>
        <v>7</v>
      </c>
      <c r="V21" s="7">
        <f t="shared" ca="1" si="1"/>
        <v>63.5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</row>
    <row r="22" spans="1:2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45</v>
      </c>
      <c r="O22" s="7">
        <f ca="1">SUMIF(Pronostics!$D:$D,Setup_MPP!$C22,Pronostics!$AC:$AC)</f>
        <v>4</v>
      </c>
      <c r="P22" s="7">
        <f ca="1">SUMIF(Pronostics!$B:$B,Setup_MPP!$A22,Pronostics!$AF:$AF)</f>
        <v>3110</v>
      </c>
      <c r="Q22" s="7">
        <f>SUMIF(Pronostics!$B:$B,Setup_MPP!$A22,Pronostics!$Z:$Z)</f>
        <v>6</v>
      </c>
      <c r="R22" s="7">
        <f>COUNTIF(Database!M:M,"Terminé")</f>
        <v>91</v>
      </c>
      <c r="S22" s="74">
        <f ca="1">P22/R22</f>
        <v>34.175824175824175</v>
      </c>
      <c r="T22" s="74">
        <f ca="1">P22/(R22-Q22)</f>
        <v>36.588235294117645</v>
      </c>
      <c r="U22" s="7">
        <f t="shared" ca="1" si="0"/>
        <v>5</v>
      </c>
      <c r="V22" s="7">
        <f t="shared" ca="1" si="1"/>
        <v>69.099999999999994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</row>
    <row r="23" spans="1:2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47</v>
      </c>
      <c r="O23" s="7">
        <f ca="1">SUMIF(Pronostics!$D:$D,Setup_MPP!$C23,Pronostics!$AC:$AC)</f>
        <v>10</v>
      </c>
      <c r="P23" s="7">
        <f ca="1">SUMIF(Pronostics!$B:$B,Setup_MPP!$A23,Pronostics!$AF:$AF)</f>
        <v>3243</v>
      </c>
      <c r="Q23" s="7">
        <f>SUMIF(Pronostics!$B:$B,Setup_MPP!$A23,Pronostics!$Z:$Z)</f>
        <v>2</v>
      </c>
      <c r="R23" s="7">
        <f>COUNTIF(Database!M:M,"Terminé")</f>
        <v>91</v>
      </c>
      <c r="S23" s="74">
        <f ca="1">P23/R23</f>
        <v>35.637362637362635</v>
      </c>
      <c r="T23" s="74">
        <f ca="1">P23/(R23-Q23)</f>
        <v>36.438202247191015</v>
      </c>
      <c r="U23" s="7">
        <f t="shared" ca="1" si="0"/>
        <v>5</v>
      </c>
      <c r="V23" s="7">
        <f t="shared" ca="1" si="1"/>
        <v>69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</row>
    <row r="24" spans="1:2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44</v>
      </c>
      <c r="O24" s="7">
        <f ca="1">SUMIF(Pronostics!$D:$D,Setup_MPP!$C24,Pronostics!$AC:$AC)</f>
        <v>6</v>
      </c>
      <c r="P24" s="7">
        <f ca="1">SUMIF(Pronostics!$B:$B,Setup_MPP!$A24,Pronostics!$AF:$AF)</f>
        <v>2742</v>
      </c>
      <c r="Q24" s="7">
        <f>SUMIF(Pronostics!$B:$B,Setup_MPP!$A24,Pronostics!$Z:$Z)</f>
        <v>8</v>
      </c>
      <c r="R24" s="7">
        <f>COUNTIF(Database!M:M,"Terminé")</f>
        <v>91</v>
      </c>
      <c r="S24" s="74">
        <f ca="1">P24/R24</f>
        <v>30.131868131868131</v>
      </c>
      <c r="T24" s="74">
        <f ca="1">P24/(R24-Q24)</f>
        <v>33.036144578313255</v>
      </c>
      <c r="U24" s="7">
        <f t="shared" ca="1" si="0"/>
        <v>5</v>
      </c>
      <c r="V24" s="7">
        <f t="shared" ca="1" si="1"/>
        <v>62.3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</row>
    <row r="25" spans="1:2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47</v>
      </c>
      <c r="O25" s="7">
        <f ca="1">SUMIF(Pronostics!$D:$D,Setup_MPP!$C25,Pronostics!$AC:$AC)</f>
        <v>10</v>
      </c>
      <c r="P25" s="7">
        <f ca="1">SUMIF(Pronostics!$B:$B,Setup_MPP!$A25,Pronostics!$AF:$AF)</f>
        <v>3551</v>
      </c>
      <c r="Q25" s="7">
        <f>SUMIF(Pronostics!$B:$B,Setup_MPP!$A25,Pronostics!$Z:$Z)</f>
        <v>5</v>
      </c>
      <c r="R25" s="7">
        <f>COUNTIF(Database!M:M,"Terminé")</f>
        <v>91</v>
      </c>
      <c r="S25" s="74">
        <f ca="1">P25/R25</f>
        <v>39.021978021978022</v>
      </c>
      <c r="T25" s="74">
        <f ca="1">P25/(R25-Q25)</f>
        <v>41.290697674418603</v>
      </c>
      <c r="U25" s="7">
        <f t="shared" ca="1" si="0"/>
        <v>2</v>
      </c>
      <c r="V25" s="7">
        <f t="shared" ca="1" si="1"/>
        <v>75.599999999999994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</row>
    <row r="26" spans="1:2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53</v>
      </c>
      <c r="O26" s="7">
        <f ca="1">SUMIF(Pronostics!$D:$D,Setup_MPP!$C26,Pronostics!$AC:$AC)</f>
        <v>11</v>
      </c>
      <c r="P26" s="7">
        <f ca="1">SUMIF(Pronostics!$B:$B,Setup_MPP!$A26,Pronostics!$AF:$AF)</f>
        <v>3622</v>
      </c>
      <c r="Q26" s="7">
        <f>SUMIF(Pronostics!$B:$B,Setup_MPP!$A26,Pronostics!$Z:$Z)</f>
        <v>0</v>
      </c>
      <c r="R26" s="7">
        <f>COUNTIF(Database!M:M,"Terminé")</f>
        <v>91</v>
      </c>
      <c r="S26" s="74">
        <f ca="1">P26/R26</f>
        <v>39.802197802197803</v>
      </c>
      <c r="T26" s="74">
        <f ca="1">P26/(R26-Q26)</f>
        <v>39.802197802197803</v>
      </c>
      <c r="U26" s="7">
        <f t="shared" ca="1" si="0"/>
        <v>2</v>
      </c>
      <c r="V26" s="7">
        <f t="shared" ca="1" si="1"/>
        <v>68.3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</row>
    <row r="27" spans="1:2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51</v>
      </c>
      <c r="O27" s="7">
        <f ca="1">SUMIF(Pronostics!$D:$D,Setup_MPP!$C27,Pronostics!$AC:$AC)</f>
        <v>9</v>
      </c>
      <c r="P27" s="7">
        <f ca="1">SUMIF(Pronostics!$B:$B,Setup_MPP!$A27,Pronostics!$AF:$AF)</f>
        <v>3199</v>
      </c>
      <c r="Q27" s="7">
        <f>SUMIF(Pronostics!$B:$B,Setup_MPP!$A27,Pronostics!$Z:$Z)</f>
        <v>6</v>
      </c>
      <c r="R27" s="7">
        <f>COUNTIF(Database!M:M,"Terminé")</f>
        <v>91</v>
      </c>
      <c r="S27" s="74">
        <f ca="1">P27/R27</f>
        <v>35.153846153846153</v>
      </c>
      <c r="T27" s="74">
        <f ca="1">P27/(R27-Q27)</f>
        <v>37.635294117647057</v>
      </c>
      <c r="U27" s="7">
        <f t="shared" ca="1" si="0"/>
        <v>2</v>
      </c>
      <c r="V27" s="7">
        <f t="shared" ca="1" si="1"/>
        <v>62.7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</row>
    <row r="28" spans="1:25" x14ac:dyDescent="0.35">
      <c r="A28" s="7">
        <v>27</v>
      </c>
      <c r="B28" s="7" t="s">
        <v>419</v>
      </c>
      <c r="C28" s="7" t="s">
        <v>414</v>
      </c>
      <c r="D28" s="7" t="s">
        <v>416</v>
      </c>
      <c r="E28" s="7" t="s">
        <v>415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45</v>
      </c>
      <c r="O28" s="7">
        <f ca="1">SUMIF(Pronostics!$D:$D,Setup_MPP!$C28,Pronostics!$AC:$AC)</f>
        <v>11</v>
      </c>
      <c r="P28" s="7">
        <f ca="1">SUMIF(Pronostics!$B:$B,Setup_MPP!$A28,Pronostics!$AF:$AF)</f>
        <v>3295</v>
      </c>
      <c r="Q28" s="7">
        <f>SUMIF(Pronostics!$B:$B,Setup_MPP!$A28,Pronostics!$Z:$Z)</f>
        <v>28</v>
      </c>
      <c r="R28" s="7">
        <f>COUNTIF(Database!M:M,"Terminé")</f>
        <v>91</v>
      </c>
      <c r="S28" s="74">
        <f ca="1">P28/R28</f>
        <v>36.208791208791212</v>
      </c>
      <c r="T28" s="74">
        <f ca="1">P28/(R28-Q28)</f>
        <v>52.301587301587304</v>
      </c>
      <c r="U28" s="7">
        <f t="shared" ca="1" si="0"/>
        <v>1</v>
      </c>
      <c r="V28" s="7">
        <f t="shared" ca="1" si="1"/>
        <v>73.2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</row>
    <row r="29" spans="1:25" x14ac:dyDescent="0.35">
      <c r="A29" s="7">
        <v>30</v>
      </c>
      <c r="B29" s="7" t="s">
        <v>422</v>
      </c>
      <c r="C29" s="7" t="s">
        <v>422</v>
      </c>
      <c r="D29" s="7" t="s">
        <v>423</v>
      </c>
      <c r="E29" s="7" t="s">
        <v>424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91</v>
      </c>
      <c r="S29" s="74">
        <f>P29/R29</f>
        <v>0</v>
      </c>
      <c r="T29" s="74">
        <f>P29/(R29-Q29)</f>
        <v>0</v>
      </c>
      <c r="U29" s="7">
        <f t="shared" si="0"/>
        <v>1</v>
      </c>
      <c r="V29" s="7" t="str">
        <f t="shared" si="1"/>
        <v/>
      </c>
    </row>
    <row r="30" spans="1:25" x14ac:dyDescent="0.35">
      <c r="S30" s="74"/>
      <c r="T30" s="74"/>
    </row>
    <row r="31" spans="1:25" x14ac:dyDescent="0.35">
      <c r="S31" s="74"/>
      <c r="T31" s="74"/>
    </row>
    <row r="32" spans="1:25" x14ac:dyDescent="0.35">
      <c r="S32" s="74"/>
      <c r="T32" s="74"/>
    </row>
    <row r="33" spans="19:20" x14ac:dyDescent="0.35">
      <c r="S33" s="74"/>
      <c r="T33" s="74"/>
    </row>
    <row r="34" spans="19:20" x14ac:dyDescent="0.35">
      <c r="S34" s="74"/>
      <c r="T34" s="74"/>
    </row>
    <row r="35" spans="19:20" x14ac:dyDescent="0.35">
      <c r="S35" s="74"/>
      <c r="T35" s="74"/>
    </row>
    <row r="36" spans="19:20" x14ac:dyDescent="0.35">
      <c r="S36" s="74"/>
      <c r="T36" s="74"/>
    </row>
    <row r="37" spans="19:20" x14ac:dyDescent="0.35">
      <c r="S37" s="74"/>
      <c r="T37" s="74"/>
    </row>
    <row r="38" spans="19:20" x14ac:dyDescent="0.35">
      <c r="S38" s="74"/>
      <c r="T38" s="74"/>
    </row>
    <row r="39" spans="19:20" x14ac:dyDescent="0.35">
      <c r="S39" s="74"/>
      <c r="T39" s="74"/>
    </row>
    <row r="40" spans="19:20" x14ac:dyDescent="0.35">
      <c r="S40" s="74"/>
      <c r="T40" s="74"/>
    </row>
    <row r="41" spans="19:20" x14ac:dyDescent="0.35">
      <c r="S41" s="74"/>
      <c r="T41" s="74"/>
    </row>
    <row r="42" spans="19:20" x14ac:dyDescent="0.35">
      <c r="S42" s="74"/>
      <c r="T42" s="74"/>
    </row>
    <row r="43" spans="19:20" x14ac:dyDescent="0.35">
      <c r="S43" s="74"/>
      <c r="T43" s="74"/>
    </row>
    <row r="44" spans="19:20" x14ac:dyDescent="0.35">
      <c r="S44" s="74"/>
      <c r="T44" s="74"/>
    </row>
    <row r="45" spans="19:20" x14ac:dyDescent="0.35">
      <c r="S45" s="74"/>
      <c r="T45" s="74"/>
    </row>
    <row r="46" spans="19:20" x14ac:dyDescent="0.35">
      <c r="S46" s="74"/>
      <c r="T46" s="74"/>
    </row>
    <row r="47" spans="19:20" x14ac:dyDescent="0.35">
      <c r="S47" s="74"/>
      <c r="T47" s="74"/>
    </row>
    <row r="48" spans="19:20" x14ac:dyDescent="0.35">
      <c r="S48" s="74"/>
      <c r="T48" s="74"/>
    </row>
    <row r="49" spans="19:20" x14ac:dyDescent="0.35">
      <c r="S49" s="74"/>
      <c r="T49" s="74"/>
    </row>
    <row r="50" spans="19:20" x14ac:dyDescent="0.35">
      <c r="S50" s="74"/>
      <c r="T50" s="74"/>
    </row>
    <row r="51" spans="19:20" x14ac:dyDescent="0.35">
      <c r="S51" s="74"/>
      <c r="T51" s="74"/>
    </row>
    <row r="52" spans="19:20" x14ac:dyDescent="0.35">
      <c r="S52" s="74"/>
      <c r="T52" s="74"/>
    </row>
    <row r="53" spans="19:20" x14ac:dyDescent="0.35">
      <c r="S53" s="74"/>
      <c r="T53" s="74"/>
    </row>
    <row r="54" spans="19:20" x14ac:dyDescent="0.35">
      <c r="S54" s="74"/>
      <c r="T54" s="74"/>
    </row>
    <row r="55" spans="19:20" x14ac:dyDescent="0.35">
      <c r="S55" s="74"/>
      <c r="T55" s="74"/>
    </row>
    <row r="56" spans="19:20" x14ac:dyDescent="0.35">
      <c r="S56" s="74"/>
      <c r="T56" s="74"/>
    </row>
    <row r="57" spans="19:20" x14ac:dyDescent="0.35">
      <c r="S57" s="74"/>
      <c r="T57" s="74"/>
    </row>
    <row r="58" spans="19:20" x14ac:dyDescent="0.35">
      <c r="S58" s="74"/>
      <c r="T58" s="74"/>
    </row>
    <row r="59" spans="19:20" x14ac:dyDescent="0.35">
      <c r="S59" s="74"/>
      <c r="T59" s="74"/>
    </row>
    <row r="60" spans="19:20" x14ac:dyDescent="0.35">
      <c r="S60" s="74"/>
      <c r="T60" s="74"/>
    </row>
    <row r="61" spans="19:20" x14ac:dyDescent="0.35">
      <c r="S61" s="74"/>
      <c r="T61" s="74"/>
    </row>
    <row r="62" spans="19:20" x14ac:dyDescent="0.35">
      <c r="S62" s="74"/>
      <c r="T62" s="74"/>
    </row>
    <row r="63" spans="19:20" x14ac:dyDescent="0.35">
      <c r="S63" s="74"/>
      <c r="T63" s="74"/>
    </row>
    <row r="64" spans="19:20" x14ac:dyDescent="0.35">
      <c r="S64" s="74"/>
      <c r="T64" s="74"/>
    </row>
    <row r="65" spans="19:20" x14ac:dyDescent="0.35">
      <c r="S65" s="74"/>
      <c r="T65" s="74"/>
    </row>
    <row r="66" spans="19:20" x14ac:dyDescent="0.35">
      <c r="S66" s="74"/>
      <c r="T66" s="74"/>
    </row>
    <row r="67" spans="19:20" x14ac:dyDescent="0.35">
      <c r="S67" s="74"/>
      <c r="T67" s="74"/>
    </row>
    <row r="68" spans="19:20" x14ac:dyDescent="0.35">
      <c r="S68" s="74"/>
      <c r="T68" s="74"/>
    </row>
    <row r="69" spans="19:20" x14ac:dyDescent="0.35">
      <c r="S69" s="74"/>
      <c r="T69" s="74"/>
    </row>
    <row r="70" spans="19:20" x14ac:dyDescent="0.35">
      <c r="S70" s="74"/>
      <c r="T70" s="74"/>
    </row>
    <row r="71" spans="19:20" x14ac:dyDescent="0.35">
      <c r="S71" s="74"/>
      <c r="T71" s="74"/>
    </row>
    <row r="72" spans="19:20" x14ac:dyDescent="0.35">
      <c r="S72" s="74"/>
      <c r="T72" s="74"/>
    </row>
    <row r="73" spans="19:20" x14ac:dyDescent="0.35">
      <c r="S73" s="74"/>
      <c r="T73" s="74"/>
    </row>
    <row r="74" spans="19:20" x14ac:dyDescent="0.35">
      <c r="S74" s="74"/>
      <c r="T74" s="74"/>
    </row>
    <row r="75" spans="19:20" x14ac:dyDescent="0.35">
      <c r="S75" s="74"/>
      <c r="T75" s="74"/>
    </row>
    <row r="76" spans="19:20" x14ac:dyDescent="0.35">
      <c r="S76" s="74"/>
      <c r="T76" s="74"/>
    </row>
    <row r="77" spans="19:20" x14ac:dyDescent="0.35">
      <c r="S77" s="74"/>
      <c r="T77" s="74"/>
    </row>
    <row r="78" spans="19:20" x14ac:dyDescent="0.35">
      <c r="S78" s="74"/>
      <c r="T78" s="74"/>
    </row>
    <row r="79" spans="19:20" x14ac:dyDescent="0.35">
      <c r="S79" s="74"/>
      <c r="T79" s="74"/>
    </row>
    <row r="80" spans="19:20" x14ac:dyDescent="0.35">
      <c r="S80" s="74"/>
      <c r="T80" s="74"/>
    </row>
    <row r="81" spans="19:20" x14ac:dyDescent="0.35">
      <c r="S81" s="74"/>
      <c r="T81" s="74"/>
    </row>
    <row r="82" spans="19:20" x14ac:dyDescent="0.35">
      <c r="S82" s="74"/>
      <c r="T82" s="74"/>
    </row>
    <row r="83" spans="19:20" x14ac:dyDescent="0.35">
      <c r="S83" s="74"/>
      <c r="T83" s="74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2026-07-05T22:33:37Z</dcterms:modified>
</cp:coreProperties>
</file>