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A91783FA-B782-4F44-AD92-45820BB4E71E}" xr6:coauthVersionLast="47" xr6:coauthVersionMax="47" xr10:uidLastSave="{00000000-0000-0000-0000-000000000000}"/>
  <bookViews>
    <workbookView xWindow="-110" yWindow="-110" windowWidth="19420" windowHeight="10300" firstSheet="3" activeTab="4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1" l="1"/>
  <c r="C2" i="11"/>
  <c r="B2" i="11"/>
  <c r="D3" i="11"/>
  <c r="C3" i="11"/>
  <c r="B3" i="11"/>
  <c r="V29" i="7"/>
  <c r="C9" i="1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Y87" i="1" s="1"/>
  <c r="U87" i="1"/>
  <c r="T88" i="1"/>
  <c r="U88" i="1"/>
  <c r="T89" i="1"/>
  <c r="U89" i="1"/>
  <c r="T90" i="1"/>
  <c r="U90" i="1"/>
  <c r="T91" i="1"/>
  <c r="U91" i="1"/>
  <c r="T92" i="1"/>
  <c r="U92" i="1"/>
  <c r="T93" i="1"/>
  <c r="Y93" i="1" s="1"/>
  <c r="U93" i="1"/>
  <c r="T94" i="1"/>
  <c r="U94" i="1"/>
  <c r="T95" i="1"/>
  <c r="U95" i="1"/>
  <c r="T96" i="1"/>
  <c r="U96" i="1"/>
  <c r="T97" i="1"/>
  <c r="U97" i="1"/>
  <c r="T98" i="1"/>
  <c r="U98" i="1"/>
  <c r="T99" i="1"/>
  <c r="Y99" i="1" s="1"/>
  <c r="U99" i="1"/>
  <c r="T100" i="1"/>
  <c r="U100" i="1"/>
  <c r="T101" i="1"/>
  <c r="U101" i="1"/>
  <c r="T102" i="1"/>
  <c r="U102" i="1"/>
  <c r="T103" i="1"/>
  <c r="U103" i="1"/>
  <c r="T104" i="1"/>
  <c r="U104" i="1"/>
  <c r="T105" i="1"/>
  <c r="Y105" i="1" s="1"/>
  <c r="U105" i="1"/>
  <c r="X2189" i="4"/>
  <c r="H29" i="7"/>
  <c r="L29" i="7" s="1"/>
  <c r="I29" i="7"/>
  <c r="M29" i="7" s="1"/>
  <c r="P29" i="7"/>
  <c r="Q29" i="7"/>
  <c r="I91" i="1"/>
  <c r="I92" i="1"/>
  <c r="I96" i="1"/>
  <c r="I97" i="1"/>
  <c r="I98" i="1"/>
  <c r="I99" i="1"/>
  <c r="I100" i="1"/>
  <c r="I101" i="1"/>
  <c r="I102" i="1"/>
  <c r="I103" i="1"/>
  <c r="I104" i="1"/>
  <c r="I105" i="1"/>
  <c r="I90" i="1"/>
  <c r="H97" i="1"/>
  <c r="H98" i="1"/>
  <c r="H99" i="1"/>
  <c r="H100" i="1"/>
  <c r="H101" i="1"/>
  <c r="H102" i="1"/>
  <c r="H103" i="1"/>
  <c r="H104" i="1"/>
  <c r="H105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8" i="1"/>
  <c r="Y89" i="1"/>
  <c r="Y90" i="1"/>
  <c r="Y91" i="1"/>
  <c r="Y92" i="1"/>
  <c r="Y94" i="1"/>
  <c r="Y95" i="1"/>
  <c r="Y96" i="1"/>
  <c r="Y97" i="1"/>
  <c r="Y98" i="1"/>
  <c r="Y100" i="1"/>
  <c r="Y101" i="1"/>
  <c r="Y102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AA86" i="1"/>
  <c r="H96" i="1" s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350" i="4"/>
  <c r="AE2350" i="4"/>
  <c r="AF2350" i="4"/>
  <c r="AA2377" i="4"/>
  <c r="AE2377" i="4"/>
  <c r="AF2377" i="4"/>
  <c r="AA2404" i="4"/>
  <c r="AE2404" i="4"/>
  <c r="AF2404" i="4"/>
  <c r="AA2431" i="4"/>
  <c r="AE2431" i="4"/>
  <c r="AF2431" i="4"/>
  <c r="AA2458" i="4"/>
  <c r="AE2458" i="4"/>
  <c r="AF2458" i="4"/>
  <c r="AA2485" i="4"/>
  <c r="AE2485" i="4"/>
  <c r="AF2485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B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324" i="4"/>
  <c r="AE2325" i="4"/>
  <c r="AE2326" i="4"/>
  <c r="AE2327" i="4"/>
  <c r="AE2328" i="4"/>
  <c r="AE2329" i="4"/>
  <c r="AE2330" i="4"/>
  <c r="AE2331" i="4"/>
  <c r="AE2332" i="4"/>
  <c r="AE2333" i="4"/>
  <c r="AE2334" i="4"/>
  <c r="AE2335" i="4"/>
  <c r="AE2336" i="4"/>
  <c r="AE2337" i="4"/>
  <c r="AE2338" i="4"/>
  <c r="AE2339" i="4"/>
  <c r="AE2340" i="4"/>
  <c r="AE2341" i="4"/>
  <c r="AE2342" i="4"/>
  <c r="AE2343" i="4"/>
  <c r="AE2344" i="4"/>
  <c r="AE2345" i="4"/>
  <c r="AE2346" i="4"/>
  <c r="AE2347" i="4"/>
  <c r="AE2348" i="4"/>
  <c r="AE2349" i="4"/>
  <c r="AE2351" i="4"/>
  <c r="AE2352" i="4"/>
  <c r="AE2353" i="4"/>
  <c r="AE2354" i="4"/>
  <c r="AE2355" i="4"/>
  <c r="AE2356" i="4"/>
  <c r="AE2357" i="4"/>
  <c r="AE2358" i="4"/>
  <c r="AE2359" i="4"/>
  <c r="AE2360" i="4"/>
  <c r="AE2361" i="4"/>
  <c r="AE2362" i="4"/>
  <c r="AE2363" i="4"/>
  <c r="AE2364" i="4"/>
  <c r="AE2365" i="4"/>
  <c r="AE2366" i="4"/>
  <c r="AE2367" i="4"/>
  <c r="AE2368" i="4"/>
  <c r="AE2369" i="4"/>
  <c r="AE2370" i="4"/>
  <c r="AE2371" i="4"/>
  <c r="AE2372" i="4"/>
  <c r="AE2373" i="4"/>
  <c r="AE2374" i="4"/>
  <c r="AE2375" i="4"/>
  <c r="AE2376" i="4"/>
  <c r="AE2378" i="4"/>
  <c r="AE2379" i="4"/>
  <c r="AE2380" i="4"/>
  <c r="AE2381" i="4"/>
  <c r="AE2382" i="4"/>
  <c r="AE2383" i="4"/>
  <c r="AE2384" i="4"/>
  <c r="AE2385" i="4"/>
  <c r="AE2386" i="4"/>
  <c r="AE2387" i="4"/>
  <c r="AE2388" i="4"/>
  <c r="AE2389" i="4"/>
  <c r="AE2390" i="4"/>
  <c r="AE2391" i="4"/>
  <c r="AE2392" i="4"/>
  <c r="AE2393" i="4"/>
  <c r="AE2394" i="4"/>
  <c r="AE2395" i="4"/>
  <c r="AE2396" i="4"/>
  <c r="AE2397" i="4"/>
  <c r="AE2398" i="4"/>
  <c r="AE2399" i="4"/>
  <c r="AE2400" i="4"/>
  <c r="AE2401" i="4"/>
  <c r="AE2402" i="4"/>
  <c r="AE2403" i="4"/>
  <c r="AE2405" i="4"/>
  <c r="AE2406" i="4"/>
  <c r="AE2407" i="4"/>
  <c r="AE2408" i="4"/>
  <c r="AE2409" i="4"/>
  <c r="AE2410" i="4"/>
  <c r="AE2411" i="4"/>
  <c r="AE2412" i="4"/>
  <c r="AE2413" i="4"/>
  <c r="AE2414" i="4"/>
  <c r="AE2415" i="4"/>
  <c r="AE2416" i="4"/>
  <c r="AE2417" i="4"/>
  <c r="AE2418" i="4"/>
  <c r="AE2419" i="4"/>
  <c r="AE2420" i="4"/>
  <c r="AE2421" i="4"/>
  <c r="AE2422" i="4"/>
  <c r="AE2423" i="4"/>
  <c r="AE2424" i="4"/>
  <c r="AE2425" i="4"/>
  <c r="AE2426" i="4"/>
  <c r="AE2427" i="4"/>
  <c r="AE2428" i="4"/>
  <c r="AE2429" i="4"/>
  <c r="AE2430" i="4"/>
  <c r="AE2432" i="4"/>
  <c r="AE2433" i="4"/>
  <c r="AE2434" i="4"/>
  <c r="AE2435" i="4"/>
  <c r="AE2436" i="4"/>
  <c r="AE2437" i="4"/>
  <c r="AE2438" i="4"/>
  <c r="AE2439" i="4"/>
  <c r="AE2440" i="4"/>
  <c r="AE2441" i="4"/>
  <c r="AE2442" i="4"/>
  <c r="AE2443" i="4"/>
  <c r="AE2444" i="4"/>
  <c r="AE2445" i="4"/>
  <c r="AE2446" i="4"/>
  <c r="AE2447" i="4"/>
  <c r="AE2448" i="4"/>
  <c r="AE2449" i="4"/>
  <c r="AE2450" i="4"/>
  <c r="AE2451" i="4"/>
  <c r="AE2452" i="4"/>
  <c r="AE2453" i="4"/>
  <c r="AE2454" i="4"/>
  <c r="AE2455" i="4"/>
  <c r="AE2456" i="4"/>
  <c r="AE245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324" i="4"/>
  <c r="AF2325" i="4"/>
  <c r="AF2326" i="4"/>
  <c r="AF2327" i="4"/>
  <c r="AF2328" i="4"/>
  <c r="AF2329" i="4"/>
  <c r="AF2330" i="4"/>
  <c r="AF2331" i="4"/>
  <c r="AF2332" i="4"/>
  <c r="AF2333" i="4"/>
  <c r="AF2334" i="4"/>
  <c r="AF2335" i="4"/>
  <c r="AF2336" i="4"/>
  <c r="AF2337" i="4"/>
  <c r="AF2338" i="4"/>
  <c r="AF2339" i="4"/>
  <c r="AF2340" i="4"/>
  <c r="AF2341" i="4"/>
  <c r="AF2342" i="4"/>
  <c r="AF2343" i="4"/>
  <c r="AF2344" i="4"/>
  <c r="AF2345" i="4"/>
  <c r="AF2346" i="4"/>
  <c r="AF2347" i="4"/>
  <c r="AF2348" i="4"/>
  <c r="AF2349" i="4"/>
  <c r="AF2351" i="4"/>
  <c r="AF2352" i="4"/>
  <c r="AF2353" i="4"/>
  <c r="AF2354" i="4"/>
  <c r="AF2355" i="4"/>
  <c r="AF2356" i="4"/>
  <c r="AF2357" i="4"/>
  <c r="AF2358" i="4"/>
  <c r="AF2359" i="4"/>
  <c r="AF2360" i="4"/>
  <c r="AF2361" i="4"/>
  <c r="AF2362" i="4"/>
  <c r="AF2363" i="4"/>
  <c r="AF2364" i="4"/>
  <c r="AF2365" i="4"/>
  <c r="AF2366" i="4"/>
  <c r="AF2367" i="4"/>
  <c r="AF2368" i="4"/>
  <c r="AF2369" i="4"/>
  <c r="AF2370" i="4"/>
  <c r="AF2371" i="4"/>
  <c r="AF2372" i="4"/>
  <c r="AF2373" i="4"/>
  <c r="AF2374" i="4"/>
  <c r="AF2375" i="4"/>
  <c r="AF2376" i="4"/>
  <c r="AF2378" i="4"/>
  <c r="AF2379" i="4"/>
  <c r="AF2380" i="4"/>
  <c r="AF2381" i="4"/>
  <c r="AF2382" i="4"/>
  <c r="AF2383" i="4"/>
  <c r="AF2384" i="4"/>
  <c r="AF2385" i="4"/>
  <c r="AF2386" i="4"/>
  <c r="AF2387" i="4"/>
  <c r="AF2388" i="4"/>
  <c r="AF2389" i="4"/>
  <c r="AF2390" i="4"/>
  <c r="AF2391" i="4"/>
  <c r="AF2392" i="4"/>
  <c r="AF2393" i="4"/>
  <c r="AF2394" i="4"/>
  <c r="AF2395" i="4"/>
  <c r="AF2396" i="4"/>
  <c r="AF2397" i="4"/>
  <c r="AF2398" i="4"/>
  <c r="AF2399" i="4"/>
  <c r="AF2400" i="4"/>
  <c r="AF2401" i="4"/>
  <c r="AF2402" i="4"/>
  <c r="AF2403" i="4"/>
  <c r="AF2405" i="4"/>
  <c r="AF2406" i="4"/>
  <c r="AF2407" i="4"/>
  <c r="AF2408" i="4"/>
  <c r="AF2409" i="4"/>
  <c r="AF2410" i="4"/>
  <c r="AF2411" i="4"/>
  <c r="AF2412" i="4"/>
  <c r="AF2413" i="4"/>
  <c r="AF2414" i="4"/>
  <c r="AF2415" i="4"/>
  <c r="AF2416" i="4"/>
  <c r="AF2417" i="4"/>
  <c r="AF2418" i="4"/>
  <c r="AF2419" i="4"/>
  <c r="AF2420" i="4"/>
  <c r="AF2421" i="4"/>
  <c r="AF2422" i="4"/>
  <c r="AF2423" i="4"/>
  <c r="AF2424" i="4"/>
  <c r="AF2425" i="4"/>
  <c r="AF2426" i="4"/>
  <c r="AF2427" i="4"/>
  <c r="AF2428" i="4"/>
  <c r="AF2429" i="4"/>
  <c r="AF2430" i="4"/>
  <c r="AF2432" i="4"/>
  <c r="AF2433" i="4"/>
  <c r="AF2434" i="4"/>
  <c r="AF2435" i="4"/>
  <c r="AF2436" i="4"/>
  <c r="AF2437" i="4"/>
  <c r="AF2438" i="4"/>
  <c r="AF2439" i="4"/>
  <c r="AF2440" i="4"/>
  <c r="AF2441" i="4"/>
  <c r="AF2442" i="4"/>
  <c r="AF2443" i="4"/>
  <c r="AF2444" i="4"/>
  <c r="AF2445" i="4"/>
  <c r="AF2446" i="4"/>
  <c r="AF2447" i="4"/>
  <c r="AF2448" i="4"/>
  <c r="AF2449" i="4"/>
  <c r="AF2450" i="4"/>
  <c r="AF2451" i="4"/>
  <c r="AF2452" i="4"/>
  <c r="AF2453" i="4"/>
  <c r="AF2454" i="4"/>
  <c r="AF2455" i="4"/>
  <c r="AF2456" i="4"/>
  <c r="AF2457" i="4"/>
  <c r="AF2459" i="4"/>
  <c r="AF2460" i="4"/>
  <c r="AF2461" i="4"/>
  <c r="AF2462" i="4"/>
  <c r="AF2463" i="4"/>
  <c r="AF2464" i="4"/>
  <c r="AF2465" i="4"/>
  <c r="AF2466" i="4"/>
  <c r="AF2467" i="4"/>
  <c r="AF2468" i="4"/>
  <c r="AF2469" i="4"/>
  <c r="AF2470" i="4"/>
  <c r="AF2471" i="4"/>
  <c r="AF2472" i="4"/>
  <c r="AF2473" i="4"/>
  <c r="AF2474" i="4"/>
  <c r="AF2475" i="4"/>
  <c r="AF2476" i="4"/>
  <c r="AF2477" i="4"/>
  <c r="AF2478" i="4"/>
  <c r="AF2479" i="4"/>
  <c r="AF2480" i="4"/>
  <c r="AF2481" i="4"/>
  <c r="AF2482" i="4"/>
  <c r="AF2483" i="4"/>
  <c r="AF2484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A2484" i="4"/>
  <c r="AA2459" i="4"/>
  <c r="AA2457" i="4"/>
  <c r="AA2432" i="4"/>
  <c r="AA2430" i="4"/>
  <c r="AA2405" i="4"/>
  <c r="AA2403" i="4"/>
  <c r="AA2378" i="4"/>
  <c r="AA2376" i="4"/>
  <c r="AA2351" i="4"/>
  <c r="AA2349" i="4"/>
  <c r="AA2324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310" i="4"/>
  <c r="AA2317" i="4"/>
  <c r="AA2325" i="4"/>
  <c r="AA2326" i="4"/>
  <c r="AA2327" i="4"/>
  <c r="AA2328" i="4"/>
  <c r="AA2329" i="4"/>
  <c r="AA2330" i="4"/>
  <c r="AA2331" i="4"/>
  <c r="AA2332" i="4"/>
  <c r="AA2333" i="4"/>
  <c r="AA2334" i="4"/>
  <c r="AA2335" i="4"/>
  <c r="AA2336" i="4"/>
  <c r="AA2337" i="4"/>
  <c r="AA2338" i="4"/>
  <c r="AA2339" i="4"/>
  <c r="AA2340" i="4"/>
  <c r="AA2341" i="4"/>
  <c r="AA2342" i="4"/>
  <c r="AA2343" i="4"/>
  <c r="AA2344" i="4"/>
  <c r="AA2345" i="4"/>
  <c r="AA2346" i="4"/>
  <c r="AA2347" i="4"/>
  <c r="AA2348" i="4"/>
  <c r="AA2352" i="4"/>
  <c r="AA2353" i="4"/>
  <c r="AA2354" i="4"/>
  <c r="AA2355" i="4"/>
  <c r="AA2356" i="4"/>
  <c r="AA2357" i="4"/>
  <c r="AA2358" i="4"/>
  <c r="AA2359" i="4"/>
  <c r="AA2360" i="4"/>
  <c r="AA2361" i="4"/>
  <c r="AA2362" i="4"/>
  <c r="AA2363" i="4"/>
  <c r="AA2364" i="4"/>
  <c r="AA2365" i="4"/>
  <c r="AA2366" i="4"/>
  <c r="AA2367" i="4"/>
  <c r="AA2368" i="4"/>
  <c r="AA2369" i="4"/>
  <c r="AA2370" i="4"/>
  <c r="AA2371" i="4"/>
  <c r="AA2372" i="4"/>
  <c r="AA2373" i="4"/>
  <c r="AA2374" i="4"/>
  <c r="AA2375" i="4"/>
  <c r="AA2379" i="4"/>
  <c r="AA2380" i="4"/>
  <c r="AA2381" i="4"/>
  <c r="AA2382" i="4"/>
  <c r="AA2383" i="4"/>
  <c r="AA2384" i="4"/>
  <c r="AA2385" i="4"/>
  <c r="AA2386" i="4"/>
  <c r="AA2387" i="4"/>
  <c r="AA2388" i="4"/>
  <c r="AA2389" i="4"/>
  <c r="AA2390" i="4"/>
  <c r="AA2391" i="4"/>
  <c r="AA2392" i="4"/>
  <c r="AA2393" i="4"/>
  <c r="AA2394" i="4"/>
  <c r="AA2395" i="4"/>
  <c r="AA2396" i="4"/>
  <c r="AA2397" i="4"/>
  <c r="AA2398" i="4"/>
  <c r="AA2399" i="4"/>
  <c r="AA2400" i="4"/>
  <c r="AA2401" i="4"/>
  <c r="AA2402" i="4"/>
  <c r="AA2406" i="4"/>
  <c r="AA2407" i="4"/>
  <c r="AA2408" i="4"/>
  <c r="AA2409" i="4"/>
  <c r="AA2410" i="4"/>
  <c r="AA2411" i="4"/>
  <c r="AA2412" i="4"/>
  <c r="AA2413" i="4"/>
  <c r="AA2414" i="4"/>
  <c r="AA2415" i="4"/>
  <c r="AA2416" i="4"/>
  <c r="AA2417" i="4"/>
  <c r="AA2418" i="4"/>
  <c r="AA2419" i="4"/>
  <c r="AA2420" i="4"/>
  <c r="AA2421" i="4"/>
  <c r="AA2422" i="4"/>
  <c r="AA2423" i="4"/>
  <c r="AA2424" i="4"/>
  <c r="AA2425" i="4"/>
  <c r="AA2426" i="4"/>
  <c r="AA2427" i="4"/>
  <c r="AA2428" i="4"/>
  <c r="AA2429" i="4"/>
  <c r="AA2433" i="4"/>
  <c r="AA2434" i="4"/>
  <c r="AA2435" i="4"/>
  <c r="AA2436" i="4"/>
  <c r="AA2437" i="4"/>
  <c r="AA2438" i="4"/>
  <c r="AA2439" i="4"/>
  <c r="AA2440" i="4"/>
  <c r="AA2441" i="4"/>
  <c r="AA2442" i="4"/>
  <c r="AA2443" i="4"/>
  <c r="AA2444" i="4"/>
  <c r="AA2445" i="4"/>
  <c r="AA2446" i="4"/>
  <c r="AA2447" i="4"/>
  <c r="AA2448" i="4"/>
  <c r="AA2449" i="4"/>
  <c r="AA2450" i="4"/>
  <c r="AA2451" i="4"/>
  <c r="AA2452" i="4"/>
  <c r="AA2453" i="4"/>
  <c r="AA2454" i="4"/>
  <c r="AA2455" i="4"/>
  <c r="AA2456" i="4"/>
  <c r="AA2460" i="4"/>
  <c r="AA2461" i="4"/>
  <c r="AA2462" i="4"/>
  <c r="AA2463" i="4"/>
  <c r="AA2464" i="4"/>
  <c r="AA2465" i="4"/>
  <c r="AA2466" i="4"/>
  <c r="AA2467" i="4"/>
  <c r="AA2468" i="4"/>
  <c r="AA2469" i="4"/>
  <c r="AA2470" i="4"/>
  <c r="AA2471" i="4"/>
  <c r="AA2472" i="4"/>
  <c r="AA2473" i="4"/>
  <c r="AA2474" i="4"/>
  <c r="AA2475" i="4"/>
  <c r="AA2476" i="4"/>
  <c r="AA2477" i="4"/>
  <c r="AA2478" i="4"/>
  <c r="AA2479" i="4"/>
  <c r="AA2480" i="4"/>
  <c r="AA2481" i="4"/>
  <c r="AA2482" i="4"/>
  <c r="AA2483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G2" i="6" s="1"/>
  <c r="E14" i="6"/>
  <c r="I9" i="7" s="1"/>
  <c r="E7" i="6"/>
  <c r="I13" i="7" s="1"/>
  <c r="E9" i="6"/>
  <c r="G9" i="6" s="1"/>
  <c r="E3" i="6"/>
  <c r="I21" i="7" s="1"/>
  <c r="E5" i="6"/>
  <c r="I12" i="7" s="1"/>
  <c r="E12" i="6"/>
  <c r="G12" i="6" s="1"/>
  <c r="E16" i="6"/>
  <c r="G16" i="6" s="1"/>
  <c r="E20" i="6"/>
  <c r="G20" i="6" s="1"/>
  <c r="E18" i="6"/>
  <c r="G18" i="6" s="1"/>
  <c r="E11" i="6"/>
  <c r="G11" i="6" s="1"/>
  <c r="E6" i="6"/>
  <c r="G6" i="6" s="1"/>
  <c r="E10" i="6"/>
  <c r="G10" i="6" s="1"/>
  <c r="E17" i="6"/>
  <c r="G17" i="6" s="1"/>
  <c r="E19" i="6"/>
  <c r="G19" i="6" s="1"/>
  <c r="E21" i="6"/>
  <c r="G21" i="6" s="1"/>
  <c r="E15" i="6"/>
  <c r="G15" i="6" s="1"/>
  <c r="E13" i="6"/>
  <c r="G13" i="6" s="1"/>
  <c r="E8" i="6"/>
  <c r="G8" i="6" s="1"/>
  <c r="E22" i="6"/>
  <c r="G22" i="6" s="1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G14" i="6" l="1"/>
  <c r="AB84" i="1"/>
  <c r="Y84" i="1"/>
  <c r="AA84" i="1" s="1"/>
  <c r="H94" i="1" s="1"/>
  <c r="AB85" i="1"/>
  <c r="AB86" i="1"/>
  <c r="AB83" i="1"/>
  <c r="G7" i="6"/>
  <c r="G5" i="6"/>
  <c r="G4" i="6"/>
  <c r="G3" i="6"/>
  <c r="O29" i="7"/>
  <c r="T29" i="7"/>
  <c r="U29" i="7" s="1"/>
  <c r="S29" i="7"/>
  <c r="AB82" i="1"/>
  <c r="N29" i="7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AB80" i="1"/>
  <c r="AB81" i="1"/>
  <c r="AB79" i="1"/>
  <c r="AB78" i="1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AB2458" i="4" s="1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AB2404" i="4" s="1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AB2377" i="4" s="1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AA2296" i="4" s="1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AB2350" i="4" s="1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AB2539" i="4" s="1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AB2485" i="4" s="1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I10" i="7"/>
  <c r="I23" i="7"/>
  <c r="I11" i="7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I2" i="7"/>
  <c r="K21" i="7" s="1"/>
  <c r="M21" i="7" s="1"/>
  <c r="I24" i="7"/>
  <c r="M13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AB2372" i="4" s="1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AA2251" i="4" s="1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AB2387" i="4" s="1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AA2245" i="4" s="1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AA2281" i="4" s="1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AA2265" i="4" s="1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AB2514" i="4" s="1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AA2271" i="4" s="1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AA2282" i="4" s="1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AA2258" i="4" s="1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AA2259" i="4" s="1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AB2448" i="4" s="1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AB2355" i="4" s="1"/>
  <c r="T2355" i="4"/>
  <c r="U2355" i="4"/>
  <c r="V2355" i="4"/>
  <c r="W2355" i="4"/>
  <c r="X2355" i="4"/>
  <c r="Y2355" i="4"/>
  <c r="X2340" i="4"/>
  <c r="Y2340" i="4"/>
  <c r="T2340" i="4"/>
  <c r="C2328" i="4"/>
  <c r="AB2328" i="4" s="1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AA2301" i="4" s="1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AA2315" i="4" s="1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AA2261" i="4" s="1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AB2435" i="4" s="1"/>
  <c r="I2435" i="4"/>
  <c r="N2435" i="4"/>
  <c r="O2435" i="4"/>
  <c r="O2327" i="4"/>
  <c r="C2327" i="4"/>
  <c r="AB2327" i="4" s="1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AB2470" i="4" s="1"/>
  <c r="I2470" i="4"/>
  <c r="N2470" i="4"/>
  <c r="O2470" i="4"/>
  <c r="N2401" i="4"/>
  <c r="C2401" i="4"/>
  <c r="AB2401" i="4" s="1"/>
  <c r="I2401" i="4"/>
  <c r="O2401" i="4"/>
  <c r="I2308" i="4"/>
  <c r="N2308" i="4"/>
  <c r="O2308" i="4"/>
  <c r="C2308" i="4"/>
  <c r="AB2308" i="4" s="1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AB2469" i="4" s="1"/>
  <c r="I2469" i="4"/>
  <c r="O2469" i="4"/>
  <c r="O2454" i="4"/>
  <c r="N2454" i="4"/>
  <c r="C2454" i="4"/>
  <c r="AB2454" i="4" s="1"/>
  <c r="C2427" i="4"/>
  <c r="AB2427" i="4" s="1"/>
  <c r="I2427" i="4"/>
  <c r="N2427" i="4"/>
  <c r="O2427" i="4"/>
  <c r="C2400" i="4"/>
  <c r="AB2400" i="4" s="1"/>
  <c r="I2400" i="4"/>
  <c r="O2400" i="4"/>
  <c r="N2400" i="4"/>
  <c r="C2373" i="4"/>
  <c r="AB2373" i="4" s="1"/>
  <c r="I2373" i="4"/>
  <c r="O2373" i="4"/>
  <c r="N2373" i="4"/>
  <c r="C2346" i="4"/>
  <c r="AB2346" i="4" s="1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AB2447" i="4" s="1"/>
  <c r="I2447" i="4"/>
  <c r="N2447" i="4"/>
  <c r="O2447" i="4"/>
  <c r="C2354" i="4"/>
  <c r="AB2354" i="4" s="1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AB2524" i="4" s="1"/>
  <c r="I2524" i="4"/>
  <c r="N2524" i="4"/>
  <c r="O2524" i="4"/>
  <c r="C2455" i="4"/>
  <c r="AB2455" i="4" s="1"/>
  <c r="I2455" i="4"/>
  <c r="N2455" i="4"/>
  <c r="O2455" i="4"/>
  <c r="N2374" i="4"/>
  <c r="C2374" i="4"/>
  <c r="AB2374" i="4" s="1"/>
  <c r="I2374" i="4"/>
  <c r="O2374" i="4"/>
  <c r="O2281" i="4"/>
  <c r="N2281" i="4"/>
  <c r="C2281" i="4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AB2535" i="4" s="1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AB2442" i="4" s="1"/>
  <c r="N2442" i="4"/>
  <c r="I2442" i="4"/>
  <c r="O2415" i="4"/>
  <c r="C2415" i="4"/>
  <c r="AB2415" i="4" s="1"/>
  <c r="I2415" i="4"/>
  <c r="N2415" i="4"/>
  <c r="I2388" i="4"/>
  <c r="N2388" i="4"/>
  <c r="O2388" i="4"/>
  <c r="C2388" i="4"/>
  <c r="AB2388" i="4" s="1"/>
  <c r="N2361" i="4"/>
  <c r="O2361" i="4"/>
  <c r="C2361" i="4"/>
  <c r="AB2361" i="4" s="1"/>
  <c r="I2361" i="4"/>
  <c r="N2334" i="4"/>
  <c r="O2334" i="4"/>
  <c r="C2334" i="4"/>
  <c r="AB2334" i="4" s="1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AB2453" i="4" s="1"/>
  <c r="I2453" i="4"/>
  <c r="N2453" i="4"/>
  <c r="C2441" i="4"/>
  <c r="AB2441" i="4" s="1"/>
  <c r="I2441" i="4"/>
  <c r="N2441" i="4"/>
  <c r="O2441" i="4"/>
  <c r="O2426" i="4"/>
  <c r="N2426" i="4"/>
  <c r="I2426" i="4"/>
  <c r="O2414" i="4"/>
  <c r="C2414" i="4"/>
  <c r="AB2414" i="4" s="1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AB2479" i="4" s="1"/>
  <c r="I2479" i="4"/>
  <c r="N2479" i="4"/>
  <c r="O2479" i="4"/>
  <c r="I2467" i="4"/>
  <c r="N2467" i="4"/>
  <c r="C2467" i="4"/>
  <c r="AB2467" i="4" s="1"/>
  <c r="O2467" i="4"/>
  <c r="C2452" i="4"/>
  <c r="AB2452" i="4" s="1"/>
  <c r="I2452" i="4"/>
  <c r="N2452" i="4"/>
  <c r="O2452" i="4"/>
  <c r="O2440" i="4"/>
  <c r="C2440" i="4"/>
  <c r="AB2440" i="4" s="1"/>
  <c r="I2440" i="4"/>
  <c r="O2425" i="4"/>
  <c r="C2425" i="4"/>
  <c r="AB2425" i="4" s="1"/>
  <c r="I2425" i="4"/>
  <c r="N2425" i="4"/>
  <c r="C2413" i="4"/>
  <c r="AB2413" i="4" s="1"/>
  <c r="I2413" i="4"/>
  <c r="N2413" i="4"/>
  <c r="O2413" i="4"/>
  <c r="O2398" i="4"/>
  <c r="C2398" i="4"/>
  <c r="AB2398" i="4" s="1"/>
  <c r="I2398" i="4"/>
  <c r="N2398" i="4"/>
  <c r="C2386" i="4"/>
  <c r="AB2386" i="4" s="1"/>
  <c r="I2386" i="4"/>
  <c r="O2386" i="4"/>
  <c r="N2386" i="4"/>
  <c r="N2371" i="4"/>
  <c r="O2371" i="4"/>
  <c r="C2371" i="4"/>
  <c r="AB2371" i="4" s="1"/>
  <c r="I2371" i="4"/>
  <c r="C2359" i="4"/>
  <c r="AB2359" i="4" s="1"/>
  <c r="I2359" i="4"/>
  <c r="N2359" i="4"/>
  <c r="O2359" i="4"/>
  <c r="N2344" i="4"/>
  <c r="O2344" i="4"/>
  <c r="C2344" i="4"/>
  <c r="AB2344" i="4" s="1"/>
  <c r="I2344" i="4"/>
  <c r="C2332" i="4"/>
  <c r="AB2332" i="4" s="1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AB2290" i="4" s="1"/>
  <c r="O2278" i="4"/>
  <c r="C2278" i="4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AB2408" i="4" s="1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AB2443" i="4" s="1"/>
  <c r="I2443" i="4"/>
  <c r="I2362" i="4"/>
  <c r="C2362" i="4"/>
  <c r="AB2362" i="4" s="1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AB2424" i="4" s="1"/>
  <c r="I2424" i="4"/>
  <c r="N2424" i="4"/>
  <c r="O2424" i="4"/>
  <c r="N2397" i="4"/>
  <c r="O2397" i="4"/>
  <c r="C2397" i="4"/>
  <c r="AB2397" i="4" s="1"/>
  <c r="I2397" i="4"/>
  <c r="C2370" i="4"/>
  <c r="AB2370" i="4" s="1"/>
  <c r="I2370" i="4"/>
  <c r="N2370" i="4"/>
  <c r="O2370" i="4"/>
  <c r="C2343" i="4"/>
  <c r="AB2343" i="4" s="1"/>
  <c r="I2343" i="4"/>
  <c r="N2343" i="4"/>
  <c r="O2343" i="4"/>
  <c r="N2304" i="4"/>
  <c r="O2304" i="4"/>
  <c r="C2304" i="4"/>
  <c r="AB2304" i="4" s="1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AB2474" i="4" s="1"/>
  <c r="I2474" i="4"/>
  <c r="N2474" i="4"/>
  <c r="O2381" i="4"/>
  <c r="C2381" i="4"/>
  <c r="AB2381" i="4" s="1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AB2416" i="4" s="1"/>
  <c r="I2416" i="4"/>
  <c r="N2416" i="4"/>
  <c r="O2416" i="4"/>
  <c r="N2347" i="4"/>
  <c r="O2347" i="4"/>
  <c r="C2347" i="4"/>
  <c r="AB2347" i="4" s="1"/>
  <c r="I2347" i="4"/>
  <c r="C2266" i="4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AB2451" i="4" s="1"/>
  <c r="N2412" i="4"/>
  <c r="O2412" i="4"/>
  <c r="C2412" i="4"/>
  <c r="AB2412" i="4" s="1"/>
  <c r="I2412" i="4"/>
  <c r="N2358" i="4"/>
  <c r="C2358" i="4"/>
  <c r="AB2358" i="4" s="1"/>
  <c r="I2358" i="4"/>
  <c r="O2358" i="4"/>
  <c r="N2331" i="4"/>
  <c r="C2331" i="4"/>
  <c r="AB2331" i="4" s="1"/>
  <c r="I2331" i="4"/>
  <c r="O2331" i="4"/>
  <c r="N2289" i="4"/>
  <c r="O2289" i="4"/>
  <c r="C2289" i="4"/>
  <c r="I2289" i="4"/>
  <c r="I2262" i="4"/>
  <c r="N2262" i="4"/>
  <c r="O2262" i="4"/>
  <c r="C2262" i="4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AB2450" i="4" s="1"/>
  <c r="I2450" i="4"/>
  <c r="N2450" i="4"/>
  <c r="C2438" i="4"/>
  <c r="AB2438" i="4" s="1"/>
  <c r="I2438" i="4"/>
  <c r="O2438" i="4"/>
  <c r="N2438" i="4"/>
  <c r="N2411" i="4"/>
  <c r="O2411" i="4"/>
  <c r="C2411" i="4"/>
  <c r="AB2411" i="4" s="1"/>
  <c r="I2411" i="4"/>
  <c r="O2384" i="4"/>
  <c r="C2384" i="4"/>
  <c r="AB2384" i="4" s="1"/>
  <c r="I2384" i="4"/>
  <c r="N2384" i="4"/>
  <c r="I2357" i="4"/>
  <c r="C2357" i="4"/>
  <c r="AB2357" i="4" s="1"/>
  <c r="N2357" i="4"/>
  <c r="O2330" i="4"/>
  <c r="C2330" i="4"/>
  <c r="AB2330" i="4" s="1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AB2477" i="4" s="1"/>
  <c r="I2477" i="4"/>
  <c r="N2477" i="4"/>
  <c r="I2465" i="4"/>
  <c r="O2465" i="4"/>
  <c r="C2465" i="4"/>
  <c r="AB2465" i="4" s="1"/>
  <c r="N2465" i="4"/>
  <c r="N2423" i="4"/>
  <c r="C2423" i="4"/>
  <c r="AB2423" i="4" s="1"/>
  <c r="I2423" i="4"/>
  <c r="O2423" i="4"/>
  <c r="C2396" i="4"/>
  <c r="AB2396" i="4" s="1"/>
  <c r="I2396" i="4"/>
  <c r="N2396" i="4"/>
  <c r="O2396" i="4"/>
  <c r="N2369" i="4"/>
  <c r="C2369" i="4"/>
  <c r="AB2369" i="4" s="1"/>
  <c r="I2369" i="4"/>
  <c r="O2369" i="4"/>
  <c r="N2342" i="4"/>
  <c r="O2342" i="4"/>
  <c r="C2342" i="4"/>
  <c r="AB2342" i="4" s="1"/>
  <c r="I2342" i="4"/>
  <c r="C2315" i="4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AB2426" i="4" s="1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AB2366" i="4" s="1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AB2389" i="4" s="1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AB2478" i="4" s="1"/>
  <c r="I2478" i="4"/>
  <c r="N2478" i="4"/>
  <c r="O2478" i="4"/>
  <c r="O2439" i="4"/>
  <c r="C2439" i="4"/>
  <c r="AB2439" i="4" s="1"/>
  <c r="I2439" i="4"/>
  <c r="N2439" i="4"/>
  <c r="O2385" i="4"/>
  <c r="C2385" i="4"/>
  <c r="AB2385" i="4" s="1"/>
  <c r="N2385" i="4"/>
  <c r="I2385" i="4"/>
  <c r="N2316" i="4"/>
  <c r="O2316" i="4"/>
  <c r="C2316" i="4"/>
  <c r="AB2316" i="4" s="1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AB2529" i="4" s="1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AB2475" i="4" s="1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AB2462" i="4" s="1"/>
  <c r="N2339" i="4"/>
  <c r="O2339" i="4"/>
  <c r="C2339" i="4"/>
  <c r="AB2339" i="4" s="1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AB2515" i="4" s="1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AB2461" i="4" s="1"/>
  <c r="I2461" i="4"/>
  <c r="I2446" i="4"/>
  <c r="N2446" i="4"/>
  <c r="O2446" i="4"/>
  <c r="C2446" i="4"/>
  <c r="AB2446" i="4" s="1"/>
  <c r="N2434" i="4"/>
  <c r="O2434" i="4"/>
  <c r="C2434" i="4"/>
  <c r="AB2434" i="4" s="1"/>
  <c r="I2434" i="4"/>
  <c r="C2419" i="4"/>
  <c r="AB2419" i="4" s="1"/>
  <c r="I2419" i="4"/>
  <c r="N2419" i="4"/>
  <c r="O2419" i="4"/>
  <c r="C2407" i="4"/>
  <c r="AB2407" i="4" s="1"/>
  <c r="I2407" i="4"/>
  <c r="N2407" i="4"/>
  <c r="O2407" i="4"/>
  <c r="O2392" i="4"/>
  <c r="C2392" i="4"/>
  <c r="AB2392" i="4" s="1"/>
  <c r="I2392" i="4"/>
  <c r="N2392" i="4"/>
  <c r="C2380" i="4"/>
  <c r="AB2380" i="4" s="1"/>
  <c r="I2380" i="4"/>
  <c r="N2380" i="4"/>
  <c r="O2380" i="4"/>
  <c r="C2365" i="4"/>
  <c r="AB2365" i="4" s="1"/>
  <c r="I2365" i="4"/>
  <c r="N2365" i="4"/>
  <c r="C2353" i="4"/>
  <c r="AB2353" i="4" s="1"/>
  <c r="I2353" i="4"/>
  <c r="N2353" i="4"/>
  <c r="O2353" i="4"/>
  <c r="C2338" i="4"/>
  <c r="AB2338" i="4" s="1"/>
  <c r="I2338" i="4"/>
  <c r="N2338" i="4"/>
  <c r="O2338" i="4"/>
  <c r="I2326" i="4"/>
  <c r="O2326" i="4"/>
  <c r="C2326" i="4"/>
  <c r="AB2326" i="4" s="1"/>
  <c r="N2326" i="4"/>
  <c r="C2311" i="4"/>
  <c r="I2311" i="4"/>
  <c r="N2311" i="4"/>
  <c r="O2311" i="4"/>
  <c r="N2299" i="4"/>
  <c r="C2299" i="4"/>
  <c r="AB2299" i="4" s="1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N2257" i="4"/>
  <c r="O2257" i="4"/>
  <c r="N2245" i="4"/>
  <c r="O2245" i="4"/>
  <c r="C2245" i="4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AB2483" i="4" s="1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AB2393" i="4" s="1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AB2513" i="4" s="1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AB2444" i="4" s="1"/>
  <c r="I2444" i="4"/>
  <c r="N2444" i="4"/>
  <c r="O2444" i="4"/>
  <c r="C2432" i="4"/>
  <c r="AB2432" i="4" s="1"/>
  <c r="I2432" i="4"/>
  <c r="N2432" i="4"/>
  <c r="O2432" i="4"/>
  <c r="O2417" i="4"/>
  <c r="C2417" i="4"/>
  <c r="AB2417" i="4" s="1"/>
  <c r="I2417" i="4"/>
  <c r="N2417" i="4"/>
  <c r="I2405" i="4"/>
  <c r="N2405" i="4"/>
  <c r="O2405" i="4"/>
  <c r="C2405" i="4"/>
  <c r="AB2405" i="4" s="1"/>
  <c r="N2390" i="4"/>
  <c r="O2390" i="4"/>
  <c r="I2390" i="4"/>
  <c r="C2390" i="4"/>
  <c r="AB2390" i="4" s="1"/>
  <c r="C2378" i="4"/>
  <c r="AB2378" i="4" s="1"/>
  <c r="I2378" i="4"/>
  <c r="O2378" i="4"/>
  <c r="N2363" i="4"/>
  <c r="O2363" i="4"/>
  <c r="I2363" i="4"/>
  <c r="C2363" i="4"/>
  <c r="AB2363" i="4" s="1"/>
  <c r="I2351" i="4"/>
  <c r="C2351" i="4"/>
  <c r="AB2351" i="4" s="1"/>
  <c r="N2351" i="4"/>
  <c r="O2351" i="4"/>
  <c r="N2336" i="4"/>
  <c r="O2336" i="4"/>
  <c r="C2336" i="4"/>
  <c r="AB2336" i="4" s="1"/>
  <c r="I2336" i="4"/>
  <c r="N2324" i="4"/>
  <c r="O2324" i="4"/>
  <c r="C2324" i="4"/>
  <c r="AB2324" i="4" s="1"/>
  <c r="I2324" i="4"/>
  <c r="I2309" i="4"/>
  <c r="C2309" i="4"/>
  <c r="N2309" i="4"/>
  <c r="O2309" i="4"/>
  <c r="I2297" i="4"/>
  <c r="N2297" i="4"/>
  <c r="O2297" i="4"/>
  <c r="C2297" i="4"/>
  <c r="C2282" i="4"/>
  <c r="I2282" i="4"/>
  <c r="N2282" i="4"/>
  <c r="C2270" i="4"/>
  <c r="I2270" i="4"/>
  <c r="N2270" i="4"/>
  <c r="O2270" i="4"/>
  <c r="O2255" i="4"/>
  <c r="C2255" i="4"/>
  <c r="I2255" i="4"/>
  <c r="N2255" i="4"/>
  <c r="C2243" i="4"/>
  <c r="AB2243" i="4" s="1"/>
  <c r="I2243" i="4"/>
  <c r="N2243" i="4"/>
  <c r="O2243" i="4"/>
  <c r="C2228" i="4"/>
  <c r="I2228" i="4"/>
  <c r="N2228" i="4"/>
  <c r="O2228" i="4"/>
  <c r="I2216" i="4"/>
  <c r="N2216" i="4"/>
  <c r="O2216" i="4"/>
  <c r="C2216" i="4"/>
  <c r="AB2216" i="4" s="1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AB2429" i="4" s="1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AB2420" i="4" s="1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AB2428" i="4" s="1"/>
  <c r="I2428" i="4"/>
  <c r="N2428" i="4"/>
  <c r="O2428" i="4"/>
  <c r="C2335" i="4"/>
  <c r="AB2335" i="4" s="1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AB2402" i="4" s="1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AB2460" i="4" s="1"/>
  <c r="I2460" i="4"/>
  <c r="N2460" i="4"/>
  <c r="N2445" i="4"/>
  <c r="O2445" i="4"/>
  <c r="C2445" i="4"/>
  <c r="AB2445" i="4" s="1"/>
  <c r="I2445" i="4"/>
  <c r="C2433" i="4"/>
  <c r="AB2433" i="4" s="1"/>
  <c r="I2433" i="4"/>
  <c r="N2433" i="4"/>
  <c r="O2433" i="4"/>
  <c r="N2418" i="4"/>
  <c r="O2418" i="4"/>
  <c r="C2418" i="4"/>
  <c r="AB2418" i="4" s="1"/>
  <c r="I2418" i="4"/>
  <c r="N2406" i="4"/>
  <c r="O2406" i="4"/>
  <c r="I2391" i="4"/>
  <c r="N2391" i="4"/>
  <c r="O2391" i="4"/>
  <c r="N2379" i="4"/>
  <c r="C2379" i="4"/>
  <c r="AB2379" i="4" s="1"/>
  <c r="I2379" i="4"/>
  <c r="O2379" i="4"/>
  <c r="C2364" i="4"/>
  <c r="AB2364" i="4" s="1"/>
  <c r="I2364" i="4"/>
  <c r="N2364" i="4"/>
  <c r="O2364" i="4"/>
  <c r="N2352" i="4"/>
  <c r="C2352" i="4"/>
  <c r="AB2352" i="4" s="1"/>
  <c r="I2352" i="4"/>
  <c r="I2337" i="4"/>
  <c r="N2337" i="4"/>
  <c r="O2337" i="4"/>
  <c r="C2337" i="4"/>
  <c r="AB2337" i="4" s="1"/>
  <c r="I2325" i="4"/>
  <c r="N2325" i="4"/>
  <c r="O2325" i="4"/>
  <c r="C2325" i="4"/>
  <c r="AB2325" i="4" s="1"/>
  <c r="N2310" i="4"/>
  <c r="O2310" i="4"/>
  <c r="I2310" i="4"/>
  <c r="C2310" i="4"/>
  <c r="O2298" i="4"/>
  <c r="C2298" i="4"/>
  <c r="I2298" i="4"/>
  <c r="N2298" i="4"/>
  <c r="N2283" i="4"/>
  <c r="O2283" i="4"/>
  <c r="C2283" i="4"/>
  <c r="AB2283" i="4" s="1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AB2456" i="4" s="1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AB2375" i="4" s="1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AB2406" i="4" s="1"/>
  <c r="N2190" i="4"/>
  <c r="C2067" i="4"/>
  <c r="C2399" i="4"/>
  <c r="AB2399" i="4" s="1"/>
  <c r="I2399" i="4"/>
  <c r="O2399" i="4"/>
  <c r="N2399" i="4"/>
  <c r="N2387" i="4"/>
  <c r="O2387" i="4"/>
  <c r="I2372" i="4"/>
  <c r="N2372" i="4"/>
  <c r="O2372" i="4"/>
  <c r="O2360" i="4"/>
  <c r="C2360" i="4"/>
  <c r="AB2360" i="4" s="1"/>
  <c r="I2360" i="4"/>
  <c r="N2360" i="4"/>
  <c r="I2345" i="4"/>
  <c r="N2345" i="4"/>
  <c r="O2345" i="4"/>
  <c r="C2345" i="4"/>
  <c r="AB2345" i="4" s="1"/>
  <c r="O2333" i="4"/>
  <c r="C2333" i="4"/>
  <c r="AB2333" i="4" s="1"/>
  <c r="I2333" i="4"/>
  <c r="N2333" i="4"/>
  <c r="C2318" i="4"/>
  <c r="AB2318" i="4" s="1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AB2348" i="4" s="1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AB2263" i="4" s="1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AB2476" i="4" s="1"/>
  <c r="N2476" i="4"/>
  <c r="C2464" i="4"/>
  <c r="AB2464" i="4" s="1"/>
  <c r="I2464" i="4"/>
  <c r="N2464" i="4"/>
  <c r="O2464" i="4"/>
  <c r="C2449" i="4"/>
  <c r="AB2449" i="4" s="1"/>
  <c r="I2449" i="4"/>
  <c r="N2449" i="4"/>
  <c r="N2437" i="4"/>
  <c r="C2437" i="4"/>
  <c r="AB2437" i="4" s="1"/>
  <c r="I2437" i="4"/>
  <c r="C2422" i="4"/>
  <c r="AB2422" i="4" s="1"/>
  <c r="I2422" i="4"/>
  <c r="N2422" i="4"/>
  <c r="O2422" i="4"/>
  <c r="C2410" i="4"/>
  <c r="AB2410" i="4" s="1"/>
  <c r="I2410" i="4"/>
  <c r="N2395" i="4"/>
  <c r="O2395" i="4"/>
  <c r="C2383" i="4"/>
  <c r="AB2383" i="4" s="1"/>
  <c r="I2383" i="4"/>
  <c r="N2383" i="4"/>
  <c r="O2383" i="4"/>
  <c r="O2368" i="4"/>
  <c r="C2368" i="4"/>
  <c r="AB2368" i="4" s="1"/>
  <c r="N2368" i="4"/>
  <c r="I2368" i="4"/>
  <c r="C2356" i="4"/>
  <c r="AB2356" i="4" s="1"/>
  <c r="I2356" i="4"/>
  <c r="N2356" i="4"/>
  <c r="O2356" i="4"/>
  <c r="C2341" i="4"/>
  <c r="AB2341" i="4" s="1"/>
  <c r="I2341" i="4"/>
  <c r="N2341" i="4"/>
  <c r="O2341" i="4"/>
  <c r="C2329" i="4"/>
  <c r="AB2329" i="4" s="1"/>
  <c r="I2329" i="4"/>
  <c r="N2329" i="4"/>
  <c r="O2329" i="4"/>
  <c r="I2314" i="4"/>
  <c r="N2314" i="4"/>
  <c r="C2314" i="4"/>
  <c r="O2314" i="4"/>
  <c r="N2302" i="4"/>
  <c r="O2302" i="4"/>
  <c r="C2302" i="4"/>
  <c r="AB2302" i="4" s="1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AB2395" i="4" s="1"/>
  <c r="C1943" i="4"/>
  <c r="O1846" i="4"/>
  <c r="I1821" i="4"/>
  <c r="C1750" i="4"/>
  <c r="N2463" i="4"/>
  <c r="C2463" i="4"/>
  <c r="AB2463" i="4" s="1"/>
  <c r="I2463" i="4"/>
  <c r="O2463" i="4"/>
  <c r="N2448" i="4"/>
  <c r="O2448" i="4"/>
  <c r="C2436" i="4"/>
  <c r="AB2436" i="4" s="1"/>
  <c r="I2436" i="4"/>
  <c r="N2436" i="4"/>
  <c r="O2436" i="4"/>
  <c r="C2421" i="4"/>
  <c r="AB2421" i="4" s="1"/>
  <c r="I2421" i="4"/>
  <c r="N2421" i="4"/>
  <c r="O2421" i="4"/>
  <c r="O2409" i="4"/>
  <c r="N2409" i="4"/>
  <c r="C2409" i="4"/>
  <c r="AB2409" i="4" s="1"/>
  <c r="I2409" i="4"/>
  <c r="C2394" i="4"/>
  <c r="AB2394" i="4" s="1"/>
  <c r="N2394" i="4"/>
  <c r="O2394" i="4"/>
  <c r="I2394" i="4"/>
  <c r="N2382" i="4"/>
  <c r="O2382" i="4"/>
  <c r="C2382" i="4"/>
  <c r="AB2382" i="4" s="1"/>
  <c r="I2382" i="4"/>
  <c r="C2367" i="4"/>
  <c r="AB2367" i="4" s="1"/>
  <c r="I2367" i="4"/>
  <c r="N2367" i="4"/>
  <c r="O2367" i="4"/>
  <c r="N2355" i="4"/>
  <c r="I2355" i="4"/>
  <c r="O2355" i="4"/>
  <c r="I2340" i="4"/>
  <c r="N2340" i="4"/>
  <c r="C2340" i="4"/>
  <c r="AB2340" i="4" s="1"/>
  <c r="O2340" i="4"/>
  <c r="O2328" i="4"/>
  <c r="I2328" i="4"/>
  <c r="N2328" i="4"/>
  <c r="N2313" i="4"/>
  <c r="O2313" i="4"/>
  <c r="C2313" i="4"/>
  <c r="I2313" i="4"/>
  <c r="O2301" i="4"/>
  <c r="C2301" i="4"/>
  <c r="AB2301" i="4" s="1"/>
  <c r="N2301" i="4"/>
  <c r="I2301" i="4"/>
  <c r="N2286" i="4"/>
  <c r="O2286" i="4"/>
  <c r="C2286" i="4"/>
  <c r="AB2286" i="4" s="1"/>
  <c r="I2286" i="4"/>
  <c r="N2274" i="4"/>
  <c r="O2274" i="4"/>
  <c r="C2274" i="4"/>
  <c r="I2274" i="4"/>
  <c r="N2259" i="4"/>
  <c r="O2259" i="4"/>
  <c r="C2259" i="4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AB2391" i="4" s="1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AA78" i="1"/>
  <c r="AA80" i="1"/>
  <c r="G93" i="2" s="1"/>
  <c r="J2511" i="4" s="1"/>
  <c r="K2511" i="4" s="1"/>
  <c r="AA2303" i="4" l="1"/>
  <c r="AA2216" i="4"/>
  <c r="AB2259" i="4"/>
  <c r="AB2245" i="4"/>
  <c r="AA2313" i="4"/>
  <c r="AA2256" i="4"/>
  <c r="AB2310" i="4"/>
  <c r="AB2257" i="4"/>
  <c r="AB2315" i="4"/>
  <c r="AA2247" i="4"/>
  <c r="AA2286" i="4"/>
  <c r="AA2257" i="4"/>
  <c r="AA2289" i="4"/>
  <c r="AA2305" i="4"/>
  <c r="AA2320" i="4"/>
  <c r="AA2314" i="4"/>
  <c r="AB2282" i="4"/>
  <c r="AB2297" i="4"/>
  <c r="AB2262" i="4"/>
  <c r="AB2281" i="4"/>
  <c r="AA2294" i="4"/>
  <c r="AA2262" i="4"/>
  <c r="AA2312" i="4"/>
  <c r="AA2246" i="4"/>
  <c r="AA2304" i="4"/>
  <c r="AA2322" i="4"/>
  <c r="AB2240" i="4"/>
  <c r="AA2283" i="4"/>
  <c r="AA2254" i="4"/>
  <c r="AA2300" i="4"/>
  <c r="AA2288" i="4"/>
  <c r="AA2309" i="4"/>
  <c r="AA2292" i="4"/>
  <c r="AA2319" i="4"/>
  <c r="AA2291" i="4"/>
  <c r="AA2250" i="4"/>
  <c r="AA2264" i="4"/>
  <c r="AA2244" i="4"/>
  <c r="AA2280" i="4"/>
  <c r="AA2263" i="4"/>
  <c r="AA2298" i="4"/>
  <c r="AA2276" i="4"/>
  <c r="AA2285" i="4"/>
  <c r="AA2269" i="4"/>
  <c r="AA2266" i="4"/>
  <c r="AA2306" i="4"/>
  <c r="AA2274" i="4"/>
  <c r="AA2321" i="4"/>
  <c r="AA2293" i="4"/>
  <c r="AA2248" i="4"/>
  <c r="AA2287" i="4"/>
  <c r="AA2253" i="4"/>
  <c r="AA2323" i="4"/>
  <c r="AA2273" i="4"/>
  <c r="AA2307" i="4"/>
  <c r="AA2260" i="4"/>
  <c r="AA2252" i="4"/>
  <c r="AA2243" i="4"/>
  <c r="AA2268" i="4"/>
  <c r="AA2295" i="4"/>
  <c r="AA2302" i="4"/>
  <c r="AA2308" i="4"/>
  <c r="AA2299" i="4"/>
  <c r="AA2290" i="4"/>
  <c r="AA2275" i="4"/>
  <c r="AA2267" i="4"/>
  <c r="AA2278" i="4"/>
  <c r="AA2318" i="4"/>
  <c r="AA2316" i="4"/>
  <c r="AA2270" i="4"/>
  <c r="AA2297" i="4"/>
  <c r="AA2272" i="4"/>
  <c r="AA2311" i="4"/>
  <c r="AA2277" i="4"/>
  <c r="AA2249" i="4"/>
  <c r="AA2255" i="4"/>
  <c r="AA2284" i="4"/>
  <c r="AA2279" i="4"/>
  <c r="AB2273" i="4"/>
  <c r="AB2248" i="4"/>
  <c r="AB2280" i="4"/>
  <c r="AB2287" i="4"/>
  <c r="AB2276" i="4"/>
  <c r="AC2276" i="4" s="1"/>
  <c r="AD2276" i="4" s="1"/>
  <c r="AB2305" i="4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B2244" i="4"/>
  <c r="AB2311" i="4"/>
  <c r="AB2277" i="4"/>
  <c r="AB2254" i="4"/>
  <c r="AC2254" i="4" s="1"/>
  <c r="AD2254" i="4" s="1"/>
  <c r="AA2220" i="4"/>
  <c r="AA2231" i="4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B2323" i="4"/>
  <c r="AC2323" i="4" s="1"/>
  <c r="AD2323" i="4" s="1"/>
  <c r="AB2285" i="4"/>
  <c r="AC2285" i="4" s="1"/>
  <c r="AD2285" i="4" s="1"/>
  <c r="AA2221" i="4"/>
  <c r="AB2303" i="4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B2321" i="4"/>
  <c r="AB2227" i="4"/>
  <c r="AB2260" i="4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B2249" i="4"/>
  <c r="AB2288" i="4"/>
  <c r="AB2319" i="4"/>
  <c r="AC2319" i="4" s="1"/>
  <c r="AD2319" i="4" s="1"/>
  <c r="AA2236" i="4"/>
  <c r="AB2296" i="4"/>
  <c r="AB2320" i="4"/>
  <c r="AB2313" i="4"/>
  <c r="AB2314" i="4"/>
  <c r="AB2255" i="4"/>
  <c r="AB2275" i="4"/>
  <c r="AB2279" i="4"/>
  <c r="AB2284" i="4"/>
  <c r="AA2239" i="4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B2250" i="4"/>
  <c r="AB2265" i="4"/>
  <c r="AA2223" i="4"/>
  <c r="AB2232" i="4"/>
  <c r="AC2232" i="4" s="1"/>
  <c r="AD2232" i="4" s="1"/>
  <c r="AB2233" i="4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C2228" i="4" s="1"/>
  <c r="AD2228" i="4" s="1"/>
  <c r="AB2218" i="4"/>
  <c r="AC2218" i="4" s="1"/>
  <c r="AD2218" i="4" s="1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J29" i="7"/>
  <c r="AA2144" i="4"/>
  <c r="AA2215" i="4"/>
  <c r="AA2167" i="4"/>
  <c r="K2" i="7"/>
  <c r="M2" i="7" s="1"/>
  <c r="J28" i="7"/>
  <c r="L4" i="7"/>
  <c r="J5" i="7"/>
  <c r="AA2158" i="4"/>
  <c r="AA2188" i="4"/>
  <c r="J2" i="7"/>
  <c r="L2" i="7" s="1"/>
  <c r="K23" i="7"/>
  <c r="K22" i="7"/>
  <c r="M22" i="7" s="1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M12" i="7" s="1"/>
  <c r="J3" i="7"/>
  <c r="J17" i="7"/>
  <c r="K10" i="7"/>
  <c r="M10" i="7" s="1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C2269" i="4"/>
  <c r="AD2269" i="4" s="1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C2296" i="4"/>
  <c r="AD2296" i="4" s="1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431" i="4"/>
  <c r="AD2431" i="4" s="1"/>
  <c r="AC2647" i="4"/>
  <c r="AD2647" i="4" s="1"/>
  <c r="AC2620" i="4"/>
  <c r="AD2620" i="4" s="1"/>
  <c r="AC2458" i="4"/>
  <c r="AD2458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C2350" i="4"/>
  <c r="AD2350" i="4" s="1"/>
  <c r="AB1756" i="4"/>
  <c r="AC1756" i="4" s="1"/>
  <c r="AD1756" i="4" s="1"/>
  <c r="AB1567" i="4"/>
  <c r="AA1823" i="4"/>
  <c r="AA1832" i="4"/>
  <c r="AB1297" i="4"/>
  <c r="AB1594" i="4"/>
  <c r="AB1486" i="4"/>
  <c r="AC2539" i="4"/>
  <c r="AD2539" i="4" s="1"/>
  <c r="AB1270" i="4"/>
  <c r="AB325" i="4"/>
  <c r="AC325" i="4" s="1"/>
  <c r="AD325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C2377" i="4"/>
  <c r="AD2377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C2485" i="4"/>
  <c r="AD2485" i="4" s="1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C2404" i="4"/>
  <c r="AD2404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11" i="7" s="1"/>
  <c r="M3" i="7"/>
  <c r="M23" i="7"/>
  <c r="K7" i="7"/>
  <c r="M7" i="7" s="1"/>
  <c r="K19" i="7"/>
  <c r="M19" i="7" s="1"/>
  <c r="K24" i="7"/>
  <c r="M24" i="7" s="1"/>
  <c r="K14" i="7"/>
  <c r="M14" i="7" s="1"/>
  <c r="K8" i="7"/>
  <c r="M8" i="7" s="1"/>
  <c r="K20" i="7"/>
  <c r="M20" i="7" s="1"/>
  <c r="K27" i="7"/>
  <c r="M27" i="7"/>
  <c r="M6" i="7"/>
  <c r="M16" i="7"/>
  <c r="K16" i="7"/>
  <c r="K25" i="7"/>
  <c r="M25" i="7" s="1"/>
  <c r="K5" i="7"/>
  <c r="M5" i="7" s="1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C2395" i="4"/>
  <c r="AD2395" i="4" s="1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C2349" i="4" s="1"/>
  <c r="AD2349" i="4" s="1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C2449" i="4"/>
  <c r="AD2449" i="4" s="1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C2484" i="4" s="1"/>
  <c r="AD2484" i="4" s="1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C2376" i="4" s="1"/>
  <c r="AD2376" i="4" s="1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AC2457" i="4" s="1"/>
  <c r="AD2457" i="4" s="1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C2216" i="4"/>
  <c r="AD2216" i="4" s="1"/>
  <c r="AE2216" i="4" s="1"/>
  <c r="AB135" i="4"/>
  <c r="AA135" i="4"/>
  <c r="AC2351" i="4"/>
  <c r="AD2351" i="4" s="1"/>
  <c r="AC2567" i="4"/>
  <c r="AD2567" i="4" s="1"/>
  <c r="AC2675" i="4"/>
  <c r="AD2675" i="4" s="1"/>
  <c r="AB2403" i="4"/>
  <c r="AC2403" i="4" s="1"/>
  <c r="AD2403" i="4" s="1"/>
  <c r="AB1971" i="4"/>
  <c r="AB675" i="4"/>
  <c r="AC675" i="4" s="1"/>
  <c r="AD675" i="4" s="1"/>
  <c r="AB2430" i="4"/>
  <c r="AC2430" i="4" s="1"/>
  <c r="AD2430" i="4" s="1"/>
  <c r="AB272" i="4"/>
  <c r="AC2540" i="4"/>
  <c r="AD2540" i="4" s="1"/>
  <c r="AB1485" i="4"/>
  <c r="AB513" i="4"/>
  <c r="AB56" i="4"/>
  <c r="AB1944" i="4"/>
  <c r="AB1134" i="4"/>
  <c r="AB1161" i="4"/>
  <c r="AB1782" i="4"/>
  <c r="AB2295" i="4"/>
  <c r="AA54" i="4"/>
  <c r="AC2594" i="4"/>
  <c r="AD2594" i="4" s="1"/>
  <c r="AC2324" i="4"/>
  <c r="AD2324" i="4" s="1"/>
  <c r="AC2486" i="4"/>
  <c r="AD2486" i="4" s="1"/>
  <c r="AC2648" i="4"/>
  <c r="AD2648" i="4" s="1"/>
  <c r="AC2702" i="4"/>
  <c r="AD2702" i="4" s="1"/>
  <c r="AC2243" i="4"/>
  <c r="AD2243" i="4" s="1"/>
  <c r="AE2243" i="4" s="1"/>
  <c r="AB2133" i="4"/>
  <c r="AB297" i="4"/>
  <c r="AA297" i="4"/>
  <c r="AB2565" i="4"/>
  <c r="AC2565" i="4" s="1"/>
  <c r="AD2565" i="4" s="1"/>
  <c r="AC2378" i="4"/>
  <c r="AD2378" i="4" s="1"/>
  <c r="AC2432" i="4"/>
  <c r="AD2432" i="4" s="1"/>
  <c r="AB2079" i="4"/>
  <c r="AB2106" i="4"/>
  <c r="AB162" i="4"/>
  <c r="AA162" i="4"/>
  <c r="AB621" i="4"/>
  <c r="AB1296" i="4"/>
  <c r="AB486" i="4"/>
  <c r="AB1107" i="4"/>
  <c r="AB1269" i="4"/>
  <c r="AC2405" i="4"/>
  <c r="AD2405" i="4" s="1"/>
  <c r="AB108" i="4"/>
  <c r="AC108" i="4" s="1"/>
  <c r="AD108" i="4" s="1"/>
  <c r="AE108" i="4" s="1"/>
  <c r="AB2619" i="4"/>
  <c r="AC2619" i="4" s="1"/>
  <c r="AD2619" i="4" s="1"/>
  <c r="AC2459" i="4"/>
  <c r="AD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297" i="4"/>
  <c r="AD2297" i="4" s="1"/>
  <c r="AE2297" i="4" s="1"/>
  <c r="AC2513" i="4"/>
  <c r="AD2513" i="4" s="1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C2406" i="4"/>
  <c r="AD2406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382" i="4"/>
  <c r="AD2382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C2422" i="4"/>
  <c r="AD2422" i="4" s="1"/>
  <c r="AB36" i="4"/>
  <c r="AB67" i="4"/>
  <c r="AC67" i="4" s="1"/>
  <c r="AD67" i="4" s="1"/>
  <c r="AE67" i="4" s="1"/>
  <c r="AC2366" i="4"/>
  <c r="AD2366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408" i="4"/>
  <c r="AD2408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444" i="4"/>
  <c r="AD2444" i="4" s="1"/>
  <c r="AC2627" i="4"/>
  <c r="AD2627" i="4" s="1"/>
  <c r="AC2475" i="4"/>
  <c r="AD247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C2367" i="4"/>
  <c r="AD2367" i="4" s="1"/>
  <c r="AB59" i="4"/>
  <c r="AC59" i="4" s="1"/>
  <c r="AD59" i="4" s="1"/>
  <c r="AC2384" i="4"/>
  <c r="AD2384" i="4" s="1"/>
  <c r="AC2800" i="4"/>
  <c r="AD2800" i="4" s="1"/>
  <c r="AC2596" i="4"/>
  <c r="AD2596" i="4" s="1"/>
  <c r="AC2514" i="4"/>
  <c r="AD2514" i="4" s="1"/>
  <c r="AC2541" i="4"/>
  <c r="AD2541" i="4" s="1"/>
  <c r="AC2448" i="4"/>
  <c r="AD2448" i="4" s="1"/>
  <c r="AC2354" i="4"/>
  <c r="AD2354" i="4" s="1"/>
  <c r="AC2501" i="4"/>
  <c r="AD2501" i="4" s="1"/>
  <c r="AC2528" i="4"/>
  <c r="AD2528" i="4" s="1"/>
  <c r="AC2591" i="4"/>
  <c r="AD2591" i="4" s="1"/>
  <c r="AC2328" i="4"/>
  <c r="AD2328" i="4" s="1"/>
  <c r="AC2327" i="4"/>
  <c r="AD2327" i="4" s="1"/>
  <c r="AC2502" i="4"/>
  <c r="AD2502" i="4" s="1"/>
  <c r="AC2301" i="4"/>
  <c r="AD2301" i="4" s="1"/>
  <c r="AE2301" i="4" s="1"/>
  <c r="AC2525" i="4"/>
  <c r="AD2525" i="4" s="1"/>
  <c r="AC2340" i="4"/>
  <c r="AD2340" i="4" s="1"/>
  <c r="AC2273" i="4"/>
  <c r="AD2273" i="4" s="1"/>
  <c r="AC2474" i="4"/>
  <c r="AD2474" i="4" s="1"/>
  <c r="AC2598" i="4"/>
  <c r="AD2598" i="4" s="1"/>
  <c r="AC2282" i="4"/>
  <c r="AD2282" i="4" s="1"/>
  <c r="AE2282" i="4" s="1"/>
  <c r="AC2498" i="4"/>
  <c r="AD2498" i="4" s="1"/>
  <c r="AC2552" i="4"/>
  <c r="AD2552" i="4" s="1"/>
  <c r="AC2428" i="4"/>
  <c r="AD2428" i="4" s="1"/>
  <c r="AC2534" i="4"/>
  <c r="AD2534" i="4" s="1"/>
  <c r="AC2416" i="4"/>
  <c r="AD2416" i="4" s="1"/>
  <c r="AC2769" i="4"/>
  <c r="AD2769" i="4" s="1"/>
  <c r="AC2245" i="4"/>
  <c r="AD2245" i="4" s="1"/>
  <c r="AE2245" i="4" s="1"/>
  <c r="AC2569" i="4"/>
  <c r="AD2569" i="4" s="1"/>
  <c r="AC2586" i="4"/>
  <c r="AD2586" i="4" s="1"/>
  <c r="AC2802" i="4"/>
  <c r="AD2802" i="4" s="1"/>
  <c r="AC2425" i="4"/>
  <c r="AD2425" i="4" s="1"/>
  <c r="AC2318" i="4"/>
  <c r="AD2318" i="4" s="1"/>
  <c r="AE2318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333" i="4"/>
  <c r="AD2333" i="4" s="1"/>
  <c r="AC2806" i="4"/>
  <c r="AD28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337" i="4"/>
  <c r="AD2337" i="4" s="1"/>
  <c r="AC2433" i="4"/>
  <c r="AD2433" i="4" s="1"/>
  <c r="AC2580" i="4"/>
  <c r="AD2580" i="4" s="1"/>
  <c r="AC2622" i="4"/>
  <c r="AD2622" i="4" s="1"/>
  <c r="AC2681" i="4"/>
  <c r="AD2681" i="4" s="1"/>
  <c r="AC2464" i="4"/>
  <c r="AD2464" i="4" s="1"/>
  <c r="AC2315" i="4"/>
  <c r="AD2315" i="4" s="1"/>
  <c r="AE2315" i="4" s="1"/>
  <c r="AC2788" i="4"/>
  <c r="AD2788" i="4" s="1"/>
  <c r="AC2571" i="4"/>
  <c r="AD2571" i="4" s="1"/>
  <c r="AC2283" i="4"/>
  <c r="AD2283" i="4" s="1"/>
  <c r="AE2283" i="4" s="1"/>
  <c r="AC2487" i="4"/>
  <c r="AD2487" i="4" s="1"/>
  <c r="AC2595" i="4"/>
  <c r="AD2595" i="4" s="1"/>
  <c r="AC2462" i="4"/>
  <c r="AD2462" i="4" s="1"/>
  <c r="AC2763" i="4"/>
  <c r="AD2763" i="4" s="1"/>
  <c r="AC2280" i="4"/>
  <c r="AD2280" i="4" s="1"/>
  <c r="AC2334" i="4"/>
  <c r="AD2334" i="4" s="1"/>
  <c r="AC2454" i="4"/>
  <c r="AD2454" i="4" s="1"/>
  <c r="AC2652" i="4"/>
  <c r="AD2652" i="4" s="1"/>
  <c r="AC2460" i="4"/>
  <c r="AD2460" i="4" s="1"/>
  <c r="AC2826" i="4"/>
  <c r="AD2826" i="4" s="1"/>
  <c r="AC2249" i="4"/>
  <c r="AD2249" i="4" s="1"/>
  <c r="AC2302" i="4"/>
  <c r="AD2302" i="4" s="1"/>
  <c r="AE2302" i="4" s="1"/>
  <c r="AC2341" i="4"/>
  <c r="AD2341" i="4" s="1"/>
  <c r="AC2409" i="4"/>
  <c r="AD2409" i="4" s="1"/>
  <c r="AC2543" i="4"/>
  <c r="AD2543" i="4" s="1"/>
  <c r="AC2544" i="4"/>
  <c r="AD2544" i="4" s="1"/>
  <c r="AC2814" i="4"/>
  <c r="AD2814" i="4" s="1"/>
  <c r="AC2748" i="4"/>
  <c r="AD2748" i="4" s="1"/>
  <c r="AC2284" i="4"/>
  <c r="AD2284" i="4" s="1"/>
  <c r="AC2545" i="4"/>
  <c r="AD2545" i="4" s="1"/>
  <c r="AC2584" i="4"/>
  <c r="AD2584" i="4" s="1"/>
  <c r="AC2653" i="4"/>
  <c r="AD2653" i="4" s="1"/>
  <c r="AC2807" i="4"/>
  <c r="AD2807" i="4" s="1"/>
  <c r="AC2357" i="4"/>
  <c r="AD235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308" i="4"/>
  <c r="AD2308" i="4" s="1"/>
  <c r="AE2308" i="4" s="1"/>
  <c r="AC2335" i="4"/>
  <c r="AD2335" i="4" s="1"/>
  <c r="AC2676" i="4"/>
  <c r="AD2676" i="4" s="1"/>
  <c r="AC2365" i="4"/>
  <c r="AD2365" i="4" s="1"/>
  <c r="AC2655" i="4"/>
  <c r="AD2655" i="4" s="1"/>
  <c r="AC2656" i="4"/>
  <c r="AD2656" i="4" s="1"/>
  <c r="AC2632" i="4"/>
  <c r="AD2632" i="4" s="1"/>
  <c r="AC2423" i="4"/>
  <c r="AD2423" i="4" s="1"/>
  <c r="AC2330" i="4"/>
  <c r="AD2330" i="4" s="1"/>
  <c r="AC2665" i="4"/>
  <c r="AD2665" i="4" s="1"/>
  <c r="AC2411" i="4"/>
  <c r="AD2411" i="4" s="1"/>
  <c r="AC2471" i="4"/>
  <c r="AD2471" i="4" s="1"/>
  <c r="AC2346" i="4"/>
  <c r="AD2346" i="4" s="1"/>
  <c r="AC2415" i="4"/>
  <c r="AD2415" i="4" s="1"/>
  <c r="AC2524" i="4"/>
  <c r="AD2524" i="4" s="1"/>
  <c r="AC2434" i="4"/>
  <c r="AD2434" i="4" s="1"/>
  <c r="AC2812" i="4"/>
  <c r="AD2812" i="4" s="1"/>
  <c r="AC2383" i="4"/>
  <c r="AD2383" i="4" s="1"/>
  <c r="AC2233" i="4"/>
  <c r="AD2233" i="4" s="1"/>
  <c r="AC2329" i="4"/>
  <c r="AD2329" i="4" s="1"/>
  <c r="AC2368" i="4"/>
  <c r="AD2368" i="4" s="1"/>
  <c r="AC2369" i="4"/>
  <c r="AD2369" i="4" s="1"/>
  <c r="AC2463" i="4"/>
  <c r="AD2463" i="4" s="1"/>
  <c r="AC2774" i="4"/>
  <c r="AD2774" i="4" s="1"/>
  <c r="AC2267" i="4"/>
  <c r="AD2267" i="4" s="1"/>
  <c r="AC2564" i="4"/>
  <c r="AD2564" i="4" s="1"/>
  <c r="AC2388" i="4"/>
  <c r="AD2388" i="4" s="1"/>
  <c r="AC2496" i="4"/>
  <c r="AD2496" i="4" s="1"/>
  <c r="AC2604" i="4"/>
  <c r="AD2604" i="4" s="1"/>
  <c r="AC2631" i="4"/>
  <c r="AD2631" i="4" s="1"/>
  <c r="AC2281" i="4"/>
  <c r="AD2281" i="4" s="1"/>
  <c r="AE2281" i="4" s="1"/>
  <c r="AC2492" i="4"/>
  <c r="AD2492" i="4" s="1"/>
  <c r="AC2450" i="4"/>
  <c r="AD2450" i="4" s="1"/>
  <c r="AC2761" i="4"/>
  <c r="AD2761" i="4" s="1"/>
  <c r="AC2436" i="4"/>
  <c r="AD2436" i="4" s="1"/>
  <c r="AC2734" i="4"/>
  <c r="AD2734" i="4" s="1"/>
  <c r="AC2420" i="4"/>
  <c r="AD2420" i="4" s="1"/>
  <c r="AC2529" i="4"/>
  <c r="AD2529" i="4" s="1"/>
  <c r="AC2605" i="4"/>
  <c r="AD2605" i="4" s="1"/>
  <c r="AC2757" i="4"/>
  <c r="AD2757" i="4" s="1"/>
  <c r="AC2823" i="4"/>
  <c r="AD2823" i="4" s="1"/>
  <c r="AC2299" i="4"/>
  <c r="AD2299" i="4" s="1"/>
  <c r="AE2299" i="4" s="1"/>
  <c r="AC2473" i="4"/>
  <c r="AD2473" i="4" s="1"/>
  <c r="AC2623" i="4"/>
  <c r="AD2623" i="4" s="1"/>
  <c r="AC2599" i="4"/>
  <c r="AD2599" i="4" s="1"/>
  <c r="AC2410" i="4"/>
  <c r="AD2410" i="4" s="1"/>
  <c r="AC2477" i="4"/>
  <c r="AD2477" i="4" s="1"/>
  <c r="AC2815" i="4"/>
  <c r="AD2815" i="4" s="1"/>
  <c r="AC2339" i="4"/>
  <c r="AD2339" i="4" s="1"/>
  <c r="AC2393" i="4"/>
  <c r="AD2393" i="4" s="1"/>
  <c r="AC2435" i="4"/>
  <c r="AD2435" i="4" s="1"/>
  <c r="AC2516" i="4"/>
  <c r="AD2516" i="4" s="1"/>
  <c r="AC2771" i="4"/>
  <c r="AD2771" i="4" s="1"/>
  <c r="AC2442" i="4"/>
  <c r="AD2442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361" i="4"/>
  <c r="AD2361" i="4" s="1"/>
  <c r="AC2469" i="4"/>
  <c r="AD2469" i="4" s="1"/>
  <c r="AC2550" i="4"/>
  <c r="AD2550" i="4" s="1"/>
  <c r="AC2751" i="4"/>
  <c r="AD2751" i="4" s="1"/>
  <c r="AC2776" i="4"/>
  <c r="AD2776" i="4" s="1"/>
  <c r="AC2505" i="4"/>
  <c r="AD2505" i="4" s="1"/>
  <c r="AC2426" i="4"/>
  <c r="AD2426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C2332" i="4"/>
  <c r="AD2332" i="4" s="1"/>
  <c r="AC2468" i="4"/>
  <c r="AD2468" i="4" s="1"/>
  <c r="AC2644" i="4"/>
  <c r="AD2644" i="4" s="1"/>
  <c r="AC2363" i="4"/>
  <c r="AD2363" i="4" s="1"/>
  <c r="AC2609" i="4"/>
  <c r="AD2609" i="4" s="1"/>
  <c r="AC2745" i="4"/>
  <c r="AD2745" i="4" s="1"/>
  <c r="AC2772" i="4"/>
  <c r="AD2772" i="4" s="1"/>
  <c r="AC2412" i="4"/>
  <c r="AD2412" i="4" s="1"/>
  <c r="AC2742" i="4"/>
  <c r="AD2742" i="4" s="1"/>
  <c r="AC2353" i="4"/>
  <c r="AD2353" i="4" s="1"/>
  <c r="AC2829" i="4"/>
  <c r="AD2829" i="4" s="1"/>
  <c r="AC2331" i="4"/>
  <c r="AD2331" i="4" s="1"/>
  <c r="AC2588" i="4"/>
  <c r="AD2588" i="4" s="1"/>
  <c r="AC2470" i="4"/>
  <c r="AD2470" i="4" s="1"/>
  <c r="AC2386" i="4"/>
  <c r="AD2386" i="4" s="1"/>
  <c r="AC2549" i="4"/>
  <c r="AD2549" i="4" s="1"/>
  <c r="AC2316" i="4"/>
  <c r="AD2316" i="4" s="1"/>
  <c r="AE2316" i="4" s="1"/>
  <c r="AC2466" i="4"/>
  <c r="AD2466" i="4" s="1"/>
  <c r="AC2482" i="4"/>
  <c r="AD2482" i="4" s="1"/>
  <c r="AC2792" i="4"/>
  <c r="AD2792" i="4" s="1"/>
  <c r="AC2310" i="4"/>
  <c r="AD2310" i="4" s="1"/>
  <c r="AC2445" i="4"/>
  <c r="AD2445" i="4" s="1"/>
  <c r="AC2690" i="4"/>
  <c r="AD2690" i="4" s="1"/>
  <c r="AC2759" i="4"/>
  <c r="AD2759" i="4" s="1"/>
  <c r="AC2664" i="4"/>
  <c r="AD2664" i="4" s="1"/>
  <c r="AC2370" i="4"/>
  <c r="AD2370" i="4" s="1"/>
  <c r="AC2685" i="4"/>
  <c r="AD2685" i="4" s="1"/>
  <c r="AC2277" i="4"/>
  <c r="AD2277" i="4" s="1"/>
  <c r="AC2446" i="4"/>
  <c r="AD2446" i="4" s="1"/>
  <c r="AC2662" i="4"/>
  <c r="AD2662" i="4" s="1"/>
  <c r="AC2803" i="4"/>
  <c r="AD2803" i="4" s="1"/>
  <c r="AC2560" i="4"/>
  <c r="AD2560" i="4" s="1"/>
  <c r="AC2453" i="4"/>
  <c r="AD2453" i="4" s="1"/>
  <c r="AC2559" i="4"/>
  <c r="AD2559" i="4" s="1"/>
  <c r="AC2345" i="4"/>
  <c r="AD2345" i="4" s="1"/>
  <c r="AC2578" i="4"/>
  <c r="AD2578" i="4" s="1"/>
  <c r="AC2738" i="4"/>
  <c r="AD2738" i="4" s="1"/>
  <c r="AC2563" i="4"/>
  <c r="AD2563" i="4" s="1"/>
  <c r="AC2713" i="4"/>
  <c r="AD2713" i="4" s="1"/>
  <c r="AC2372" i="4"/>
  <c r="AD2372" i="4" s="1"/>
  <c r="AC2507" i="4"/>
  <c r="AD2507" i="4" s="1"/>
  <c r="AC2364" i="4"/>
  <c r="AD2364" i="4" s="1"/>
  <c r="AC2391" i="4"/>
  <c r="AD2391" i="4" s="1"/>
  <c r="AC2418" i="4"/>
  <c r="AD2418" i="4" s="1"/>
  <c r="AC2472" i="4"/>
  <c r="AD2472" i="4" s="1"/>
  <c r="AC2634" i="4"/>
  <c r="AD2634" i="4" s="1"/>
  <c r="AC2699" i="4"/>
  <c r="AD2699" i="4" s="1"/>
  <c r="AC2678" i="4"/>
  <c r="AD2678" i="4" s="1"/>
  <c r="AC2760" i="4"/>
  <c r="AD2760" i="4" s="1"/>
  <c r="AC2398" i="4"/>
  <c r="AD2398" i="4" s="1"/>
  <c r="AC2521" i="4"/>
  <c r="AD2521" i="4" s="1"/>
  <c r="AC2515" i="4"/>
  <c r="AD2515" i="4" s="1"/>
  <c r="AC2615" i="4"/>
  <c r="AD2615" i="4" s="1"/>
  <c r="AC2338" i="4"/>
  <c r="AD2338" i="4" s="1"/>
  <c r="AC2553" i="4"/>
  <c r="AD2553" i="4" s="1"/>
  <c r="AC2375" i="4"/>
  <c r="AD2375" i="4" s="1"/>
  <c r="AC2362" i="4"/>
  <c r="AD2362" i="4" s="1"/>
  <c r="AC2389" i="4"/>
  <c r="AD2389" i="4" s="1"/>
  <c r="AC2640" i="4"/>
  <c r="AD2640" i="4" s="1"/>
  <c r="AC2817" i="4"/>
  <c r="AD2817" i="4" s="1"/>
  <c r="AC2791" i="4"/>
  <c r="AD2791" i="4" s="1"/>
  <c r="AC2608" i="4"/>
  <c r="AD2608" i="4" s="1"/>
  <c r="AC2359" i="4"/>
  <c r="AD2359" i="4" s="1"/>
  <c r="AC2495" i="4"/>
  <c r="AD2495" i="4" s="1"/>
  <c r="AC2750" i="4"/>
  <c r="AD2750" i="4" s="1"/>
  <c r="AC2536" i="4"/>
  <c r="AD2536" i="4" s="1"/>
  <c r="AC2508" i="4"/>
  <c r="AD2508" i="4" s="1"/>
  <c r="AC2562" i="4"/>
  <c r="AD2562" i="4" s="1"/>
  <c r="AC2670" i="4"/>
  <c r="AD2670" i="4" s="1"/>
  <c r="AC2724" i="4"/>
  <c r="AD2724" i="4" s="1"/>
  <c r="AC2392" i="4"/>
  <c r="AD2392" i="4" s="1"/>
  <c r="AC2661" i="4"/>
  <c r="AD2661" i="4" s="1"/>
  <c r="AC2716" i="4"/>
  <c r="AD2716" i="4" s="1"/>
  <c r="AC2452" i="4"/>
  <c r="AD2452" i="4" s="1"/>
  <c r="AC2542" i="4"/>
  <c r="AD2542" i="4" s="1"/>
  <c r="AC2304" i="4"/>
  <c r="AD2304" i="4" s="1"/>
  <c r="AE2304" i="4" s="1"/>
  <c r="AC2574" i="4"/>
  <c r="AD2574" i="4" s="1"/>
  <c r="AC2506" i="4"/>
  <c r="AD2506" i="4" s="1"/>
  <c r="AC2641" i="4"/>
  <c r="AD2641" i="4" s="1"/>
  <c r="AC2360" i="4"/>
  <c r="AD2360" i="4" s="1"/>
  <c r="AC2820" i="4"/>
  <c r="AD2820" i="4" s="1"/>
  <c r="AC2257" i="4"/>
  <c r="AD2257" i="4" s="1"/>
  <c r="AE2257" i="4" s="1"/>
  <c r="AC2371" i="4"/>
  <c r="AD2371" i="4" s="1"/>
  <c r="AC2749" i="4"/>
  <c r="AD2749" i="4" s="1"/>
  <c r="AC2414" i="4"/>
  <c r="AD2414" i="4" s="1"/>
  <c r="AC2696" i="4"/>
  <c r="AD2696" i="4" s="1"/>
  <c r="AC2831" i="4"/>
  <c r="AD2831" i="4" s="1"/>
  <c r="AC2764" i="4"/>
  <c r="AD2764" i="4" s="1"/>
  <c r="AC2497" i="4"/>
  <c r="AD2497" i="4" s="1"/>
  <c r="AC2626" i="4"/>
  <c r="AD2626" i="4" s="1"/>
  <c r="AC2248" i="4"/>
  <c r="AD2248" i="4" s="1"/>
  <c r="AC2287" i="4"/>
  <c r="AD2287" i="4" s="1"/>
  <c r="AC2421" i="4"/>
  <c r="AD2421" i="4" s="1"/>
  <c r="AC2719" i="4"/>
  <c r="AD2719" i="4" s="1"/>
  <c r="AC2747" i="4"/>
  <c r="AD2747" i="4" s="1"/>
  <c r="AC2246" i="4"/>
  <c r="AD2246" i="4" s="1"/>
  <c r="AC2447" i="4"/>
  <c r="AD2447" i="4" s="1"/>
  <c r="AC2489" i="4"/>
  <c r="AD2489" i="4" s="1"/>
  <c r="AC2625" i="4"/>
  <c r="AD2625" i="4" s="1"/>
  <c r="AC2348" i="4"/>
  <c r="AD2348" i="4" s="1"/>
  <c r="AC2379" i="4"/>
  <c r="AD2379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227" i="4"/>
  <c r="AD2227" i="4" s="1"/>
  <c r="AE2227" i="4" s="1"/>
  <c r="AC2374" i="4"/>
  <c r="AD2374" i="4" s="1"/>
  <c r="AC2686" i="4"/>
  <c r="AD2686" i="4" s="1"/>
  <c r="AC2784" i="4"/>
  <c r="AD2784" i="4" s="1"/>
  <c r="AC2811" i="4"/>
  <c r="AD2811" i="4" s="1"/>
  <c r="AC2272" i="4"/>
  <c r="AD2272" i="4" s="1"/>
  <c r="AC2380" i="4"/>
  <c r="AD2380" i="4" s="1"/>
  <c r="AC2704" i="4"/>
  <c r="AD2704" i="4" s="1"/>
  <c r="AC2743" i="4"/>
  <c r="AD274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439" i="4"/>
  <c r="AD2439" i="4" s="1"/>
  <c r="AC2628" i="4"/>
  <c r="AD2628" i="4" s="1"/>
  <c r="AC2467" i="4"/>
  <c r="AD2467" i="4" s="1"/>
  <c r="AC2602" i="4"/>
  <c r="AD2602" i="4" s="1"/>
  <c r="AC2279" i="4"/>
  <c r="AD2279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429" i="4"/>
  <c r="AD2429" i="4" s="1"/>
  <c r="AC2438" i="4"/>
  <c r="AD2438" i="4" s="1"/>
  <c r="AC2504" i="4"/>
  <c r="AD2504" i="4" s="1"/>
  <c r="AC2355" i="4"/>
  <c r="AD2355" i="4" s="1"/>
  <c r="AC2828" i="4"/>
  <c r="AD2828" i="4" s="1"/>
  <c r="AC2259" i="4"/>
  <c r="AD2259" i="4" s="1"/>
  <c r="AE2259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240" i="4"/>
  <c r="AD2240" i="4" s="1"/>
  <c r="AE2240" i="4" s="1"/>
  <c r="AC2400" i="4"/>
  <c r="AD2400" i="4" s="1"/>
  <c r="AC2427" i="4"/>
  <c r="AD2427" i="4" s="1"/>
  <c r="AC2643" i="4"/>
  <c r="AD2643" i="4" s="1"/>
  <c r="AC2739" i="4"/>
  <c r="AD2739" i="4" s="1"/>
  <c r="AC2793" i="4"/>
  <c r="AD2793" i="4" s="1"/>
  <c r="AC2401" i="4"/>
  <c r="AD2401" i="4" s="1"/>
  <c r="AC2688" i="4"/>
  <c r="AD2688" i="4" s="1"/>
  <c r="AC2715" i="4"/>
  <c r="AD2715" i="4" s="1"/>
  <c r="AC2311" i="4"/>
  <c r="AD2311" i="4" s="1"/>
  <c r="AC2343" i="4"/>
  <c r="AD2343" i="4" s="1"/>
  <c r="AC2478" i="4"/>
  <c r="AD2478" i="4" s="1"/>
  <c r="AC2722" i="4"/>
  <c r="AD2722" i="4" s="1"/>
  <c r="AC2326" i="4"/>
  <c r="AD2326" i="4" s="1"/>
  <c r="AC2262" i="4"/>
  <c r="AD2262" i="4" s="1"/>
  <c r="AE2262" i="4" s="1"/>
  <c r="AC2765" i="4"/>
  <c r="AD2765" i="4" s="1"/>
  <c r="AC2250" i="4"/>
  <c r="AD2250" i="4" s="1"/>
  <c r="AC2532" i="4"/>
  <c r="AD2532" i="4" s="1"/>
  <c r="AC2413" i="4"/>
  <c r="AD2413" i="4" s="1"/>
  <c r="AC2805" i="4"/>
  <c r="AD2805" i="4" s="1"/>
  <c r="AC2314" i="4"/>
  <c r="AD2314" i="4" s="1"/>
  <c r="AC2260" i="4"/>
  <c r="AD2260" i="4" s="1"/>
  <c r="AC2437" i="4"/>
  <c r="AD2437" i="4" s="1"/>
  <c r="AC2476" i="4"/>
  <c r="AD2476" i="4" s="1"/>
  <c r="AC2572" i="4"/>
  <c r="AD2572" i="4" s="1"/>
  <c r="AC2288" i="4"/>
  <c r="AD2288" i="4" s="1"/>
  <c r="AC2394" i="4"/>
  <c r="AD2394" i="4" s="1"/>
  <c r="AC2789" i="4"/>
  <c r="AD2789" i="4" s="1"/>
  <c r="AC2381" i="4"/>
  <c r="AD2381" i="4" s="1"/>
  <c r="AC2417" i="4"/>
  <c r="AD2417" i="4" s="1"/>
  <c r="AC2271" i="4"/>
  <c r="AD2271" i="4" s="1"/>
  <c r="AC2325" i="4"/>
  <c r="AD2325" i="4" s="1"/>
  <c r="AC2744" i="4"/>
  <c r="AD2744" i="4" s="1"/>
  <c r="AC2691" i="4"/>
  <c r="AD2691" i="4" s="1"/>
  <c r="AC2694" i="4"/>
  <c r="AD2694" i="4" s="1"/>
  <c r="AC2616" i="4"/>
  <c r="AD2616" i="4" s="1"/>
  <c r="AC2373" i="4"/>
  <c r="AD2373" i="4" s="1"/>
  <c r="AC2617" i="4"/>
  <c r="AD2617" i="4" s="1"/>
  <c r="AC2407" i="4"/>
  <c r="AD2407" i="4" s="1"/>
  <c r="AC2527" i="4"/>
  <c r="AD2527" i="4" s="1"/>
  <c r="AC2344" i="4"/>
  <c r="AD2344" i="4" s="1"/>
  <c r="AC2587" i="4"/>
  <c r="AD2587" i="4" s="1"/>
  <c r="AC2797" i="4"/>
  <c r="AD2797" i="4" s="1"/>
  <c r="AC2561" i="4"/>
  <c r="AD2561" i="4" s="1"/>
  <c r="AC2424" i="4"/>
  <c r="AD2424" i="4" s="1"/>
  <c r="AC2494" i="4"/>
  <c r="AD2494" i="4" s="1"/>
  <c r="AC2671" i="4"/>
  <c r="AD2671" i="4" s="1"/>
  <c r="AC2775" i="4"/>
  <c r="AD2775" i="4" s="1"/>
  <c r="AC2669" i="4"/>
  <c r="AD2669" i="4" s="1"/>
  <c r="AC2441" i="4"/>
  <c r="AD2441" i="4" s="1"/>
  <c r="AC2752" i="4"/>
  <c r="AD2752" i="4" s="1"/>
  <c r="AC2557" i="4"/>
  <c r="AD2557" i="4" s="1"/>
  <c r="AC2692" i="4"/>
  <c r="AD2692" i="4" s="1"/>
  <c r="AC2402" i="4"/>
  <c r="AD2402" i="4" s="1"/>
  <c r="AC2303" i="4"/>
  <c r="AD2303" i="4" s="1"/>
  <c r="AC2396" i="4"/>
  <c r="AD2396" i="4" s="1"/>
  <c r="AC2546" i="4"/>
  <c r="AD2546" i="4" s="1"/>
  <c r="AC2693" i="4"/>
  <c r="AD2693" i="4" s="1"/>
  <c r="AC2258" i="4"/>
  <c r="AD2258" i="4" s="1"/>
  <c r="AC2570" i="4"/>
  <c r="AD2570" i="4" s="1"/>
  <c r="AC2583" i="4"/>
  <c r="AD2583" i="4" s="1"/>
  <c r="AC2672" i="4"/>
  <c r="AD2672" i="4" s="1"/>
  <c r="AC2352" i="4"/>
  <c r="AD235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C2535" i="4"/>
  <c r="AD2535" i="4" s="1"/>
  <c r="AC2658" i="4"/>
  <c r="AD2658" i="4" s="1"/>
  <c r="AC2766" i="4"/>
  <c r="AD2766" i="4" s="1"/>
  <c r="AC2347" i="4"/>
  <c r="AD2347" i="4" s="1"/>
  <c r="AC2741" i="4"/>
  <c r="AD2741" i="4" s="1"/>
  <c r="AC2649" i="4"/>
  <c r="AD2649" i="4" s="1"/>
  <c r="AC2824" i="4"/>
  <c r="AD2824" i="4" s="1"/>
  <c r="AC2488" i="4"/>
  <c r="AD2488" i="4" s="1"/>
  <c r="AC2731" i="4"/>
  <c r="AD2731" i="4" s="1"/>
  <c r="AC2385" i="4"/>
  <c r="AD2385" i="4" s="1"/>
  <c r="AC2779" i="4"/>
  <c r="AD2779" i="4" s="1"/>
  <c r="AC2419" i="4"/>
  <c r="AD2419" i="4" s="1"/>
  <c r="AC2581" i="4"/>
  <c r="AD2581" i="4" s="1"/>
  <c r="AC2689" i="4"/>
  <c r="AD2689" i="4" s="1"/>
  <c r="AC2790" i="4"/>
  <c r="AD2790" i="4" s="1"/>
  <c r="AC2683" i="4"/>
  <c r="AD2683" i="4" s="1"/>
  <c r="AC2509" i="4"/>
  <c r="AD2509" i="4" s="1"/>
  <c r="AC2399" i="4"/>
  <c r="AD2399" i="4" s="1"/>
  <c r="AC2576" i="4"/>
  <c r="AD2576" i="4" s="1"/>
  <c r="AC2336" i="4"/>
  <c r="AD233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451" i="4"/>
  <c r="AD2451" i="4" s="1"/>
  <c r="AC2265" i="4"/>
  <c r="AD2265" i="4" s="1"/>
  <c r="AC2589" i="4"/>
  <c r="AD2589" i="4" s="1"/>
  <c r="AC2712" i="4"/>
  <c r="AD2712" i="4" s="1"/>
  <c r="AC2455" i="4"/>
  <c r="AD2455" i="4" s="1"/>
  <c r="AC2768" i="4"/>
  <c r="AD2768" i="4" s="1"/>
  <c r="AC2703" i="4"/>
  <c r="AD2703" i="4" s="1"/>
  <c r="AC2461" i="4"/>
  <c r="AD2461" i="4" s="1"/>
  <c r="AC2547" i="4"/>
  <c r="AD2547" i="4" s="1"/>
  <c r="AC2709" i="4"/>
  <c r="AD2709" i="4" s="1"/>
  <c r="AC2575" i="4"/>
  <c r="AD2575" i="4" s="1"/>
  <c r="AC2684" i="4"/>
  <c r="AD2684" i="4" s="1"/>
  <c r="AC2290" i="4"/>
  <c r="AD2290" i="4" s="1"/>
  <c r="AE2290" i="4" s="1"/>
  <c r="AC2387" i="4"/>
  <c r="AD2387" i="4" s="1"/>
  <c r="AC2305" i="4"/>
  <c r="AD2305" i="4" s="1"/>
  <c r="AC2397" i="4"/>
  <c r="AD2397" i="4" s="1"/>
  <c r="AC2753" i="4"/>
  <c r="AD2753" i="4" s="1"/>
  <c r="AC2456" i="4"/>
  <c r="AD2456" i="4" s="1"/>
  <c r="AC2356" i="4"/>
  <c r="AD2356" i="4" s="1"/>
  <c r="AC2483" i="4"/>
  <c r="AD2483" i="4" s="1"/>
  <c r="AC2342" i="4"/>
  <c r="AD2342" i="4" s="1"/>
  <c r="AC2286" i="4"/>
  <c r="AD2286" i="4" s="1"/>
  <c r="AE2286" i="4" s="1"/>
  <c r="AC2827" i="4"/>
  <c r="AD2827" i="4" s="1"/>
  <c r="AC2816" i="4"/>
  <c r="AD2816" i="4" s="1"/>
  <c r="AC2612" i="4"/>
  <c r="AD2612" i="4" s="1"/>
  <c r="AC2490" i="4"/>
  <c r="AD2490" i="4" s="1"/>
  <c r="AC2610" i="4"/>
  <c r="AD2610" i="4" s="1"/>
  <c r="AC2637" i="4"/>
  <c r="AD2637" i="4" s="1"/>
  <c r="AC2799" i="4"/>
  <c r="AD2799" i="4" s="1"/>
  <c r="AC2390" i="4"/>
  <c r="AD2390" i="4" s="1"/>
  <c r="AC2606" i="4"/>
  <c r="AD2606" i="4" s="1"/>
  <c r="AC2244" i="4"/>
  <c r="AD2244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668" i="4"/>
  <c r="AD2668" i="4" s="1"/>
  <c r="AC2667" i="4"/>
  <c r="AD2667" i="4" s="1"/>
  <c r="AC2440" i="4"/>
  <c r="AD2440" i="4" s="1"/>
  <c r="AC2443" i="4"/>
  <c r="AD2443" i="4" s="1"/>
  <c r="AC2500" i="4"/>
  <c r="AD2500" i="4" s="1"/>
  <c r="AC2650" i="4"/>
  <c r="AD2650" i="4" s="1"/>
  <c r="AC2794" i="4"/>
  <c r="AD2794" i="4" s="1"/>
  <c r="AC2358" i="4"/>
  <c r="AD2358" i="4" s="1"/>
  <c r="AC2263" i="4"/>
  <c r="AD2263" i="4" s="1"/>
  <c r="AE2263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E2314" i="4" l="1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AF2306" i="4" l="1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C6" i="11" a="1"/>
  <c r="C6" i="11" s="1"/>
  <c r="AF2241" i="4"/>
  <c r="AF2237" i="4"/>
  <c r="AF2236" i="4"/>
  <c r="AF2217" i="4"/>
  <c r="AF2224" i="4"/>
  <c r="AF2222" i="4"/>
  <c r="AF2219" i="4"/>
  <c r="D6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AF37" i="4"/>
  <c r="AG64" i="4" s="1"/>
  <c r="AF40" i="4"/>
  <c r="AG67" i="4" s="1"/>
  <c r="AD49" i="4"/>
  <c r="AE49" i="4" s="1"/>
  <c r="AF49" i="4" s="1"/>
  <c r="AG157" i="4" s="1"/>
  <c r="AF48" i="4"/>
  <c r="AG75" i="4" s="1"/>
  <c r="AF30" i="4"/>
  <c r="AG30" i="4" s="1"/>
  <c r="AD44" i="4"/>
  <c r="AE44" i="4" s="1"/>
  <c r="AF34" i="4"/>
  <c r="AG88" i="4" s="1"/>
  <c r="AF54" i="4"/>
  <c r="AG108" i="4" s="1"/>
  <c r="AF35" i="4"/>
  <c r="AG116" i="4" s="1"/>
  <c r="AF45" i="4"/>
  <c r="AG45" i="4" s="1"/>
  <c r="AF39" i="4"/>
  <c r="AG93" i="4" s="1"/>
  <c r="AF46" i="4"/>
  <c r="AG46" i="4" s="1"/>
  <c r="AF33" i="4"/>
  <c r="AG33" i="4" s="1"/>
  <c r="AD47" i="4"/>
  <c r="AE47" i="4" s="1"/>
  <c r="AF47" i="4" s="1"/>
  <c r="AG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79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E39" i="4" s="1"/>
  <c r="AD36" i="4"/>
  <c r="AE36" i="4" s="1"/>
  <c r="AF36" i="4" s="1"/>
  <c r="AD38" i="4"/>
  <c r="AE38" i="4" s="1"/>
  <c r="AF38" i="4" s="1"/>
  <c r="AD42" i="4"/>
  <c r="AE42" i="4" s="1"/>
  <c r="AF42" i="4" s="1"/>
  <c r="AD32" i="4"/>
  <c r="AE32" i="4" s="1"/>
  <c r="AF32" i="4" s="1"/>
  <c r="AD43" i="4"/>
  <c r="AE43" i="4" s="1"/>
  <c r="AF43" i="4" s="1"/>
  <c r="AD46" i="4"/>
  <c r="AE46" i="4" s="1"/>
  <c r="AD50" i="4"/>
  <c r="AE50" i="4" s="1"/>
  <c r="AF50" i="4" s="1"/>
  <c r="AD51" i="4"/>
  <c r="AE51" i="4" s="1"/>
  <c r="AF51" i="4" s="1"/>
  <c r="AD53" i="4"/>
  <c r="AE53" i="4" s="1"/>
  <c r="AD37" i="4"/>
  <c r="AE37" i="4" s="1"/>
  <c r="AD40" i="4"/>
  <c r="AE40" i="4" s="1"/>
  <c r="AD31" i="4"/>
  <c r="AE31" i="4" s="1"/>
  <c r="AF31" i="4" s="1"/>
  <c r="AD48" i="4"/>
  <c r="AE48" i="4" s="1"/>
  <c r="AD52" i="4"/>
  <c r="AE52" i="4" s="1"/>
  <c r="AD30" i="4"/>
  <c r="AE30" i="4" s="1"/>
  <c r="AD41" i="4"/>
  <c r="AE41" i="4" s="1"/>
  <c r="AF41" i="4" s="1"/>
  <c r="AD34" i="4"/>
  <c r="AE34" i="4" s="1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J28" i="3"/>
  <c r="AF53" i="4"/>
  <c r="AD29" i="4"/>
  <c r="AE29" i="4" s="1"/>
  <c r="J10" i="3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B7" i="11" l="1"/>
  <c r="B6" i="11"/>
  <c r="B5" i="11" a="1"/>
  <c r="B5" i="11" s="1"/>
  <c r="C7" i="11" a="1"/>
  <c r="C7" i="11" s="1"/>
  <c r="B4" i="11"/>
  <c r="AG76" i="4"/>
  <c r="AG56" i="4"/>
  <c r="AG130" i="4"/>
  <c r="D7" i="11"/>
  <c r="AG40" i="4"/>
  <c r="AG49" i="4"/>
  <c r="AG103" i="4"/>
  <c r="AG34" i="4"/>
  <c r="AG94" i="4"/>
  <c r="AG102" i="4"/>
  <c r="AG91" i="4"/>
  <c r="AG81" i="4"/>
  <c r="AG37" i="4"/>
  <c r="AG54" i="4"/>
  <c r="D5" i="11" a="1"/>
  <c r="D5" i="11" s="1"/>
  <c r="C5" i="11" a="1"/>
  <c r="C5" i="11" s="1"/>
  <c r="D4" i="11"/>
  <c r="C4" i="11"/>
  <c r="P2" i="7"/>
  <c r="V2" i="7" s="1"/>
  <c r="AG61" i="4"/>
  <c r="AG48" i="4"/>
  <c r="AG29" i="4"/>
  <c r="AG74" i="4"/>
  <c r="AG89" i="4"/>
  <c r="AG35" i="4"/>
  <c r="AG62" i="4"/>
  <c r="AG72" i="4"/>
  <c r="AG73" i="4"/>
  <c r="AG100" i="4"/>
  <c r="AG39" i="4"/>
  <c r="AG66" i="4"/>
  <c r="AG101" i="4"/>
  <c r="AG87" i="4"/>
  <c r="AG60" i="4"/>
  <c r="AG84" i="4"/>
  <c r="AG57" i="4"/>
  <c r="P3" i="7"/>
  <c r="V3" i="7" s="1"/>
  <c r="P12" i="7"/>
  <c r="V12" i="7" s="1"/>
  <c r="P19" i="7"/>
  <c r="V19" i="7" s="1"/>
  <c r="P7" i="7"/>
  <c r="V7" i="7" s="1"/>
  <c r="P8" i="7"/>
  <c r="V8" i="7" s="1"/>
  <c r="P6" i="7"/>
  <c r="V6" i="7" s="1"/>
  <c r="P25" i="7"/>
  <c r="V25" i="7" s="1"/>
  <c r="P18" i="7"/>
  <c r="V18" i="7" s="1"/>
  <c r="P10" i="7"/>
  <c r="V10" i="7" s="1"/>
  <c r="P22" i="7"/>
  <c r="V22" i="7" s="1"/>
  <c r="P20" i="7"/>
  <c r="V20" i="7" s="1"/>
  <c r="P27" i="7"/>
  <c r="V27" i="7" s="1"/>
  <c r="P4" i="7"/>
  <c r="V4" i="7" s="1"/>
  <c r="P14" i="7"/>
  <c r="V14" i="7" s="1"/>
  <c r="P16" i="7"/>
  <c r="V16" i="7" s="1"/>
  <c r="P5" i="7"/>
  <c r="V5" i="7" s="1"/>
  <c r="P26" i="7"/>
  <c r="V26" i="7" s="1"/>
  <c r="P15" i="7"/>
  <c r="V15" i="7" s="1"/>
  <c r="P21" i="7"/>
  <c r="V21" i="7" s="1"/>
  <c r="P24" i="7"/>
  <c r="V24" i="7" s="1"/>
  <c r="P11" i="7"/>
  <c r="V11" i="7" s="1"/>
  <c r="P13" i="7"/>
  <c r="V13" i="7" s="1"/>
  <c r="P17" i="7"/>
  <c r="V17" i="7" s="1"/>
  <c r="P28" i="7"/>
  <c r="V28" i="7" s="1"/>
  <c r="P23" i="7"/>
  <c r="V23" i="7" s="1"/>
  <c r="P9" i="7"/>
  <c r="V9" i="7" s="1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D11" i="11" l="1"/>
  <c r="C11" i="11"/>
  <c r="B11" i="11"/>
  <c r="C10" i="11"/>
  <c r="B10" i="11"/>
  <c r="D9" i="11"/>
  <c r="T17" i="7"/>
  <c r="S17" i="7"/>
  <c r="T20" i="7"/>
  <c r="S20" i="7"/>
  <c r="T16" i="7"/>
  <c r="S16" i="7"/>
  <c r="T13" i="7"/>
  <c r="S13" i="7"/>
  <c r="T22" i="7"/>
  <c r="S22" i="7"/>
  <c r="T7" i="7"/>
  <c r="S7" i="7"/>
  <c r="T11" i="7"/>
  <c r="S11" i="7"/>
  <c r="T10" i="7"/>
  <c r="S10" i="7"/>
  <c r="T24" i="7"/>
  <c r="S24" i="7"/>
  <c r="T18" i="7"/>
  <c r="S18" i="7"/>
  <c r="T21" i="7"/>
  <c r="S21" i="7"/>
  <c r="T25" i="7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23" i="7"/>
  <c r="S23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U25" i="7" l="1"/>
  <c r="D10" i="11"/>
  <c r="U2" i="7"/>
  <c r="U19" i="7"/>
  <c r="D8" i="11"/>
  <c r="U13" i="7"/>
  <c r="U7" i="7"/>
  <c r="U4" i="7"/>
  <c r="U3" i="7"/>
  <c r="U22" i="7"/>
  <c r="U26" i="7"/>
  <c r="U16" i="7"/>
  <c r="U14" i="7"/>
  <c r="U21" i="7"/>
  <c r="U23" i="7"/>
  <c r="U24" i="7"/>
  <c r="U8" i="7"/>
  <c r="U27" i="7"/>
  <c r="U6" i="7"/>
  <c r="U20" i="7"/>
  <c r="U18" i="7"/>
  <c r="U5" i="7"/>
  <c r="U10" i="7"/>
  <c r="U9" i="7"/>
  <c r="U12" i="7"/>
  <c r="U15" i="7"/>
  <c r="U11" i="7"/>
  <c r="U17" i="7"/>
  <c r="C8" i="11" l="1"/>
  <c r="B8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<sst xmlns="http://schemas.openxmlformats.org/spreadsheetml/2006/main" count="1598" uniqueCount="444">
  <si>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</si>
  <si>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</si>
  <si>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</si>
  <si>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</si>
  <si>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</si>
  <si>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</si>
  <si>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</si>
  <si>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</si>
  <si>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</si>
  <si>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</si>
  <si>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</si>
  <si>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</si>
  <si>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</si>
  <si>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</si>
  <si>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</si>
  <si>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</si>
  <si>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</si>
  <si>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</si>
  <si>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</si>
  <si>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</si>
  <si>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</si>
  <si>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</si>
  <si>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</si>
  <si>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</si>
  <si>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</si>
  <si>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</si>
  <si>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</si>
  <si>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</si>
  <si>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</si>
  <si>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</si>
  <si>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</si>
  <si>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</si>
  <si>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</si>
  <si>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</si>
  <si>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</si>
  <si>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</si>
  <si>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</si>
  <si>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</si>
  <si>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</si>
  <si>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</si>
  <si>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</si>
  <si>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</si>
  <si>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</si>
  <si>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</si>
  <si>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</si>
  <si>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</si>
  <si>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</si>
  <si>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</si>
  <si>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</si>
  <si>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</si>
  <si>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</si>
  <si>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</si>
  <si>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</si>
  <si>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</si>
  <si>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</si>
  <si>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</si>
  <si>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</si>
  <si>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</si>
  <si>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</si>
  <si>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</si>
  <si>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</si>
  <si>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</si>
  <si>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</si>
  <si>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</si>
  <si>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</si>
  <si>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</si>
  <si>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</si>
  <si>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</si>
  <si>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</si>
  <si>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</si>
  <si>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</si>
  <si>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</si>
  <si>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</si>
  <si>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</si>
  <si>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</si>
  <si>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</si>
  <si>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</si>
  <si>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</si>
  <si>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</si>
  <si>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</si>
  <si>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</si>
  <si>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</si>
  <si>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</si>
  <si>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</si>
  <si>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</si>
  <si>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</si>
  <si>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</si>
  <si>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</si>
  <si>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</si>
  <si>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</si>
  <si>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</si>
  <si>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</si>
  <si>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</si>
  <si>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</si>
  <si>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</si>
  <si>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</si>
  <si>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</si>
  <si>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</si>
  <si>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</si>
  <si>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</si>
  <si>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</si>
  <si>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</si>
  <si>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</si>
  <si>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</si>
  <si>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</si>
  <si>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</si>
  <si>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</si>
  <si>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</si>
  <si>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</si>
  <si>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</si>
  <si>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</si>
  <si>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</si>
  <si>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</si>
  <si>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</si>
  <si>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</si>
  <si>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</si>
  <si>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</si>
  <si>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</si>
  <si>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</si>
  <si>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</si>
  <si>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</si>
  <si>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</si>
  <si>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</si>
  <si>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</si>
  <si>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</si>
  <si>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</si>
  <si>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</si>
  <si>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</si>
  <si>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</si>
  <si>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</si>
  <si>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</si>
  <si>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</si>
  <si>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</si>
  <si>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</si>
  <si>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</si>
  <si>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</si>
  <si>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</si>
  <si>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</si>
  <si>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</si>
  <si>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</si>
  <si>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</si>
  <si>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</si>
  <si>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</si>
  <si>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</si>
  <si>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</si>
  <si>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</si>
  <si>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</si>
  <si>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</si>
  <si>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</si>
  <si>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</si>
  <si>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</si>
  <si>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</si>
  <si>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</si>
  <si>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</si>
  <si>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</si>
  <si>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</si>
  <si>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</si>
  <si>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</si>
  <si>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</si>
  <si>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</si>
  <si>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</si>
  <si>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</si>
  <si>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</si>
  <si>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</si>
  <si>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</si>
  <si>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</si>
  <si>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</si>
  <si>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</si>
  <si>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</si>
  <si>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</si>
  <si>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</si>
  <si>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</si>
  <si>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</si>
  <si>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</si>
  <si>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</si>
  <si>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</si>
  <si>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</si>
  <si>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</si>
  <si>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</si>
  <si>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</si>
  <si>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</si>
  <si>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</si>
  <si>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</si>
  <si>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</si>
  <si>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</si>
  <si>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</si>
  <si>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</si>
  <si>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</si>
  <si>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</si>
  <si>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</si>
  <si>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</si>
  <si>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</si>
  <si>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</si>
  <si>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</si>
  <si>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</si>
  <si>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</si>
  <si>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</si>
  <si>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</si>
  <si>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</si>
  <si>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</si>
  <si>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</si>
  <si>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</si>
  <si>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</si>
  <si>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</si>
  <si>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</si>
  <si>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</si>
  <si>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</si>
  <si>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</si>
  <si>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</si>
  <si>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</si>
  <si>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</si>
  <si>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</si>
  <si>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</si>
  <si>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</si>
  <si>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</si>
  <si>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</si>
  <si>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</si>
  <si>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</si>
  <si>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</si>
  <si>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</si>
  <si>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</si>
  <si>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</si>
  <si>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</si>
  <si>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</si>
  <si>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</si>
  <si>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</si>
  <si>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</si>
  <si>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</si>
  <si>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</si>
  <si>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</si>
  <si>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</si>
  <si>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</si>
  <si>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</si>
  <si>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</si>
  <si>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</si>
  <si>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</si>
  <si>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</si>
  <si>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</si>
  <si>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</si>
  <si>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</si>
  <si>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</si>
  <si>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</si>
  <si>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</si>
  <si>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</si>
  <si>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</si>
  <si>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</si>
  <si>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</si>
  <si>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</si>
  <si>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</si>
  <si>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</si>
  <si>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</si>
  <si>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</si>
  <si>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</si>
  <si>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</si>
  <si>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</si>
  <si>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</si>
  <si>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</si>
  <si>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</si>
  <si>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</si>
  <si>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</si>
  <si>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</si>
  <si>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</si>
  <si>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</si>
  <si>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</si>
  <si>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</si>
  <si>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</si>
  <si>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</si>
  <si>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</si>
  <si>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</si>
  <si>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</si>
  <si>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</si>
  <si>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</si>
  <si>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</si>
  <si>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</si>
  <si>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</si>
  <si>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</si>
  <si>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</si>
  <si>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</si>
  <si>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</si>
  <si>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</si>
  <si>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</si>
  <si>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</si>
  <si>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</si>
  <si>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</si>
  <si>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</si>
  <si>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</si>
  <si>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</si>
  <si>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</si>
  <si>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</si>
  <si>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</si>
  <si>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</si>
  <si>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</si>
  <si>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</si>
  <si>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</si>
  <si>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</si>
  <si>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</si>
  <si>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</si>
  <si>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</si>
  <si>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</si>
  <si>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</si>
  <si>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</si>
  <si>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</si>
  <si>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</si>
  <si>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</si>
  <si>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</si>
  <si>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</si>
  <si>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</si>
  <si>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</si>
  <si>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</si>
  <si>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</si>
  <si>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</si>
  <si>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</si>
  <si>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</si>
  <si>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</si>
  <si>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</si>
  <si>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</si>
  <si>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</si>
  <si>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</si>
  <si>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</si>
  <si>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</si>
  <si>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</si>
  <si>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</si>
  <si>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</si>
  <si>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</si>
  <si>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</si>
  <si>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</si>
  <si>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</si>
  <si>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</si>
  <si>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</si>
  <si>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</si>
  <si>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</si>
  <si>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</si>
  <si>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</si>
  <si>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</si>
  <si>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</si>
  <si>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</si>
  <si>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</si>
  <si>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</si>
  <si>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</si>
  <si>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</si>
  <si>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</si>
  <si>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</si>
  <si>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</si>
  <si>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</si>
  <si>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</si>
  <si>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</si>
  <si>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</si>
  <si>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</si>
  <si>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</si>
  <si>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</si>
  <si>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</si>
  <si>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</si>
  <si>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</si>
  <si>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</si>
  <si>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</si>
  <si>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</si>
  <si>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</si>
  <si>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</si>
  <si>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</si>
  <si>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</si>
  <si>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</si>
  <si>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</si>
  <si>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</si>
  <si>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</si>
  <si>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</si>
  <si>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</si>
  <si>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</si>
  <si>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</si>
  <si>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</si>
  <si>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</si>
  <si>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</si>
  <si>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</si>
  <si>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</si>
  <si>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</si>
  <si>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</si>
  <si>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</si>
  <si>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</si>
  <si>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</si>
  <si>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</si>
  <si>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</si>
  <si>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</si>
  <si>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</si>
  <si>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</si>
  <si>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</si>
  <si>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</si>
  <si>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</si>
  <si>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</si>
  <si>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</si>
  <si>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</si>
  <si>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</si>
  <si>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</si>
  <si>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</si>
  <si>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</si>
  <si>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</si>
  <si>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</si>
  <si>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</si>
  <si>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</si>
  <si>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</si>
  <si>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</si>
  <si>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</si>
  <si>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</si>
  <si>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</si>
  <si>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</si>
  <si>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</si>
  <si>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</si>
  <si>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</si>
  <si>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</si>
  <si>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</si>
  <si>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</si>
  <si>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</si>
  <si>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</si>
  <si>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</si>
  <si>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</si>
  <si>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</si>
  <si>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</si>
  <si>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</si>
  <si>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</si>
  <si>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</si>
  <si>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</si>
  <si>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</si>
  <si>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</si>
  <si>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</si>
  <si>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Indécis</t>
  </si>
  <si>
    <t>#0091FF</t>
  </si>
  <si>
    <t>#346C97</t>
  </si>
  <si>
    <t>nb_is_sleeping</t>
  </si>
  <si>
    <t>nom</t>
  </si>
  <si>
    <t>nb_match</t>
  </si>
  <si>
    <t>points par match (hors dodo)</t>
  </si>
  <si>
    <t>points par match</t>
  </si>
  <si>
    <t>score</t>
  </si>
  <si>
    <t>Points max avec 1 unique prono</t>
  </si>
  <si>
    <t>Champion(ne) des Bons Résultats</t>
  </si>
  <si>
    <t>Champion(ne) des Scores Exacts</t>
  </si>
  <si>
    <t>Meileur ratio pts/match pronostiqué</t>
  </si>
  <si>
    <t>Points max avec 1 unique prono sans x2</t>
  </si>
  <si>
    <t>Points moyen de la Ligue</t>
  </si>
  <si>
    <t>quadratic_x_monpetitprono</t>
  </si>
  <si>
    <t>Ratio points/match Top 1</t>
  </si>
  <si>
    <t>Rang pts/match (hors dodo)</t>
  </si>
  <si>
    <t>Points / Bon prono</t>
  </si>
  <si>
    <t>Ratio points/bon prono</t>
  </si>
  <si>
    <t>Matchs manqués avant de rejoindre la ligue</t>
  </si>
  <si>
    <t>Trophée de la sieste 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</si>
</sst>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7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  <xf numFmtId="1" fontId="0" fillId="7" borderId="0" xfId="1" applyNumberFormat="1" applyFont="1" applyFill="1" applyAlignment="1">
      <alignment horizontal="center"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opLeftCell="B1" zoomScale="90" zoomScaleNormal="90" workbookViewId="0">
      <pane ySplit="1" topLeftCell="A83" activePane="bottomLeft" state="frozen"/>
      <selection activeCell="G1" sqref="G1"/>
      <selection pane="bottomLeft" activeCell="J95" sqref="J95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>IF(OR(ISBLANK($N81),ISBLANK($O81)),"",IF(LEFT($B81,4)="Tour",N81,IF($N81&lt;&gt;$O81,N81,P81)))</f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394</v>
      </c>
      <c r="N82" s="52">
        <v>3</v>
      </c>
      <c r="O82" s="52">
        <v>2</v>
      </c>
      <c r="P82" s="52">
        <v>2</v>
      </c>
      <c r="Q82" s="52">
        <v>2</v>
      </c>
      <c r="R82" s="52"/>
      <c r="S82" s="52"/>
      <c r="T82" s="52">
        <f>IF(OR(ISBLANK($N82),ISBLANK($O82)),"",IF(LEFT($B82,4)="Tour",N82,IF($N82&lt;&gt;$O82,N82,P82)))</f>
        <v>3</v>
      </c>
      <c r="U82" s="52">
        <f t="shared" ref="U82:U105" si="18">IF(OR(ISBLANK($N82),ISBLANK($O82)),"",IF(LEFT($B82,4)="Tour",O82,IF($N82&lt;&gt;$O82,O82,Q82)))</f>
        <v>2</v>
      </c>
      <c r="V82" s="52" t="s">
        <v>265</v>
      </c>
      <c r="W82" s="52" cm="1">
        <f t="array" ref="W82">IF(LEFT($B82,4)="Tour",0,IF(AND($N82=$O82,$P82=$Q82,NOT(ISBLANK(N82:Q82))),1,0))</f>
        <v>0</v>
      </c>
      <c r="X82" s="54" t="str">
        <f t="shared" si="17"/>
        <v>3-2</v>
      </c>
      <c r="Y82" s="48" t="str">
        <f t="shared" si="14"/>
        <v>Belgique</v>
      </c>
      <c r="Z82" s="55">
        <f>IF(M82="Terminé",IF(T82&gt;U82,J82,IF(T82&lt;U82,L82,K82))+VLOOKUP(V82,Setup_ScoreExactBonus!$A:$D,4,FALSE),"")</f>
        <v>150</v>
      </c>
      <c r="AA82" s="48" t="str">
        <f t="shared" si="15"/>
        <v>Belgique</v>
      </c>
      <c r="AB82" s="48">
        <f t="shared" si="16"/>
        <v>1</v>
      </c>
      <c r="AC82" s="48"/>
      <c r="AD82" s="48">
        <f>IF(M82="Terminé",SUMPRODUCT(Z$2:Z82,AB$2:AB82),"")</f>
        <v>9858</v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394</v>
      </c>
      <c r="N83" s="52">
        <v>2</v>
      </c>
      <c r="O83" s="52">
        <v>0</v>
      </c>
      <c r="P83" s="52"/>
      <c r="Q83" s="52"/>
      <c r="R83" s="52"/>
      <c r="S83" s="52"/>
      <c r="T83" s="52">
        <f t="shared" ref="T82:T105" si="19">IF(OR(ISBLANK($N83),ISBLANK($O83)),"",IF(LEFT($B83,4)="Tour",N83,IF($N83&lt;&gt;$O83,N83,P83)))</f>
        <v>2</v>
      </c>
      <c r="U83" s="52">
        <f t="shared" si="18"/>
        <v>0</v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>2-0</v>
      </c>
      <c r="Y83" s="48" t="str">
        <f t="shared" si="14"/>
        <v>Etats-Unis</v>
      </c>
      <c r="Z83" s="55">
        <f>IF(M83="Terminé",IF(T83&gt;U83,J83,IF(T83&lt;U83,L83,K83))+VLOOKUP(V83,Setup_ScoreExactBonus!$A:$D,4,FALSE),"")</f>
        <v>72</v>
      </c>
      <c r="AA83" s="48" t="str">
        <f t="shared" si="15"/>
        <v>Etats-Unis</v>
      </c>
      <c r="AB83" s="48">
        <f t="shared" si="16"/>
        <v>1</v>
      </c>
      <c r="AC83" s="48"/>
      <c r="AD83" s="48">
        <f>IF(M83="Terminé",SUMPRODUCT(Z$2:Z83,AB$2:AB83),"")</f>
        <v>9930</v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394</v>
      </c>
      <c r="N84" s="76">
        <v>3</v>
      </c>
      <c r="O84" s="52">
        <v>0</v>
      </c>
      <c r="P84" s="52"/>
      <c r="Q84" s="52"/>
      <c r="R84" s="52"/>
      <c r="S84" s="52"/>
      <c r="T84" s="52">
        <f t="shared" si="19"/>
        <v>3</v>
      </c>
      <c r="U84" s="52">
        <f t="shared" si="18"/>
        <v>0</v>
      </c>
      <c r="V84" s="52" t="s">
        <v>264</v>
      </c>
      <c r="W84" s="52" cm="1">
        <f t="array" ref="W84">IF(LEFT($B84,4)="Tour",0,IF(AND($N84=$O84,$P84=$Q84,NOT(ISBLANK(N84:Q84))),1,0))</f>
        <v>0</v>
      </c>
      <c r="X84" s="54" t="str">
        <f t="shared" si="17"/>
        <v>3-0</v>
      </c>
      <c r="Y84" s="48" t="str">
        <f t="shared" si="14"/>
        <v>Espagne</v>
      </c>
      <c r="Z84" s="55">
        <f>IF(M84="Terminé",IF(T84&gt;U84,J84,IF(T84&lt;U84,L84,K84))+VLOOKUP(V84,Setup_ScoreExactBonus!$A:$D,4,FALSE),"")</f>
        <v>91</v>
      </c>
      <c r="AA84" s="48" t="str">
        <f t="shared" si="15"/>
        <v>Espagne</v>
      </c>
      <c r="AB84" s="48">
        <f t="shared" si="16"/>
        <v>1</v>
      </c>
      <c r="AC84" s="48"/>
      <c r="AD84" s="48">
        <f>IF(M84="Terminé",SUMPRODUCT(Z$2:Z84,AB$2:AB84),"")</f>
        <v>10021</v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394</v>
      </c>
      <c r="N85" s="52">
        <v>2</v>
      </c>
      <c r="O85" s="52">
        <v>1</v>
      </c>
      <c r="P85" s="52"/>
      <c r="Q85" s="52"/>
      <c r="R85" s="52"/>
      <c r="S85" s="52"/>
      <c r="T85" s="52">
        <f t="shared" si="19"/>
        <v>2</v>
      </c>
      <c r="U85" s="52">
        <f t="shared" si="18"/>
        <v>1</v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>2-1</v>
      </c>
      <c r="Y85" s="48" t="str">
        <f t="shared" si="14"/>
        <v>Portugal</v>
      </c>
      <c r="Z85" s="55">
        <f>IF(M85="Terminé",IF(T85&gt;U85,J85,IF(T85&lt;U85,L85,K85))+VLOOKUP(V85,Setup_ScoreExactBonus!$A:$D,4,FALSE),"")</f>
        <v>93</v>
      </c>
      <c r="AA85" s="48" t="str">
        <f t="shared" si="15"/>
        <v>Portugal</v>
      </c>
      <c r="AB85" s="48">
        <f t="shared" si="16"/>
        <v>1</v>
      </c>
      <c r="AC85" s="48"/>
      <c r="AD85" s="48">
        <f>IF(M85="Terminé",SUMPRODUCT(Z$2:Z85,AB$2:AB85),"")</f>
        <v>10114</v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394</v>
      </c>
      <c r="N86" s="52">
        <v>2</v>
      </c>
      <c r="O86" s="52">
        <v>0</v>
      </c>
      <c r="P86" s="52"/>
      <c r="Q86" s="52"/>
      <c r="R86" s="52"/>
      <c r="S86" s="52"/>
      <c r="T86" s="52">
        <f t="shared" si="19"/>
        <v>2</v>
      </c>
      <c r="U86" s="52">
        <f t="shared" si="18"/>
        <v>0</v>
      </c>
      <c r="V86" s="52" t="s">
        <v>263</v>
      </c>
      <c r="W86" s="52" cm="1">
        <f t="array" ref="W86">IF(LEFT($B86,4)="Tour",0,IF(AND($N86=$O86,$P86=$Q86,NOT(ISBLANK(N86:Q86))),1,0))</f>
        <v>0</v>
      </c>
      <c r="X86" s="54" t="str">
        <f t="shared" si="17"/>
        <v>2-0</v>
      </c>
      <c r="Y86" s="48" t="str">
        <f t="shared" si="14"/>
        <v>Suisse</v>
      </c>
      <c r="Z86" s="55">
        <f>IF(M86="Terminé",IF(T86&gt;U86,J86,IF(T86&lt;U86,L86,K86))+VLOOKUP(V86,Setup_ScoreExactBonus!$A:$D,4,FALSE),"")</f>
        <v>91</v>
      </c>
      <c r="AA86" s="48" t="str">
        <f t="shared" si="15"/>
        <v>Suisse</v>
      </c>
      <c r="AB86" s="48">
        <f t="shared" si="16"/>
        <v>1</v>
      </c>
      <c r="AC86" s="48"/>
      <c r="AD86" s="48">
        <f>IF(M86="Terminé",SUMPRODUCT(Z$2:Z86,AB$2:AB86),"")</f>
        <v>10205</v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283</v>
      </c>
      <c r="N87" s="52"/>
      <c r="O87" s="52"/>
      <c r="P87" s="52"/>
      <c r="Q87" s="52"/>
      <c r="R87" s="52"/>
      <c r="S87" s="52"/>
      <c r="T87" s="52" t="str">
        <f t="shared" si="19"/>
        <v/>
      </c>
      <c r="U87" s="52" t="str">
        <f t="shared" si="18"/>
        <v/>
      </c>
      <c r="V87" s="52" t="s">
        <v>262</v>
      </c>
      <c r="W87" s="52" cm="1">
        <f t="array" ref="W87">IF(LEFT($B87,4)="Tour",0,IF(AND($N87=$O87,$P87=$Q87,NOT(ISBLANK(N87:Q87))),1,0))</f>
        <v>0</v>
      </c>
      <c r="X87" s="54" t="str">
        <f t="shared" si="17"/>
        <v/>
      </c>
      <c r="Y87" s="48" t="str">
        <f t="shared" si="14"/>
        <v>Nul</v>
      </c>
      <c r="Z87" s="55" t="str">
        <f>IF(M87="Terminé",IF(T87&gt;U87,J87,IF(T87&lt;U87,L87,K87))+VLOOKUP(V87,Setup_ScoreExactBonus!$A:$D,4,FALSE),"")</f>
        <v/>
      </c>
      <c r="AA87" s="48" t="b">
        <f t="shared" si="15"/>
        <v>0</v>
      </c>
      <c r="AB87" s="48" t="str">
        <f t="shared" si="16"/>
        <v/>
      </c>
      <c r="AC87" s="48"/>
      <c r="AD87" s="48" t="str">
        <f>IF(M87="Terminé",SUMPRODUCT(Z$2:Z87,AB$2:AB87),"")</f>
        <v/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283</v>
      </c>
      <c r="N88" s="52"/>
      <c r="O88" s="52"/>
      <c r="P88" s="52"/>
      <c r="Q88" s="52"/>
      <c r="R88" s="52"/>
      <c r="S88" s="52"/>
      <c r="T88" s="52" t="str">
        <f t="shared" si="19"/>
        <v/>
      </c>
      <c r="U88" s="52" t="str">
        <f t="shared" si="18"/>
        <v/>
      </c>
      <c r="V88" s="52" t="s">
        <v>262</v>
      </c>
      <c r="W88" s="52" cm="1">
        <f t="array" ref="W88">IF(LEFT($B88,4)="Tour",0,IF(AND($N88=$O88,$P88=$Q88,NOT(ISBLANK(N88:Q88))),1,0))</f>
        <v>0</v>
      </c>
      <c r="X88" s="54" t="str">
        <f t="shared" si="17"/>
        <v/>
      </c>
      <c r="Y88" s="48" t="str">
        <f t="shared" si="14"/>
        <v>Nul</v>
      </c>
      <c r="Z88" s="55" t="str">
        <f>IF(M88="Terminé",IF(T88&gt;U88,J88,IF(T88&lt;U88,L88,K88))+VLOOKUP(V88,Setup_ScoreExactBonus!$A:$D,4,FALSE),"")</f>
        <v/>
      </c>
      <c r="AA88" s="48" t="b">
        <f t="shared" si="15"/>
        <v>0</v>
      </c>
      <c r="AB88" s="48" t="str">
        <f t="shared" si="16"/>
        <v/>
      </c>
      <c r="AC88" s="48"/>
      <c r="AD88" s="48" t="str">
        <f>IF(M88="Terminé",SUMPRODUCT(Z$2:Z88,AB$2:AB88),"")</f>
        <v/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283</v>
      </c>
      <c r="N89" s="52"/>
      <c r="O89" s="52"/>
      <c r="P89" s="52"/>
      <c r="Q89" s="52"/>
      <c r="R89" s="52"/>
      <c r="S89" s="52"/>
      <c r="T89" s="52" t="str">
        <f t="shared" si="19"/>
        <v/>
      </c>
      <c r="U89" s="52" t="str">
        <f t="shared" si="18"/>
        <v/>
      </c>
      <c r="V89" s="52" t="s">
        <v>262</v>
      </c>
      <c r="W89" s="52" cm="1">
        <f t="array" ref="W89">IF(LEFT($B89,4)="Tour",0,IF(AND($N89=$O89,$P89=$Q89,NOT(ISBLANK(N89:Q89))),1,0))</f>
        <v>0</v>
      </c>
      <c r="X89" s="54" t="str">
        <f t="shared" si="17"/>
        <v/>
      </c>
      <c r="Y89" s="48" t="str">
        <f t="shared" si="14"/>
        <v>Nul</v>
      </c>
      <c r="Z89" s="55" t="str">
        <f>IF(M89="Terminé",IF(T89&gt;U89,J89,IF(T89&lt;U89,L89,K89))+VLOOKUP(V89,Setup_ScoreExactBonus!$A:$D,4,FALSE),"")</f>
        <v/>
      </c>
      <c r="AA89" s="48" t="b">
        <f t="shared" si="15"/>
        <v>0</v>
      </c>
      <c r="AB89" s="48" t="str">
        <f t="shared" si="16"/>
        <v/>
      </c>
      <c r="AC89" s="48"/>
      <c r="AD89" s="48" t="str">
        <f>IF(M89="Terminé",SUMPRODUCT(Z$2:Z89,AB$2:AB89),"")</f>
        <v/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20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283</v>
      </c>
      <c r="N90" s="60"/>
      <c r="O90" s="60"/>
      <c r="P90" s="60"/>
      <c r="Q90" s="60"/>
      <c r="R90" s="60"/>
      <c r="S90" s="60"/>
      <c r="T90" s="52" t="str">
        <f t="shared" si="19"/>
        <v/>
      </c>
      <c r="U90" s="52" t="str">
        <f t="shared" si="18"/>
        <v/>
      </c>
      <c r="V90" s="60" t="s">
        <v>262</v>
      </c>
      <c r="W90" s="60" cm="1">
        <f t="array" ref="W90">IF(LEFT($B90,4)="Tour",0,IF(AND($N90=$O90,$P90=$Q90,NOT(ISBLANK(N90:Q90))),1,0))</f>
        <v>0</v>
      </c>
      <c r="X90" s="61" t="str">
        <f t="shared" si="17"/>
        <v/>
      </c>
      <c r="Y90" s="39" t="str">
        <f t="shared" si="14"/>
        <v>Nul</v>
      </c>
      <c r="Z90" s="62" t="str">
        <f>IF(M90="Terminé",IF(T90&gt;U90,J90,IF(T90&lt;U90,L90,K90))+VLOOKUP(V90,Setup_ScoreExactBonus!$A:$D,4,FALSE),"")</f>
        <v/>
      </c>
      <c r="AA90" s="39" t="b">
        <f t="shared" si="15"/>
        <v>0</v>
      </c>
      <c r="AB90" s="39" t="str">
        <f t="shared" si="16"/>
        <v/>
      </c>
      <c r="AC90" s="39"/>
      <c r="AD90" s="39" t="str">
        <f>IF(M90="Terminé",SUMPRODUCT(Z$2:Z90,AB$2:AB90),"")</f>
        <v/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20"/>
        <v>Paraguay</v>
      </c>
      <c r="I91" s="39" t="str">
        <f t="shared" ref="I91:I105" si="21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283</v>
      </c>
      <c r="N91" s="60"/>
      <c r="O91" s="60"/>
      <c r="P91" s="60"/>
      <c r="Q91" s="60"/>
      <c r="R91" s="60"/>
      <c r="S91" s="60"/>
      <c r="T91" s="52" t="str">
        <f t="shared" si="19"/>
        <v/>
      </c>
      <c r="U91" s="52" t="str">
        <f t="shared" si="18"/>
        <v/>
      </c>
      <c r="V91" s="60" t="s">
        <v>262</v>
      </c>
      <c r="W91" s="60" cm="1">
        <f t="array" ref="W91">IF(LEFT($B91,4)="Tour",0,IF(AND($N91=$O91,$P91=$Q91,NOT(ISBLANK(N91:Q91))),1,0))</f>
        <v>0</v>
      </c>
      <c r="X91" s="61" t="str">
        <f t="shared" si="17"/>
        <v/>
      </c>
      <c r="Y91" s="39" t="str">
        <f t="shared" si="14"/>
        <v>Nul</v>
      </c>
      <c r="Z91" s="62" t="str">
        <f>IF(M91="Terminé",IF(T91&gt;U91,J91,IF(T91&lt;U91,L91,K91))+VLOOKUP(V91,Setup_ScoreExactBonus!$A:$D,4,FALSE),"")</f>
        <v/>
      </c>
      <c r="AA91" s="39" t="b">
        <f t="shared" si="15"/>
        <v>0</v>
      </c>
      <c r="AB91" s="39" t="str">
        <f t="shared" si="16"/>
        <v/>
      </c>
      <c r="AC91" s="39"/>
      <c r="AD91" s="39" t="str">
        <f>IF(M91="Terminé",SUMPRODUCT(Z$2:Z91,AB$2:AB91),"")</f>
        <v/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20"/>
        <v>Brésil</v>
      </c>
      <c r="I92" s="39" t="str">
        <f t="shared" si="21"/>
        <v>Norvège</v>
      </c>
      <c r="J92" s="60">
        <v>72</v>
      </c>
      <c r="K92" s="60">
        <v>118</v>
      </c>
      <c r="L92" s="60">
        <v>130</v>
      </c>
      <c r="M92" s="60" t="s">
        <v>283</v>
      </c>
      <c r="N92" s="60"/>
      <c r="O92" s="60"/>
      <c r="P92" s="60"/>
      <c r="Q92" s="60"/>
      <c r="R92" s="60"/>
      <c r="S92" s="60"/>
      <c r="T92" s="52" t="str">
        <f t="shared" si="19"/>
        <v/>
      </c>
      <c r="U92" s="52" t="str">
        <f t="shared" si="18"/>
        <v/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/>
      </c>
      <c r="Y92" s="39" t="str">
        <f t="shared" si="14"/>
        <v>Nul</v>
      </c>
      <c r="Z92" s="62" t="str">
        <f>IF(M92="Terminé",IF(T92&gt;U92,J92,IF(T92&lt;U92,L92,K92))+VLOOKUP(V92,Setup_ScoreExactBonus!$A:$D,4,FALSE),"")</f>
        <v/>
      </c>
      <c r="AA92" s="39" t="b">
        <f t="shared" si="15"/>
        <v>0</v>
      </c>
      <c r="AB92" s="39" t="str">
        <f t="shared" si="16"/>
        <v/>
      </c>
      <c r="AC92" s="39"/>
      <c r="AD92" s="39" t="str">
        <f>IF(M92="Terminé",SUMPRODUCT(Z$2:Z92,AB$2:AB92),"")</f>
        <v/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20"/>
        <v>Mexique</v>
      </c>
      <c r="I93" s="39" t="str">
        <f t="shared" si="21"/>
        <v>Angleterre</v>
      </c>
      <c r="J93" s="60">
        <v>105</v>
      </c>
      <c r="K93" s="60">
        <v>109</v>
      </c>
      <c r="L93" s="60">
        <v>93</v>
      </c>
      <c r="M93" s="60" t="s">
        <v>283</v>
      </c>
      <c r="N93" s="60"/>
      <c r="O93" s="60"/>
      <c r="P93" s="60"/>
      <c r="Q93" s="60"/>
      <c r="R93" s="60"/>
      <c r="S93" s="60"/>
      <c r="T93" s="52" t="str">
        <f t="shared" si="19"/>
        <v/>
      </c>
      <c r="U93" s="52" t="str">
        <f t="shared" si="18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83</v>
      </c>
      <c r="D94" s="39">
        <v>84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Espagne</v>
      </c>
      <c r="I94" s="39" t="str">
        <f t="shared" si="21"/>
        <v>Portugal</v>
      </c>
      <c r="J94" s="60"/>
      <c r="K94" s="60"/>
      <c r="L94" s="60"/>
      <c r="M94" s="60" t="s">
        <v>283</v>
      </c>
      <c r="N94" s="60"/>
      <c r="O94" s="60"/>
      <c r="P94" s="60"/>
      <c r="Q94" s="60"/>
      <c r="R94" s="60"/>
      <c r="S94" s="60"/>
      <c r="T94" s="52" t="str">
        <f t="shared" si="19"/>
        <v/>
      </c>
      <c r="U94" s="52" t="str">
        <f t="shared" si="18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82</v>
      </c>
      <c r="D95" s="39">
        <v>81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20"/>
        <v>Etats-Unis</v>
      </c>
      <c r="I95" s="39" t="str">
        <f t="shared" si="21"/>
        <v>Belgique</v>
      </c>
      <c r="J95" s="60">
        <v>95</v>
      </c>
      <c r="K95" s="60">
        <v>117</v>
      </c>
      <c r="L95" s="60">
        <v>100</v>
      </c>
      <c r="M95" s="60" t="s">
        <v>283</v>
      </c>
      <c r="N95" s="60"/>
      <c r="O95" s="60"/>
      <c r="P95" s="60"/>
      <c r="Q95" s="60"/>
      <c r="R95" s="60"/>
      <c r="S95" s="60"/>
      <c r="T95" s="52" t="str">
        <f t="shared" si="19"/>
        <v/>
      </c>
      <c r="U95" s="52" t="str">
        <f t="shared" si="18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85</v>
      </c>
      <c r="D96" s="39">
        <v>88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20"/>
        <v>Suisse</v>
      </c>
      <c r="I96" s="39" t="str">
        <f t="shared" si="21"/>
        <v>TBD</v>
      </c>
      <c r="J96" s="60"/>
      <c r="K96" s="60"/>
      <c r="L96" s="60"/>
      <c r="M96" s="60" t="s">
        <v>283</v>
      </c>
      <c r="N96" s="60"/>
      <c r="O96" s="60"/>
      <c r="P96" s="60"/>
      <c r="Q96" s="60"/>
      <c r="R96" s="60"/>
      <c r="S96" s="60"/>
      <c r="T96" s="52" t="str">
        <f t="shared" si="19"/>
        <v/>
      </c>
      <c r="U96" s="52" t="str">
        <f t="shared" si="18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IF(M96="Terminé",IF(T96&gt;U96,J96,IF(T96&lt;U96,L96,K96))+VLOOKUP(V96,Setup_ScoreExactBonus!$A:$D,4,FALSE),"")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86</v>
      </c>
      <c r="D97" s="39">
        <v>87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20"/>
        <v>TBD</v>
      </c>
      <c r="I97" s="39" t="str">
        <f t="shared" si="21"/>
        <v>TBD</v>
      </c>
      <c r="J97" s="60"/>
      <c r="K97" s="60"/>
      <c r="L97" s="60"/>
      <c r="M97" s="60" t="s">
        <v>283</v>
      </c>
      <c r="N97" s="60"/>
      <c r="O97" s="60"/>
      <c r="P97" s="60"/>
      <c r="Q97" s="60"/>
      <c r="R97" s="60"/>
      <c r="S97" s="60"/>
      <c r="T97" s="52" t="str">
        <f t="shared" si="19"/>
        <v/>
      </c>
      <c r="U97" s="52" t="str">
        <f t="shared" si="18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IF(M97="Terminé",IF(T97&gt;U97,J97,IF(T97&lt;U97,L97,K97))+VLOOKUP(V97,Setup_ScoreExactBonus!$A:$D,4,FALSE),"")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2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20"/>
        <v>TBD</v>
      </c>
      <c r="I98" s="64" t="str">
        <f t="shared" si="21"/>
        <v>TBD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52" t="str">
        <f t="shared" si="19"/>
        <v/>
      </c>
      <c r="U98" s="52" t="str">
        <f t="shared" si="18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2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20"/>
        <v>TBD</v>
      </c>
      <c r="I99" s="64" t="str">
        <f t="shared" si="21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52" t="str">
        <f t="shared" si="19"/>
        <v/>
      </c>
      <c r="U99" s="52" t="str">
        <f t="shared" si="18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2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20"/>
        <v>TBD</v>
      </c>
      <c r="I100" s="64" t="str">
        <f t="shared" si="21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52" t="str">
        <f t="shared" si="19"/>
        <v/>
      </c>
      <c r="U100" s="52" t="str">
        <f t="shared" si="18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2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20"/>
        <v>TBD</v>
      </c>
      <c r="I101" s="64" t="str">
        <f t="shared" si="21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52" t="str">
        <f t="shared" si="19"/>
        <v/>
      </c>
      <c r="U101" s="52" t="str">
        <f t="shared" si="18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TBD</v>
      </c>
      <c r="I102" s="7" t="str">
        <f t="shared" si="21"/>
        <v>TBD</v>
      </c>
      <c r="J102" s="11"/>
      <c r="K102" s="11"/>
      <c r="L102" s="11"/>
      <c r="M102" s="11" t="s">
        <v>283</v>
      </c>
      <c r="T102" s="52" t="str">
        <f t="shared" si="19"/>
        <v/>
      </c>
      <c r="U102" s="52" t="str">
        <f t="shared" si="18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TBD</v>
      </c>
      <c r="I103" s="7" t="str">
        <f t="shared" si="21"/>
        <v>TBD</v>
      </c>
      <c r="J103" s="11"/>
      <c r="K103" s="11"/>
      <c r="L103" s="11"/>
      <c r="M103" s="11" t="s">
        <v>283</v>
      </c>
      <c r="T103" s="52" t="str">
        <f t="shared" si="19"/>
        <v/>
      </c>
      <c r="U103" s="52" t="str">
        <f t="shared" si="18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20"/>
        <v>TBD</v>
      </c>
      <c r="I104" s="7" t="str">
        <f t="shared" si="21"/>
        <v>TBD</v>
      </c>
      <c r="J104" s="11"/>
      <c r="K104" s="11"/>
      <c r="L104" s="11"/>
      <c r="M104" s="11" t="s">
        <v>283</v>
      </c>
      <c r="T104" s="52" t="str">
        <f t="shared" si="19"/>
        <v/>
      </c>
      <c r="U104" s="52" t="str">
        <f t="shared" si="18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TBD</v>
      </c>
      <c r="I105" s="7" t="str">
        <f t="shared" si="21"/>
        <v>TBD</v>
      </c>
      <c r="J105" s="11"/>
      <c r="K105" s="11"/>
      <c r="L105" s="11"/>
      <c r="M105" s="11" t="s">
        <v>283</v>
      </c>
      <c r="T105" s="52" t="str">
        <f t="shared" si="19"/>
        <v/>
      </c>
      <c r="U105" s="52" t="str">
        <f t="shared" si="18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Espagne</v>
      </c>
      <c r="H94" s="13" t="str">
        <f>VLOOKUP($A94,Database!$A:$I,9,FALSE)</f>
        <v>Portugal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Etats-Unis</v>
      </c>
      <c r="H95" s="13" t="str">
        <f>VLOOKUP($A95,Database!$A:$I,9,FALSE)</f>
        <v>Belgique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Suisse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46206.497032638887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4</v>
      </c>
      <c r="D8" s="46">
        <f ca="1">COUNTIFS(Database!$H:$H,$B8,Database!$Y:$Y,$B8,Database!$G:$G,"&lt;="&amp;$B$2)+COUNTIFS(Database!$I:$I,$B8,Database!$Y:$Y,$B8,Database!$G:$G,"&lt;="&amp;$B$2)</f>
        <v>3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9</v>
      </c>
      <c r="H8" s="46">
        <f>SUMIF(Database!$H:$H,$B8,Database!U:U)+SUMIF(Database!I:I,$B8,Database!T:T)</f>
        <v>3</v>
      </c>
      <c r="I8" s="47">
        <f t="shared" si="0"/>
        <v>6</v>
      </c>
      <c r="J8" s="43">
        <f t="shared" ca="1" si="1"/>
        <v>10</v>
      </c>
      <c r="K8" s="41">
        <f ca="1" xml:space="preserve"> IF(C8&gt;0, _xlfn.RANK.EQ(J8,$J$8:$J$11,0) + COUNTIFS($J$8:$J$11,J8,$I$8:$I$11,"&gt;"&amp;I8), "")</f>
        <v>1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4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1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3</v>
      </c>
      <c r="I9" s="47">
        <f t="shared" si="0"/>
        <v>6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2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4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8</v>
      </c>
      <c r="I10" s="47">
        <f t="shared" si="0"/>
        <v>-3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4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4">
        <f>SUMIF(Database!$H:$H,$B12,Database!T:T)+SUMIF(Database!I:I,$B12,Database!U:U)</f>
        <v>9</v>
      </c>
      <c r="H12" s="44">
        <f>SUMIF(Database!$H:$H,$B12,Database!U:U)+SUMIF(Database!I:I,$B12,Database!T:T)</f>
        <v>2</v>
      </c>
      <c r="I12" s="45">
        <f t="shared" si="0"/>
        <v>7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1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4</v>
      </c>
      <c r="D13" s="44">
        <f ca="1">COUNTIFS(Database!$H:$H,$B13,Database!$Y:$Y,$B13,Database!$G:$G,"&lt;="&amp;$B$2)+COUNTIFS(Database!$I:$I,$B13,Database!$Y:$Y,$B13,Database!$G:$G,"&lt;="&amp;$B$2)</f>
        <v>2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7</v>
      </c>
      <c r="H13" s="44">
        <f>SUMIF(Database!$H:$H,$B13,Database!U:U)+SUMIF(Database!I:I,$B13,Database!T:T)</f>
        <v>4</v>
      </c>
      <c r="I13" s="45">
        <f t="shared" si="0"/>
        <v>3</v>
      </c>
      <c r="J13" s="42">
        <f t="shared" ca="1" si="1"/>
        <v>8</v>
      </c>
      <c r="K13" s="38">
        <f ca="1" xml:space="preserve"> IF(C8&gt;0, _xlfn.RANK.EQ(J13,$J$12:$J$15,0) + COUNTIFS($J$12:$J$15,J13,$I$12:$I$15,"&gt;"&amp;I13), "")</f>
        <v>2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4</v>
      </c>
      <c r="D16" s="46">
        <f ca="1">COUNTIFS(Database!$H:$H,$B16,Database!$Y:$Y,$B16,Database!$G:$G,"&lt;="&amp;$B$2)+COUNTIFS(Database!$I:$I,$B16,Database!$Y:$Y,$B16,Database!$G:$G,"&lt;="&amp;$B$2)</f>
        <v>3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10</v>
      </c>
      <c r="H16" s="46">
        <f>SUMIF(Database!$H:$H,$B16,Database!U:U)+SUMIF(Database!I:I,$B16,Database!T:T)</f>
        <v>4</v>
      </c>
      <c r="I16" s="47">
        <f t="shared" si="0"/>
        <v>6</v>
      </c>
      <c r="J16" s="43">
        <f t="shared" ca="1" si="1"/>
        <v>9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3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1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2</v>
      </c>
      <c r="H17" s="46">
        <f>SUMIF(Database!$H:$H,$B17,Database!U:U)+SUMIF(Database!I:I,$B17,Database!T:T)</f>
        <v>2</v>
      </c>
      <c r="I17" s="47">
        <f t="shared" si="0"/>
        <v>0</v>
      </c>
      <c r="J17" s="43">
        <f t="shared" ca="1" si="1"/>
        <v>4</v>
      </c>
      <c r="K17" s="41">
        <f ca="1" xml:space="preserve"> IF(C17&gt;0, _xlfn.RANK.EQ(J17,$J$16:$J$19,0) + COUNTIFS($J$16:$J$19,J17,$I$16:$I$19,"&gt;"&amp;I17), "")</f>
        <v>3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4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5</v>
      </c>
      <c r="I18" s="47">
        <f t="shared" si="0"/>
        <v>-2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2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3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2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5</v>
      </c>
      <c r="H28" s="44">
        <f>SUMIF(Database!$H:$H,$B28,Database!U:U)+SUMIF(Database!I:I,$B28,Database!T:T)</f>
        <v>3</v>
      </c>
      <c r="I28" s="45">
        <f t="shared" si="0"/>
        <v>2</v>
      </c>
      <c r="J28" s="42">
        <f t="shared" ca="1" si="1"/>
        <v>5</v>
      </c>
      <c r="K28" s="37">
        <f ca="1" xml:space="preserve"> IF(C28&gt;0, _xlfn.RANK.EQ(J28,$J$28:$J$31,0) + COUNTIFS($J$28:$J$31,J28,$I$28:$I$31,"&gt;"&amp;I28), "")</f>
        <v>2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2</v>
      </c>
      <c r="E29" s="44">
        <f ca="1">COUNTIFS(Database!$H:$H,$B29,Database!$Y:$Y,"=Nul",Database!$G:$G,"&lt;="&amp;$B$2)+COUNTIFS(Database!$I:$I,$B29,Database!$Y:$Y,"Nul",Database!$G:$G,"&lt;="&amp;$B$2)</f>
        <v>2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4">
        <f>SUMIF(Database!$H:$H,$B29,Database!T:T)+SUMIF(Database!I:I,$B29,Database!U:U)</f>
        <v>9</v>
      </c>
      <c r="H29" s="44">
        <f>SUMIF(Database!$H:$H,$B29,Database!U:U)+SUMIF(Database!I:I,$B29,Database!T:T)</f>
        <v>4</v>
      </c>
      <c r="I29" s="45">
        <f t="shared" si="0"/>
        <v>5</v>
      </c>
      <c r="J29" s="42">
        <f t="shared" ca="1" si="1"/>
        <v>8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4</v>
      </c>
      <c r="D32" s="46">
        <f ca="1">COUNTIFS(Database!$H:$H,$B32,Database!$Y:$Y,$B32,Database!$G:$G,"&lt;="&amp;$B$2)+COUNTIFS(Database!$I:$I,$B32,Database!$Y:$Y,$B32,Database!$G:$G,"&lt;="&amp;$B$2)</f>
        <v>3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8</v>
      </c>
      <c r="H32" s="46">
        <f>SUMIF(Database!$H:$H,$B32,Database!U:U)+SUMIF(Database!I:I,$B32,Database!T:T)</f>
        <v>0</v>
      </c>
      <c r="I32" s="47">
        <f t="shared" si="0"/>
        <v>8</v>
      </c>
      <c r="J32" s="43">
        <f t="shared" ca="1" si="1"/>
        <v>10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3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46">
        <f>SUMIF(Database!$H:$H,$B33,Database!T:T)+SUMIF(Database!I:I,$B33,Database!U:U)</f>
        <v>2</v>
      </c>
      <c r="H33" s="46">
        <f>SUMIF(Database!$H:$H,$B33,Database!U:U)+SUMIF(Database!I:I,$B33,Database!T:T)</f>
        <v>2</v>
      </c>
      <c r="I33" s="47">
        <f t="shared" si="0"/>
        <v>0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4</v>
      </c>
      <c r="D36" s="44">
        <f ca="1">COUNTIFS(Database!$H:$H,$B36,Database!$Y:$Y,$B36,Database!$G:$G,"&lt;="&amp;$B$2)+COUNTIFS(Database!$I:$I,$B36,Database!$Y:$Y,$B36,Database!$G:$G,"&lt;="&amp;$B$2)</f>
        <v>4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13</v>
      </c>
      <c r="H36" s="44">
        <f>SUMIF(Database!$H:$H,$B36,Database!U:U)+SUMIF(Database!I:I,$B36,Database!T:T)</f>
        <v>2</v>
      </c>
      <c r="I36" s="45">
        <f t="shared" si="0"/>
        <v>11</v>
      </c>
      <c r="J36" s="42">
        <f t="shared" ca="1" si="1"/>
        <v>12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4</v>
      </c>
      <c r="D37" s="44">
        <f ca="1">COUNTIFS(Database!$H:$H,$B37,Database!$Y:$Y,$B37,Database!$G:$G,"&lt;="&amp;$B$2)+COUNTIFS(Database!$I:$I,$B37,Database!$Y:$Y,$B37,Database!$G:$G,"&lt;="&amp;$B$2)</f>
        <v>3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10</v>
      </c>
      <c r="H37" s="44">
        <f>SUMIF(Database!$H:$H,$B37,Database!U:U)+SUMIF(Database!I:I,$B37,Database!T:T)</f>
        <v>8</v>
      </c>
      <c r="I37" s="45">
        <f t="shared" si="0"/>
        <v>2</v>
      </c>
      <c r="J37" s="42">
        <f t="shared" ca="1" si="1"/>
        <v>9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1</v>
      </c>
      <c r="E38" s="44">
        <f ca="1">COUNTIFS(Database!$H:$H,$B38,Database!$Y:$Y,"=Nul",Database!$G:$G,"&lt;="&amp;$B$2)+COUNTIFS(Database!$I:$I,$B38,Database!$Y:$Y,"Nul",Database!$G:$G,"&lt;="&amp;$B$2)</f>
        <v>0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4">
        <f>SUMIF(Database!$H:$H,$B38,Database!T:T)+SUMIF(Database!I:I,$B38,Database!U:U)</f>
        <v>10</v>
      </c>
      <c r="H38" s="44">
        <f>SUMIF(Database!$H:$H,$B38,Database!U:U)+SUMIF(Database!I:I,$B38,Database!T:T)</f>
        <v>9</v>
      </c>
      <c r="I38" s="45">
        <f t="shared" si="0"/>
        <v>1</v>
      </c>
      <c r="J38" s="42">
        <f t="shared" ca="1" si="1"/>
        <v>3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3</v>
      </c>
      <c r="D40" s="46">
        <f ca="1">COUNTIFS(Database!$H:$H,$B40,Database!$Y:$Y,$B40,Database!$G:$G,"&lt;="&amp;$B$2)+COUNTIFS(Database!$I:$I,$B40,Database!$Y:$Y,$B40,Database!$G:$G,"&lt;="&amp;$B$2)</f>
        <v>3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8</v>
      </c>
      <c r="H40" s="46">
        <f>SUMIF(Database!$H:$H,$B40,Database!U:U)+SUMIF(Database!I:I,$B40,Database!T:T)</f>
        <v>1</v>
      </c>
      <c r="I40" s="47">
        <f t="shared" si="0"/>
        <v>7</v>
      </c>
      <c r="J40" s="43">
        <f t="shared" ca="1" si="1"/>
        <v>9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4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9</v>
      </c>
      <c r="I41" s="47">
        <f t="shared" si="0"/>
        <v>-3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4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9</v>
      </c>
      <c r="I42" s="47">
        <f t="shared" si="0"/>
        <v>-4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3</v>
      </c>
      <c r="D44" s="44">
        <f ca="1">COUNTIFS(Database!$H:$H,$B44,Database!$Y:$Y,$B44,Database!$G:$G,"&lt;="&amp;$B$2)+COUNTIFS(Database!$I:$I,$B44,Database!$Y:$Y,$B44,Database!$G:$G,"&lt;="&amp;$B$2)</f>
        <v>2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4</v>
      </c>
      <c r="H44" s="44">
        <f>SUMIF(Database!$H:$H,$B44,Database!U:U)+SUMIF(Database!I:I,$B44,Database!T:T)</f>
        <v>1</v>
      </c>
      <c r="I44" s="45">
        <f t="shared" si="0"/>
        <v>3</v>
      </c>
      <c r="J44" s="42">
        <f t="shared" ca="1" si="1"/>
        <v>7</v>
      </c>
      <c r="K44" s="37">
        <f ca="1" xml:space="preserve"> IF(C44&gt;0, _xlfn.RANK.EQ(J44,$J$44:$J$47,0) + COUNTIFS($J$44:$J$47,J44,$I$44:$I$47,"&gt;"&amp;I44), "")</f>
        <v>2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4</v>
      </c>
      <c r="D45" s="44">
        <f ca="1">COUNTIFS(Database!$H:$H,$B45,Database!$Y:$Y,$B45,Database!$G:$G,"&lt;="&amp;$B$2)+COUNTIFS(Database!$I:$I,$B45,Database!$Y:$Y,$B45,Database!$G:$G,"&lt;="&amp;$B$2)</f>
        <v>2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8</v>
      </c>
      <c r="H45" s="44">
        <f>SUMIF(Database!$H:$H,$B45,Database!U:U)+SUMIF(Database!I:I,$B45,Database!T:T)</f>
        <v>2</v>
      </c>
      <c r="I45" s="45">
        <f t="shared" si="0"/>
        <v>6</v>
      </c>
      <c r="J45" s="42">
        <f t="shared" ca="1" si="1"/>
        <v>8</v>
      </c>
      <c r="K45" s="38">
        <f ca="1" xml:space="preserve"> IF(C45&gt;0, _xlfn.RANK.EQ(J45,$J$44:$J$47,0) + COUNTIFS($J$44:$J$47,J45,$I$44:$I$47,"&gt;"&amp;I45), "")</f>
        <v>1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3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1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2</v>
      </c>
      <c r="I49" s="47">
        <f t="shared" si="0"/>
        <v>0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4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6">
        <f>SUMIF(Database!$H:$H,$B50,Database!T:T)+SUMIF(Database!I:I,$B50,Database!U:U)</f>
        <v>6</v>
      </c>
      <c r="H50" s="46">
        <f>SUMIF(Database!$H:$H,$B50,Database!U:U)+SUMIF(Database!I:I,$B50,Database!T:T)</f>
        <v>7</v>
      </c>
      <c r="I50" s="47">
        <f t="shared" si="0"/>
        <v>-1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11"/>
  <sheetViews>
    <sheetView tabSelected="1" workbookViewId="0">
      <selection activeCell="A3" sqref="A3"/>
    </sheetView>
  </sheetViews>
  <sheetFormatPr baseColWidth="10" defaultColWidth="19.1796875" defaultRowHeight="14.5" x14ac:dyDescent="0.35"/>
  <cols>
    <col min="1" max="1" width="41" style="21" customWidth="1"/>
    <col min="2" max="2" width="23.08984375" style="21" bestFit="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426</v>
      </c>
      <c r="B1" s="1" t="s">
        <v>152</v>
      </c>
      <c r="C1" s="1" t="s">
        <v>153</v>
      </c>
      <c r="D1" s="1" t="s">
        <v>430</v>
      </c>
    </row>
    <row r="2" spans="1:4" x14ac:dyDescent="0.35">
      <c r="A2" s="73" t="s">
        <v>443</v>
      </c>
      <c r="B2" s="21">
        <f>_xlfn.XLOOKUP(MAX(Setup_MPP!$Q2:$Q27),Setup_MPP!$Q2:$Q27,Setup_MPP!$A2:$A27)</f>
        <v>7</v>
      </c>
      <c r="C2" s="21" t="str">
        <f>_xlfn.XLOOKUP(MAX(Setup_MPP!$Q2:$Q27),Setup_MPP!$Q2:$Q27,Setup_MPP!$C2:$C27)</f>
        <v>__Vince__</v>
      </c>
      <c r="D2" s="21">
        <f>MAX(Setup_MPP!Q2:Q27)</f>
        <v>22</v>
      </c>
    </row>
    <row r="3" spans="1:4" x14ac:dyDescent="0.35">
      <c r="A3" s="73" t="s">
        <v>442</v>
      </c>
      <c r="B3" s="21">
        <f>_xlfn.XLOOKUP(MAX(Setup_MPP!$Q:$Q),Setup_MPP!$Q:$Q,Setup_MPP!$A:$A)</f>
        <v>27</v>
      </c>
      <c r="C3" s="21" t="str">
        <f>_xlfn.XLOOKUP(MAX(Setup_MPP!$Q:$Q),Setup_MPP!$Q:$Q,Setup_MPP!$C:$C)</f>
        <v>maryemkappa</v>
      </c>
      <c r="D3" s="21">
        <f>MAX(Setup_MPP!Q:Q)</f>
        <v>28</v>
      </c>
    </row>
    <row r="4" spans="1:4" x14ac:dyDescent="0.35">
      <c r="A4" s="73" t="s">
        <v>431</v>
      </c>
      <c r="B4" s="21">
        <f ca="1">_xlfn.XLOOKUP(MAX(Pronostics!$AF:$AF),Pronostics!$AF:$AF,Pronostics!$B:$B)</f>
        <v>11</v>
      </c>
      <c r="C4" s="21" t="str">
        <f ca="1">_xlfn.XLOOKUP(MAX(Pronostics!$AF:$AF),Pronostics!$AF:$AF,Pronostics!$D:$D)</f>
        <v>Kinsley91</v>
      </c>
      <c r="D4" s="21">
        <f ca="1">MAX(Pronostics!$AF:$AF)</f>
        <v>346</v>
      </c>
    </row>
    <row r="5" spans="1:4" x14ac:dyDescent="0.35">
      <c r="A5" s="73" t="s">
        <v>435</v>
      </c>
      <c r="B5" s="21" cm="1">
        <f t="array" aca="1" ref="B5" ca="1">_xlfn.XLOOKUP(
    MAX(_xlfn._xlws.FILTER(Pronostics!$AF:$AF,Pronostics!$S:$S&lt;&gt;1)),
    Pronostics!$AF:$AF,
    Pronostics!$B:$B
)</f>
        <v>12</v>
      </c>
      <c r="C5" s="21" t="str" cm="1">
        <f t="array" aca="1" ref="C5" ca="1">_xlfn.XLOOKUP(
    MAX(_xlfn._xlws.FILTER(Pronostics!$AF:$AF,Pronostics!$S:$S&lt;&gt;1)),
    Pronostics!$AF:$AF,
    Pronostics!$D:$D
)</f>
        <v>Jaouad1</v>
      </c>
      <c r="D5" s="21" cm="1">
        <f t="array" aca="1" ref="D5" ca="1">MAX(_xlfn._xlws.FILTER(Pronostics!$AF:$AF,Pronostics!$S:$S&lt;&gt;1))</f>
        <v>216</v>
      </c>
    </row>
    <row r="6" spans="1:4" x14ac:dyDescent="0.35">
      <c r="A6" s="73" t="s">
        <v>432</v>
      </c>
      <c r="B6" s="21">
        <f>IF(SEARCH(", ",C6),0,_xlfn.XLOOKUP(MAX(Setup_MPP!$N:$N),Setup_MPP!$N:$N,Setup_MPP!$A:$A))</f>
        <v>0</v>
      </c>
      <c r="C6" s="21" t="str" cm="1">
        <f t="array" ref="C6">_xlfn.TEXTJOIN(", ",TRUE,_xlfn._xlws.FILTER(Setup_MPP!$C:$C,Setup_MPP!$N:$N=MAX(Setup_MPP!$N:$N)))</f>
        <v>leaelaz, Julay</v>
      </c>
      <c r="D6" s="21">
        <f>MAX(Setup_MPP!$N:$N)</f>
        <v>56</v>
      </c>
    </row>
    <row r="7" spans="1:4" x14ac:dyDescent="0.35">
      <c r="A7" s="73" t="s">
        <v>433</v>
      </c>
      <c r="B7" s="21">
        <f>IF(SEARCH(", ",C6),0,_xlfn.XLOOKUP(MAX(Setup_MPP!$O:$O),Setup_MPP!$O:$O,Setup_MPP!$A:$A))</f>
        <v>0</v>
      </c>
      <c r="C7" s="21" t="str" cm="1">
        <f t="array" aca="1" ref="C7" ca="1">_xlfn.TEXTJOIN(", ",TRUE,_xlfn._xlws.FILTER(Setup_MPP!$C:$C,Setup_MPP!$O:$O=MAX(Setup_MPP!$O:$O)))</f>
        <v>_Nicolas_LM_, Popo444</v>
      </c>
      <c r="D7" s="21">
        <f ca="1">MAX(Setup_MPP!$O:$O)</f>
        <v>13</v>
      </c>
    </row>
    <row r="8" spans="1:4" x14ac:dyDescent="0.35">
      <c r="A8" s="21" t="s">
        <v>434</v>
      </c>
      <c r="B8" s="21">
        <f ca="1">_xlfn.XLOOKUP(1,Setup_MPP!$U$2:$U$29,Setup_MPP!$A$2:$A$29)</f>
        <v>27</v>
      </c>
      <c r="C8" s="21" t="str">
        <f ca="1">_xlfn.XLOOKUP(1,Setup_MPP!$U$2:$U$29,Setup_MPP!$C$2:$C$29)</f>
        <v>maryemkappa</v>
      </c>
      <c r="D8" s="75">
        <f ca="1">ROUND(MAX(Setup_MPP!$T:$T),1)</f>
        <v>53.6</v>
      </c>
    </row>
    <row r="9" spans="1:4" x14ac:dyDescent="0.35">
      <c r="A9" s="21" t="s">
        <v>436</v>
      </c>
      <c r="B9" s="21" t="s">
        <v>437</v>
      </c>
      <c r="C9" s="21" t="str">
        <f>" "</f>
        <v xml:space="preserve"> </v>
      </c>
      <c r="D9" s="21">
        <f ca="1">ROUND(AVERAGE(Setup_MPP!$P$2:$P$28),0)</f>
        <v>3130</v>
      </c>
    </row>
    <row r="10" spans="1:4" x14ac:dyDescent="0.35">
      <c r="A10" s="21" t="s">
        <v>438</v>
      </c>
      <c r="B10" s="21">
        <f ca="1">_xlfn.XLOOKUP(MAX(Setup_MPP!$P:$P),Setup_MPP!$P:$P,Setup_MPP!$A:$A)</f>
        <v>2</v>
      </c>
      <c r="C10" s="21" t="str">
        <f ca="1">_xlfn.XLOOKUP(MAX(Setup_MPP!$P:$P),Setup_MPP!$P:$P,Setup_MPP!$C:$C)</f>
        <v>leaelaz</v>
      </c>
      <c r="D10" s="21">
        <f ca="1">ROUND(VLOOKUP(B10,Setup_MPP!A:U,19,FALSE),1)</f>
        <v>43.7</v>
      </c>
    </row>
    <row r="11" spans="1:4" x14ac:dyDescent="0.35">
      <c r="A11" s="21" t="s">
        <v>441</v>
      </c>
      <c r="B11" s="21">
        <f ca="1">_xlfn.XLOOKUP(MAX(Setup_MPP!$V$2:$V$29),Setup_MPP!$V$2:$V$29,Setup_MPP!$A$2:$A$29)</f>
        <v>5</v>
      </c>
      <c r="C11" s="21" t="str">
        <f ca="1">_xlfn.XLOOKUP(MAX(Setup_MPP!$V$2:$V$29),Setup_MPP!$V$2:$V$29,Setup_MPP!$C$2:$C$29)</f>
        <v>_Jujul</v>
      </c>
      <c r="D11" s="75">
        <f ca="1">ROUND(MAX(Setup_MPP!$V:$V),1)</f>
        <v>81.599999999999994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zoomScale="60" zoomScaleNormal="60" workbookViewId="0">
      <pane xSplit="4" ySplit="1" topLeftCell="M2295" activePane="bottomRight" state="frozen"/>
      <selection pane="topRight" activeCell="E1" sqref="E1"/>
      <selection pane="bottomLeft" activeCell="A2" sqref="A2"/>
      <selection pane="bottomRight" activeCell="P2314" sqref="P2314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421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418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04"/>
        <v>0</v>
      </c>
      <c r="AA2189" s="20">
        <f t="shared" si="200"/>
        <v>0</v>
      </c>
      <c r="AB2189" s="20">
        <f t="shared" ca="1" si="201"/>
        <v>0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0</v>
      </c>
      <c r="AG2189" s="21">
        <f ca="1">SUMIFS(AF$2:AF2189,D$2:D2189,D2189)</f>
        <v>2966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04"/>
        <v>0</v>
      </c>
      <c r="AA2190" s="20">
        <f t="shared" si="200"/>
        <v>0</v>
      </c>
      <c r="AB2190" s="20">
        <f t="shared" ca="1" si="201"/>
        <v>0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0</v>
      </c>
      <c r="AG2190" s="21">
        <f ca="1">SUMIFS(AF$2:AF2190,D$2:D2190,D2190)</f>
        <v>3464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04"/>
        <v>0</v>
      </c>
      <c r="AA2191" s="20">
        <f t="shared" si="200"/>
        <v>0</v>
      </c>
      <c r="AB2191" s="20">
        <f t="shared" ca="1" si="201"/>
        <v>0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0</v>
      </c>
      <c r="AG2191" s="21">
        <f ca="1">SUMIFS(AF$2:AF2191,D$2:D2191,D2191)</f>
        <v>3092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04"/>
        <v>0</v>
      </c>
      <c r="AA2192" s="20">
        <f t="shared" si="200"/>
        <v>1</v>
      </c>
      <c r="AB2192" s="20">
        <f t="shared" ca="1" si="201"/>
        <v>80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80</v>
      </c>
      <c r="AG2192" s="21">
        <f ca="1">SUMIFS(AF$2:AF2192,D$2:D2192,D2192)</f>
        <v>3337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04"/>
        <v>0</v>
      </c>
      <c r="AA2193" s="20">
        <f t="shared" si="200"/>
        <v>0</v>
      </c>
      <c r="AB2193" s="20">
        <f t="shared" ca="1" si="201"/>
        <v>0</v>
      </c>
      <c r="AC2193" s="20">
        <f t="shared" ca="1" si="202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03"/>
        <v>0</v>
      </c>
      <c r="AG2193" s="21">
        <f ca="1">SUMIFS(AF$2:AF2193,D$2:D2193,D2193)</f>
        <v>2304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04"/>
        <v>0</v>
      </c>
      <c r="AA2194" s="20">
        <f t="shared" si="200"/>
        <v>1</v>
      </c>
      <c r="AB2194" s="20">
        <f t="shared" ca="1" si="201"/>
        <v>80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80</v>
      </c>
      <c r="AG2194" s="21">
        <f ca="1">SUMIFS(AF$2:AF2194,D$2:D2194,D2194)</f>
        <v>3343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04"/>
        <v>0</v>
      </c>
      <c r="AA2195" s="20">
        <f t="shared" si="200"/>
        <v>1</v>
      </c>
      <c r="AB2195" s="20">
        <f t="shared" ca="1" si="201"/>
        <v>80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80</v>
      </c>
      <c r="AG2195" s="21">
        <f ca="1">SUMIFS(AF$2:AF2195,D$2:D2195,D2195)</f>
        <v>1855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04"/>
        <v>0</v>
      </c>
      <c r="AA2196" s="20">
        <f t="shared" si="200"/>
        <v>0</v>
      </c>
      <c r="AB2196" s="20">
        <f t="shared" ca="1" si="201"/>
        <v>0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0</v>
      </c>
      <c r="AG2196" s="21">
        <f ca="1">SUMIFS(AF$2:AF2196,D$2:D2196,D2196)</f>
        <v>3083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04"/>
        <v>0</v>
      </c>
      <c r="AA2197" s="20">
        <f t="shared" si="200"/>
        <v>0</v>
      </c>
      <c r="AB2197" s="20">
        <f t="shared" ca="1" si="201"/>
        <v>0</v>
      </c>
      <c r="AC2197" s="20">
        <f t="shared" ca="1" si="202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03"/>
        <v>0</v>
      </c>
      <c r="AG2197" s="21">
        <f ca="1">SUMIFS(AF$2:AF2197,D$2:D2197,D2197)</f>
        <v>3280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04"/>
        <v>0</v>
      </c>
      <c r="AA2198" s="20">
        <f t="shared" si="200"/>
        <v>0</v>
      </c>
      <c r="AB2198" s="20">
        <f t="shared" ca="1" si="201"/>
        <v>0</v>
      </c>
      <c r="AC2198" s="20">
        <f t="shared" ca="1" si="202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03"/>
        <v>0</v>
      </c>
      <c r="AG2198" s="21">
        <f ca="1">SUMIFS(AF$2:AF2198,D$2:D2198,D2198)</f>
        <v>2840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04"/>
        <v>0</v>
      </c>
      <c r="AA2199" s="20">
        <f t="shared" si="200"/>
        <v>1</v>
      </c>
      <c r="AB2199" s="20">
        <f t="shared" ca="1" si="201"/>
        <v>80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80</v>
      </c>
      <c r="AG2199" s="21">
        <f ca="1">SUMIFS(AF$2:AF2199,D$2:D2199,D2199)</f>
        <v>3311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04"/>
        <v>0</v>
      </c>
      <c r="AA2200" s="20">
        <f t="shared" si="200"/>
        <v>0</v>
      </c>
      <c r="AB2200" s="20">
        <f t="shared" ca="1" si="201"/>
        <v>0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0</v>
      </c>
      <c r="AG2200" s="21">
        <f ca="1">SUMIFS(AF$2:AF2200,D$2:D2200,D2200)</f>
        <v>2916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04"/>
        <v>0</v>
      </c>
      <c r="AA2201" s="20">
        <f t="shared" si="200"/>
        <v>0</v>
      </c>
      <c r="AB2201" s="20">
        <f t="shared" ca="1" si="201"/>
        <v>0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0</v>
      </c>
      <c r="AG2201" s="21">
        <f ca="1">SUMIFS(AF$2:AF2201,D$2:D2201,D2201)</f>
        <v>3229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04"/>
        <v>0</v>
      </c>
      <c r="AA2202" s="20">
        <f t="shared" si="200"/>
        <v>0</v>
      </c>
      <c r="AB2202" s="20">
        <f t="shared" ca="1" si="201"/>
        <v>0</v>
      </c>
      <c r="AC2202" s="20">
        <f t="shared" ca="1" si="202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03"/>
        <v>0</v>
      </c>
      <c r="AG2202" s="21">
        <f ca="1">SUMIFS(AF$2:AF2202,D$2:D2202,D2202)</f>
        <v>3328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04"/>
        <v>0</v>
      </c>
      <c r="AA2203" s="20">
        <f t="shared" si="200"/>
        <v>0</v>
      </c>
      <c r="AB2203" s="20">
        <f t="shared" ca="1" si="201"/>
        <v>0</v>
      </c>
      <c r="AC2203" s="20">
        <f t="shared" ca="1" si="202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03"/>
        <v>0</v>
      </c>
      <c r="AG2203" s="21">
        <f ca="1">SUMIFS(AF$2:AF2203,D$2:D2203,D2203)</f>
        <v>3169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04"/>
        <v>0</v>
      </c>
      <c r="AA2204" s="20">
        <f t="shared" si="200"/>
        <v>0</v>
      </c>
      <c r="AB2204" s="20">
        <f t="shared" ca="1" si="201"/>
        <v>0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0</v>
      </c>
      <c r="AG2204" s="21">
        <f ca="1">SUMIFS(AF$2:AF2204,D$2:D2204,D2204)</f>
        <v>2658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1</v>
      </c>
      <c r="AB2205" s="20">
        <f t="shared" ref="AB2205:AB2268" ca="1" si="207">IF(C2205&lt;NOW(),IF(AND(P2205&gt;Q2205,X2205&gt;Y2205),T2205,IF(AND(P2205=Q2205,X2205=Y2205),U2205,IF(AND(P2205&lt;Q2205,X2205&lt;Y2205),V2205,0))),"")</f>
        <v>80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80</v>
      </c>
      <c r="AG2205" s="21">
        <f ca="1">SUMIFS(AF$2:AF2205,D$2:D2205,D2205)</f>
        <v>3102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04"/>
        <v>0</v>
      </c>
      <c r="AA2206" s="20">
        <f t="shared" si="206"/>
        <v>0</v>
      </c>
      <c r="AB2206" s="20">
        <f t="shared" ca="1" si="207"/>
        <v>0</v>
      </c>
      <c r="AC2206" s="20">
        <f t="shared" ca="1" si="20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09"/>
        <v>0</v>
      </c>
      <c r="AG2206" s="21">
        <f ca="1">SUMIFS(AF$2:AF2206,D$2:D2206,D2206)</f>
        <v>2929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04"/>
        <v>0</v>
      </c>
      <c r="AA2207" s="20">
        <f t="shared" si="206"/>
        <v>0</v>
      </c>
      <c r="AB2207" s="20">
        <f t="shared" ca="1" si="207"/>
        <v>0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0</v>
      </c>
      <c r="AG2207" s="21">
        <f ca="1">SUMIFS(AF$2:AF2207,D$2:D2207,D2207)</f>
        <v>2990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04"/>
        <v>0</v>
      </c>
      <c r="AA2208" s="20">
        <f t="shared" si="206"/>
        <v>0</v>
      </c>
      <c r="AB2208" s="20">
        <f t="shared" ca="1" si="207"/>
        <v>0</v>
      </c>
      <c r="AC2208" s="20">
        <f t="shared" ca="1" si="20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09"/>
        <v>0</v>
      </c>
      <c r="AG2208" s="21">
        <f ca="1">SUMIFS(AF$2:AF2208,D$2:D2208,D2208)</f>
        <v>2878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04"/>
        <v>0</v>
      </c>
      <c r="AA2209" s="20">
        <f t="shared" si="206"/>
        <v>0</v>
      </c>
      <c r="AB2209" s="20">
        <f t="shared" ca="1" si="207"/>
        <v>0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0</v>
      </c>
      <c r="AG2209" s="21">
        <f ca="1">SUMIFS(AF$2:AF2209,D$2:D2209,D2209)</f>
        <v>2730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04"/>
        <v>0</v>
      </c>
      <c r="AA2210" s="20">
        <f t="shared" si="206"/>
        <v>1</v>
      </c>
      <c r="AB2210" s="20">
        <f t="shared" ca="1" si="207"/>
        <v>80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80</v>
      </c>
      <c r="AG2210" s="21">
        <f ca="1">SUMIFS(AF$2:AF2210,D$2:D2210,D2210)</f>
        <v>2759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04"/>
        <v>0</v>
      </c>
      <c r="AA2211" s="20">
        <f t="shared" si="206"/>
        <v>1</v>
      </c>
      <c r="AB2211" s="20">
        <f t="shared" ca="1" si="207"/>
        <v>80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80</v>
      </c>
      <c r="AG2211" s="21">
        <f ca="1">SUMIFS(AF$2:AF2211,D$2:D2211,D2211)</f>
        <v>2369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04"/>
        <v>0</v>
      </c>
      <c r="AA2212" s="20">
        <f t="shared" si="206"/>
        <v>0</v>
      </c>
      <c r="AB2212" s="20">
        <f t="shared" ca="1" si="207"/>
        <v>0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0</v>
      </c>
      <c r="AG2212" s="21">
        <f ca="1">SUMIFS(AF$2:AF2212,D$2:D2212,D2212)</f>
        <v>3054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04"/>
        <v>0</v>
      </c>
      <c r="AA2213" s="20">
        <f t="shared" si="206"/>
        <v>0</v>
      </c>
      <c r="AB2213" s="20">
        <f t="shared" ca="1" si="207"/>
        <v>0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0</v>
      </c>
      <c r="AG2213" s="21">
        <f ca="1">SUMIFS(AF$2:AF2213,D$2:D2213,D2213)</f>
        <v>3105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04"/>
        <v>0</v>
      </c>
      <c r="AA2214" s="20">
        <f t="shared" si="206"/>
        <v>0</v>
      </c>
      <c r="AB2214" s="20">
        <f t="shared" ca="1" si="207"/>
        <v>0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0</v>
      </c>
      <c r="AG2214" s="21">
        <f ca="1">SUMIFS(AF$2:AF2214,D$2:D2214,D2214)</f>
        <v>2615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04"/>
        <v>0</v>
      </c>
      <c r="AA2215" s="20">
        <f t="shared" si="206"/>
        <v>1</v>
      </c>
      <c r="AB2215" s="20">
        <f t="shared" ca="1" si="207"/>
        <v>80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80</v>
      </c>
      <c r="AG2215" s="21">
        <f ca="1">SUMIFS(AF$2:AF2215,D$2:D2215,D2215)</f>
        <v>2852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0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04"/>
        <v>0</v>
      </c>
      <c r="AA2216" s="20">
        <f t="shared" si="206"/>
        <v>0</v>
      </c>
      <c r="AB2216" s="20">
        <f t="shared" ca="1" si="207"/>
        <v>0</v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09"/>
        <v>0</v>
      </c>
      <c r="AG2216" s="21">
        <f ca="1">SUMIFS(AF$2:AF2216,D$2:D2216,D2216)</f>
        <v>2966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0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04"/>
        <v>0</v>
      </c>
      <c r="AA2217" s="20">
        <f t="shared" si="206"/>
        <v>1</v>
      </c>
      <c r="AB2217" s="20">
        <f t="shared" ca="1" si="207"/>
        <v>52</v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09"/>
        <v>52</v>
      </c>
      <c r="AG2217" s="21">
        <f ca="1">SUMIFS(AF$2:AF2217,D$2:D2217,D2217)</f>
        <v>3516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0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04"/>
        <v>0</v>
      </c>
      <c r="AA2218" s="20">
        <f t="shared" si="206"/>
        <v>1</v>
      </c>
      <c r="AB2218" s="20">
        <f t="shared" ca="1" si="207"/>
        <v>52</v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09"/>
        <v>52</v>
      </c>
      <c r="AG2218" s="21">
        <f ca="1">SUMIFS(AF$2:AF2218,D$2:D2218,D2218)</f>
        <v>3144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0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04"/>
        <v>0</v>
      </c>
      <c r="AA2219" s="20">
        <f t="shared" si="206"/>
        <v>1</v>
      </c>
      <c r="AB2219" s="20">
        <f t="shared" ca="1" si="207"/>
        <v>52</v>
      </c>
      <c r="AC2219" s="20">
        <f t="shared" ca="1" si="20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09"/>
        <v>72</v>
      </c>
      <c r="AG2219" s="21">
        <f ca="1">SUMIFS(AF$2:AF2219,D$2:D2219,D2219)</f>
        <v>3409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0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04"/>
        <v>0</v>
      </c>
      <c r="AA2220" s="20">
        <f t="shared" si="206"/>
        <v>0</v>
      </c>
      <c r="AB2220" s="20">
        <f t="shared" ca="1" si="207"/>
        <v>0</v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09"/>
        <v>0</v>
      </c>
      <c r="AG2220" s="21">
        <f ca="1">SUMIFS(AF$2:AF2220,D$2:D2220,D2220)</f>
        <v>2304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0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04"/>
        <v>0</v>
      </c>
      <c r="AA2221" s="20">
        <f t="shared" si="206"/>
        <v>1</v>
      </c>
      <c r="AB2221" s="20">
        <f t="shared" ca="1" si="207"/>
        <v>52</v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09"/>
        <v>52</v>
      </c>
      <c r="AG2221" s="21">
        <f ca="1">SUMIFS(AF$2:AF2221,D$2:D2221,D2221)</f>
        <v>3395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0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04"/>
        <v>0</v>
      </c>
      <c r="AA2222" s="20">
        <f t="shared" si="206"/>
        <v>1</v>
      </c>
      <c r="AB2222" s="20">
        <f t="shared" ca="1" si="207"/>
        <v>52</v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09"/>
        <v>52</v>
      </c>
      <c r="AG2222" s="21">
        <f ca="1">SUMIFS(AF$2:AF2222,D$2:D2222,D2222)</f>
        <v>1907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0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04"/>
        <v>0</v>
      </c>
      <c r="AA2223" s="20">
        <f t="shared" si="206"/>
        <v>1</v>
      </c>
      <c r="AB2223" s="20">
        <f t="shared" ca="1" si="207"/>
        <v>52</v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09"/>
        <v>52</v>
      </c>
      <c r="AG2223" s="21">
        <f ca="1">SUMIFS(AF$2:AF2223,D$2:D2223,D2223)</f>
        <v>3135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0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04"/>
        <v>0</v>
      </c>
      <c r="AA2224" s="20">
        <f t="shared" si="206"/>
        <v>1</v>
      </c>
      <c r="AB2224" s="20">
        <f t="shared" ca="1" si="207"/>
        <v>52</v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09"/>
        <v>52</v>
      </c>
      <c r="AG2224" s="21">
        <f ca="1">SUMIFS(AF$2:AF2224,D$2:D2224,D2224)</f>
        <v>3332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0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04"/>
        <v>0</v>
      </c>
      <c r="AA2225" s="20">
        <f t="shared" si="206"/>
        <v>1</v>
      </c>
      <c r="AB2225" s="20">
        <f t="shared" ca="1" si="207"/>
        <v>52</v>
      </c>
      <c r="AC2225" s="20">
        <f t="shared" ca="1" si="20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09"/>
        <v>72</v>
      </c>
      <c r="AG2225" s="21">
        <f ca="1">SUMIFS(AF$2:AF2225,D$2:D2225,D2225)</f>
        <v>2912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0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04"/>
        <v>0</v>
      </c>
      <c r="AA2226" s="20">
        <f t="shared" si="206"/>
        <v>1</v>
      </c>
      <c r="AB2226" s="20">
        <f t="shared" ca="1" si="207"/>
        <v>52</v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09"/>
        <v>52</v>
      </c>
      <c r="AG2226" s="21">
        <f ca="1">SUMIFS(AF$2:AF2226,D$2:D2226,D2226)</f>
        <v>3363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0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04"/>
        <v>0</v>
      </c>
      <c r="AA2227" s="20">
        <f t="shared" si="206"/>
        <v>1</v>
      </c>
      <c r="AB2227" s="20">
        <f t="shared" ca="1" si="207"/>
        <v>52</v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09"/>
        <v>52</v>
      </c>
      <c r="AG2227" s="21">
        <f ca="1">SUMIFS(AF$2:AF2227,D$2:D2227,D2227)</f>
        <v>2968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0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04"/>
        <v>0</v>
      </c>
      <c r="AA2228" s="20">
        <f t="shared" si="206"/>
        <v>1</v>
      </c>
      <c r="AB2228" s="20">
        <f t="shared" ca="1" si="207"/>
        <v>52</v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09"/>
        <v>52</v>
      </c>
      <c r="AG2228" s="21">
        <f ca="1">SUMIFS(AF$2:AF2228,D$2:D2228,D2228)</f>
        <v>3281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0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04"/>
        <v>0</v>
      </c>
      <c r="AA2229" s="20">
        <f t="shared" si="206"/>
        <v>1</v>
      </c>
      <c r="AB2229" s="20">
        <f t="shared" ca="1" si="207"/>
        <v>52</v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09"/>
        <v>52</v>
      </c>
      <c r="AG2229" s="21">
        <f ca="1">SUMIFS(AF$2:AF2229,D$2:D2229,D2229)</f>
        <v>3380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0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04"/>
        <v>0</v>
      </c>
      <c r="AA2230" s="20">
        <f t="shared" si="206"/>
        <v>1</v>
      </c>
      <c r="AB2230" s="20">
        <f t="shared" ca="1" si="207"/>
        <v>52</v>
      </c>
      <c r="AC2230" s="20">
        <f t="shared" ca="1" si="20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09"/>
        <v>72</v>
      </c>
      <c r="AG2230" s="21">
        <f ca="1">SUMIFS(AF$2:AF2230,D$2:D2230,D2230)</f>
        <v>3241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0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04"/>
        <v>0</v>
      </c>
      <c r="AA2231" s="20">
        <f t="shared" si="206"/>
        <v>0</v>
      </c>
      <c r="AB2231" s="20">
        <f t="shared" ca="1" si="207"/>
        <v>0</v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09"/>
        <v>0</v>
      </c>
      <c r="AG2231" s="21">
        <f ca="1">SUMIFS(AF$2:AF2231,D$2:D2231,D2231)</f>
        <v>2658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0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04"/>
        <v>0</v>
      </c>
      <c r="AA2232" s="20">
        <f t="shared" si="206"/>
        <v>1</v>
      </c>
      <c r="AB2232" s="20">
        <f t="shared" ca="1" si="207"/>
        <v>52</v>
      </c>
      <c r="AC2232" s="20">
        <f t="shared" ca="1" si="20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09"/>
        <v>72</v>
      </c>
      <c r="AG2232" s="21">
        <f ca="1">SUMIFS(AF$2:AF2232,D$2:D2232,D2232)</f>
        <v>3174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0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04"/>
        <v>0</v>
      </c>
      <c r="AA2233" s="20">
        <f t="shared" si="206"/>
        <v>1</v>
      </c>
      <c r="AB2233" s="20">
        <f t="shared" ca="1" si="207"/>
        <v>52</v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09"/>
        <v>52</v>
      </c>
      <c r="AG2233" s="21">
        <f ca="1">SUMIFS(AF$2:AF2233,D$2:D2233,D2233)</f>
        <v>2981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0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04"/>
        <v>0</v>
      </c>
      <c r="AA2234" s="20">
        <f t="shared" si="206"/>
        <v>1</v>
      </c>
      <c r="AB2234" s="20">
        <f t="shared" ca="1" si="207"/>
        <v>52</v>
      </c>
      <c r="AC2234" s="20">
        <f t="shared" ca="1" si="20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09"/>
        <v>72</v>
      </c>
      <c r="AG2234" s="21">
        <f ca="1">SUMIFS(AF$2:AF2234,D$2:D2234,D2234)</f>
        <v>3062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0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04"/>
        <v>0</v>
      </c>
      <c r="AA2235" s="20">
        <f t="shared" si="206"/>
        <v>1</v>
      </c>
      <c r="AB2235" s="20">
        <f t="shared" ca="1" si="207"/>
        <v>52</v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09"/>
        <v>52</v>
      </c>
      <c r="AG2235" s="21">
        <f ca="1">SUMIFS(AF$2:AF2235,D$2:D2235,D2235)</f>
        <v>2930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0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04"/>
        <v>0</v>
      </c>
      <c r="AA2236" s="20">
        <f t="shared" si="206"/>
        <v>0</v>
      </c>
      <c r="AB2236" s="20">
        <f t="shared" ca="1" si="207"/>
        <v>0</v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09"/>
        <v>0</v>
      </c>
      <c r="AG2236" s="21">
        <f ca="1">SUMIFS(AF$2:AF2236,D$2:D2236,D2236)</f>
        <v>2730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0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04"/>
        <v>0</v>
      </c>
      <c r="AA2237" s="20">
        <f t="shared" si="206"/>
        <v>1</v>
      </c>
      <c r="AB2237" s="20">
        <f t="shared" ca="1" si="207"/>
        <v>52</v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09"/>
        <v>52</v>
      </c>
      <c r="AG2237" s="21">
        <f ca="1">SUMIFS(AF$2:AF2237,D$2:D2237,D2237)</f>
        <v>2811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0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04"/>
        <v>0</v>
      </c>
      <c r="AA2238" s="20">
        <f t="shared" si="206"/>
        <v>1</v>
      </c>
      <c r="AB2238" s="20">
        <f t="shared" ca="1" si="207"/>
        <v>52</v>
      </c>
      <c r="AC2238" s="20">
        <f t="shared" ca="1" si="20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09"/>
        <v>72</v>
      </c>
      <c r="AG2238" s="21">
        <f ca="1">SUMIFS(AF$2:AF2238,D$2:D2238,D2238)</f>
        <v>2441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0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04"/>
        <v>0</v>
      </c>
      <c r="AA2239" s="20">
        <f t="shared" si="206"/>
        <v>0</v>
      </c>
      <c r="AB2239" s="20">
        <f t="shared" ca="1" si="207"/>
        <v>0</v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09"/>
        <v>0</v>
      </c>
      <c r="AG2239" s="21">
        <f ca="1">SUMIFS(AF$2:AF2239,D$2:D2239,D2239)</f>
        <v>3054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0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04"/>
        <v>0</v>
      </c>
      <c r="AA2240" s="20">
        <f t="shared" si="206"/>
        <v>1</v>
      </c>
      <c r="AB2240" s="20">
        <f t="shared" ca="1" si="207"/>
        <v>52</v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09"/>
        <v>52</v>
      </c>
      <c r="AG2240" s="21">
        <f ca="1">SUMIFS(AF$2:AF2240,D$2:D2240,D2240)</f>
        <v>3157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0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04"/>
        <v>0</v>
      </c>
      <c r="AA2241" s="20">
        <f t="shared" si="206"/>
        <v>1</v>
      </c>
      <c r="AB2241" s="20">
        <f t="shared" ca="1" si="207"/>
        <v>52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09"/>
        <v>52</v>
      </c>
      <c r="AG2241" s="21">
        <f ca="1">SUMIFS(AF$2:AF2241,D$2:D2241,D2241)</f>
        <v>2667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0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10">IF(A2242=0,0,IF(W2242="À venir",0,IF(AND(ISBLANK(P2242),ISBLANK(Q2242)),1,0)))</f>
        <v>0</v>
      </c>
      <c r="AA2242" s="20">
        <f t="shared" si="206"/>
        <v>1</v>
      </c>
      <c r="AB2242" s="20">
        <f t="shared" ca="1" si="207"/>
        <v>52</v>
      </c>
      <c r="AC2242" s="20">
        <f t="shared" ca="1" si="20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09"/>
        <v>72</v>
      </c>
      <c r="AG2242" s="21">
        <f ca="1">SUMIFS(AF$2:AF2242,D$2:D2242,D2242)</f>
        <v>2924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11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si="210"/>
        <v>0</v>
      </c>
      <c r="AA2243" s="20">
        <f t="shared" si="206"/>
        <v>1</v>
      </c>
      <c r="AB2243" s="20">
        <f t="shared" ca="1" si="207"/>
        <v>41</v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09"/>
        <v>41</v>
      </c>
      <c r="AG2243" s="21">
        <f ca="1">SUMIFS(AF$2:AF2243,D$2:D2243,D2243)</f>
        <v>3007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11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10"/>
        <v>0</v>
      </c>
      <c r="AA2244" s="20">
        <f t="shared" si="206"/>
        <v>1</v>
      </c>
      <c r="AB2244" s="20">
        <f t="shared" ca="1" si="207"/>
        <v>41</v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09"/>
        <v>41</v>
      </c>
      <c r="AG2244" s="21">
        <f ca="1">SUMIFS(AF$2:AF2244,D$2:D2244,D2244)</f>
        <v>3557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11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10"/>
        <v>0</v>
      </c>
      <c r="AA2245" s="20">
        <f t="shared" si="206"/>
        <v>1</v>
      </c>
      <c r="AB2245" s="20">
        <f t="shared" ca="1" si="207"/>
        <v>41</v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09"/>
        <v>41</v>
      </c>
      <c r="AG2245" s="21">
        <f ca="1">SUMIFS(AF$2:AF2245,D$2:D2245,D2245)</f>
        <v>3185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11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10"/>
        <v>0</v>
      </c>
      <c r="AA2246" s="20">
        <f t="shared" si="206"/>
        <v>1</v>
      </c>
      <c r="AB2246" s="20">
        <f t="shared" ca="1" si="207"/>
        <v>41</v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09"/>
        <v>41</v>
      </c>
      <c r="AG2246" s="21">
        <f ca="1">SUMIFS(AF$2:AF2246,D$2:D2246,D2246)</f>
        <v>3450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11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10"/>
        <v>0</v>
      </c>
      <c r="AA2247" s="20">
        <f t="shared" si="206"/>
        <v>1</v>
      </c>
      <c r="AB2247" s="20">
        <f t="shared" ca="1" si="207"/>
        <v>41</v>
      </c>
      <c r="AC2247" s="20">
        <f t="shared" ca="1" si="208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09"/>
        <v>91</v>
      </c>
      <c r="AG2247" s="21">
        <f ca="1">SUMIFS(AF$2:AF2247,D$2:D2247,D2247)</f>
        <v>2395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11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10"/>
        <v>0</v>
      </c>
      <c r="AA2248" s="20">
        <f t="shared" si="206"/>
        <v>1</v>
      </c>
      <c r="AB2248" s="20">
        <f t="shared" ca="1" si="207"/>
        <v>41</v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09"/>
        <v>41</v>
      </c>
      <c r="AG2248" s="21">
        <f ca="1">SUMIFS(AF$2:AF2248,D$2:D2248,D2248)</f>
        <v>3436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11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10"/>
        <v>0</v>
      </c>
      <c r="AA2249" s="20">
        <f t="shared" si="206"/>
        <v>1</v>
      </c>
      <c r="AB2249" s="20">
        <f t="shared" ca="1" si="207"/>
        <v>41</v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09"/>
        <v>41</v>
      </c>
      <c r="AG2249" s="21">
        <f ca="1">SUMIFS(AF$2:AF2249,D$2:D2249,D2249)</f>
        <v>1948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11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10"/>
        <v>0</v>
      </c>
      <c r="AA2250" s="20">
        <f t="shared" si="206"/>
        <v>1</v>
      </c>
      <c r="AB2250" s="20">
        <f t="shared" ca="1" si="207"/>
        <v>41</v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09"/>
        <v>41</v>
      </c>
      <c r="AG2250" s="21">
        <f ca="1">SUMIFS(AF$2:AF2250,D$2:D2250,D2250)</f>
        <v>3176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11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10"/>
        <v>0</v>
      </c>
      <c r="AA2251" s="20">
        <f t="shared" si="206"/>
        <v>1</v>
      </c>
      <c r="AB2251" s="20">
        <f t="shared" ca="1" si="207"/>
        <v>41</v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09"/>
        <v>41</v>
      </c>
      <c r="AG2251" s="21">
        <f ca="1">SUMIFS(AF$2:AF2251,D$2:D2251,D2251)</f>
        <v>3373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11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10"/>
        <v>0</v>
      </c>
      <c r="AA2252" s="20">
        <f t="shared" si="206"/>
        <v>1</v>
      </c>
      <c r="AB2252" s="20">
        <f t="shared" ca="1" si="207"/>
        <v>41</v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09"/>
        <v>41</v>
      </c>
      <c r="AG2252" s="21">
        <f ca="1">SUMIFS(AF$2:AF2252,D$2:D2252,D2252)</f>
        <v>2953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11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10"/>
        <v>0</v>
      </c>
      <c r="AA2253" s="20">
        <f t="shared" si="206"/>
        <v>1</v>
      </c>
      <c r="AB2253" s="20">
        <f t="shared" ca="1" si="207"/>
        <v>41</v>
      </c>
      <c r="AC2253" s="20">
        <f t="shared" ca="1" si="208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09"/>
        <v>91</v>
      </c>
      <c r="AG2253" s="21">
        <f ca="1">SUMIFS(AF$2:AF2253,D$2:D2253,D2253)</f>
        <v>3454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11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10"/>
        <v>0</v>
      </c>
      <c r="AA2254" s="20">
        <f t="shared" si="206"/>
        <v>1</v>
      </c>
      <c r="AB2254" s="20">
        <f t="shared" ca="1" si="207"/>
        <v>41</v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09"/>
        <v>41</v>
      </c>
      <c r="AG2254" s="21">
        <f ca="1">SUMIFS(AF$2:AF2254,D$2:D2254,D2254)</f>
        <v>3009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11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10"/>
        <v>0</v>
      </c>
      <c r="AA2255" s="20">
        <f t="shared" si="206"/>
        <v>1</v>
      </c>
      <c r="AB2255" s="20">
        <f t="shared" ca="1" si="207"/>
        <v>41</v>
      </c>
      <c r="AC2255" s="20">
        <f t="shared" ca="1" si="208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09"/>
        <v>91</v>
      </c>
      <c r="AG2255" s="21">
        <f ca="1">SUMIFS(AF$2:AF2255,D$2:D2255,D2255)</f>
        <v>3372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11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10"/>
        <v>0</v>
      </c>
      <c r="AA2256" s="20">
        <f t="shared" si="206"/>
        <v>1</v>
      </c>
      <c r="AB2256" s="20">
        <f t="shared" ca="1" si="207"/>
        <v>41</v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09"/>
        <v>41</v>
      </c>
      <c r="AG2256" s="21">
        <f ca="1">SUMIFS(AF$2:AF2256,D$2:D2256,D2256)</f>
        <v>3421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11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10"/>
        <v>0</v>
      </c>
      <c r="AA2257" s="20">
        <f t="shared" si="206"/>
        <v>1</v>
      </c>
      <c r="AB2257" s="20">
        <f t="shared" ca="1" si="207"/>
        <v>41</v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09"/>
        <v>41</v>
      </c>
      <c r="AG2257" s="21">
        <f ca="1">SUMIFS(AF$2:AF2257,D$2:D2257,D2257)</f>
        <v>3282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11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10"/>
        <v>0</v>
      </c>
      <c r="AA2258" s="20">
        <f t="shared" si="206"/>
        <v>0</v>
      </c>
      <c r="AB2258" s="20">
        <f t="shared" ca="1" si="207"/>
        <v>0</v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09"/>
        <v>0</v>
      </c>
      <c r="AG2258" s="21">
        <f ca="1">SUMIFS(AF$2:AF2258,D$2:D2258,D2258)</f>
        <v>2658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11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10"/>
        <v>0</v>
      </c>
      <c r="AA2259" s="20">
        <f t="shared" si="206"/>
        <v>1</v>
      </c>
      <c r="AB2259" s="20">
        <f t="shared" ca="1" si="207"/>
        <v>41</v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09"/>
        <v>41</v>
      </c>
      <c r="AG2259" s="21">
        <f ca="1">SUMIFS(AF$2:AF2259,D$2:D2259,D2259)</f>
        <v>3215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11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10"/>
        <v>0</v>
      </c>
      <c r="AA2260" s="20">
        <f t="shared" si="206"/>
        <v>1</v>
      </c>
      <c r="AB2260" s="20">
        <f t="shared" ca="1" si="207"/>
        <v>41</v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09"/>
        <v>41</v>
      </c>
      <c r="AG2260" s="21">
        <f ca="1">SUMIFS(AF$2:AF2260,D$2:D2260,D2260)</f>
        <v>3022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11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10"/>
        <v>0</v>
      </c>
      <c r="AA2261" s="20">
        <f t="shared" si="206"/>
        <v>1</v>
      </c>
      <c r="AB2261" s="20">
        <f t="shared" ca="1" si="207"/>
        <v>41</v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09"/>
        <v>41</v>
      </c>
      <c r="AG2261" s="21">
        <f ca="1">SUMIFS(AF$2:AF2261,D$2:D2261,D2261)</f>
        <v>3103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11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10"/>
        <v>0</v>
      </c>
      <c r="AA2262" s="20">
        <f t="shared" si="206"/>
        <v>1</v>
      </c>
      <c r="AB2262" s="20">
        <f t="shared" ca="1" si="207"/>
        <v>41</v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09"/>
        <v>41</v>
      </c>
      <c r="AG2262" s="21">
        <f ca="1">SUMIFS(AF$2:AF2262,D$2:D2262,D2262)</f>
        <v>2971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11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10"/>
        <v>0</v>
      </c>
      <c r="AA2263" s="20">
        <f t="shared" si="206"/>
        <v>1</v>
      </c>
      <c r="AB2263" s="20">
        <f t="shared" ca="1" si="207"/>
        <v>41</v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09"/>
        <v>82</v>
      </c>
      <c r="AG2263" s="21">
        <f ca="1">SUMIFS(AF$2:AF2263,D$2:D2263,D2263)</f>
        <v>2812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11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10"/>
        <v>0</v>
      </c>
      <c r="AA2264" s="20">
        <f t="shared" si="206"/>
        <v>1</v>
      </c>
      <c r="AB2264" s="20">
        <f t="shared" ca="1" si="207"/>
        <v>41</v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09"/>
        <v>41</v>
      </c>
      <c r="AG2264" s="21">
        <f ca="1">SUMIFS(AF$2:AF2264,D$2:D2264,D2264)</f>
        <v>2852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11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10"/>
        <v>0</v>
      </c>
      <c r="AA2265" s="20">
        <f t="shared" si="206"/>
        <v>1</v>
      </c>
      <c r="AB2265" s="20">
        <f t="shared" ca="1" si="207"/>
        <v>41</v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09"/>
        <v>41</v>
      </c>
      <c r="AG2265" s="21">
        <f ca="1">SUMIFS(AF$2:AF2265,D$2:D2265,D2265)</f>
        <v>2482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11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10"/>
        <v>0</v>
      </c>
      <c r="AA2266" s="20">
        <f t="shared" si="206"/>
        <v>1</v>
      </c>
      <c r="AB2266" s="20">
        <f t="shared" ca="1" si="207"/>
        <v>41</v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09"/>
        <v>41</v>
      </c>
      <c r="AG2266" s="21">
        <f ca="1">SUMIFS(AF$2:AF2266,D$2:D2266,D2266)</f>
        <v>3095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11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10"/>
        <v>0</v>
      </c>
      <c r="AA2267" s="20">
        <f t="shared" si="206"/>
        <v>1</v>
      </c>
      <c r="AB2267" s="20">
        <f t="shared" ca="1" si="207"/>
        <v>41</v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09"/>
        <v>41</v>
      </c>
      <c r="AG2267" s="21">
        <f ca="1">SUMIFS(AF$2:AF2267,D$2:D2267,D2267)</f>
        <v>3198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11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10"/>
        <v>0</v>
      </c>
      <c r="AA2268" s="20">
        <f t="shared" si="206"/>
        <v>1</v>
      </c>
      <c r="AB2268" s="20">
        <f t="shared" ca="1" si="207"/>
        <v>41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09"/>
        <v>41</v>
      </c>
      <c r="AG2268" s="21">
        <f ca="1">SUMIFS(AF$2:AF2268,D$2:D2268,D2268)</f>
        <v>2708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11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 t="shared" si="210"/>
        <v>0</v>
      </c>
      <c r="AA2269" s="20">
        <f t="shared" ref="AA2269:AA2332" si="212">IF(OR(ISBLANK(P2269),ISBLANK(Q2269)),"",IF(OR(AND(P2269&gt;Q2269,X2269&gt;Y2269),AND(P2269=Q2269,X2269=Y2269),AND(P2269&lt;Q2269,X2269&lt;Y2269)),1,0))</f>
        <v>1</v>
      </c>
      <c r="AB2269" s="20">
        <f t="shared" ref="AB2269:AB2332" ca="1" si="213">IF(C2269&lt;NOW(),IF(AND(P2269&gt;Q2269,X2269&gt;Y2269),T2269,IF(AND(P2269=Q2269,X2269=Y2269),U2269,IF(AND(P2269&lt;Q2269,X2269&lt;Y2269),V2269,0))),"")</f>
        <v>41</v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15">IFERROR(IF(OR(ISBLANK(P2269),ISBLANK(Q2269)),0,IF(AB2269&lt;&gt;"", AB2269 + IF(AC2269=1,AE2269, 0), "") * (S2269+1)),"")</f>
        <v>41</v>
      </c>
      <c r="AG2269" s="21">
        <f ca="1">SUMIFS(AF$2:AF2269,D$2:D2269,D2269)</f>
        <v>2965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11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10"/>
        <v>0</v>
      </c>
      <c r="AA2270" s="20">
        <f t="shared" si="212"/>
        <v>1</v>
      </c>
      <c r="AB2270" s="20">
        <f t="shared" ca="1" si="213"/>
        <v>73</v>
      </c>
      <c r="AC2270" s="20">
        <f t="shared" ca="1" si="214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15"/>
        <v>93</v>
      </c>
      <c r="AG2270" s="21">
        <f ca="1">SUMIFS(AF$2:AF2270,D$2:D2270,D2270)</f>
        <v>3100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11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10"/>
        <v>0</v>
      </c>
      <c r="AA2271" s="20">
        <f t="shared" si="212"/>
        <v>1</v>
      </c>
      <c r="AB2271" s="20">
        <f t="shared" ca="1" si="213"/>
        <v>73</v>
      </c>
      <c r="AC2271" s="20">
        <f t="shared" ca="1" si="214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15"/>
        <v>93</v>
      </c>
      <c r="AG2271" s="21">
        <f ca="1">SUMIFS(AF$2:AF2271,D$2:D2271,D2271)</f>
        <v>3650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11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10"/>
        <v>0</v>
      </c>
      <c r="AA2272" s="20">
        <f t="shared" si="212"/>
        <v>0</v>
      </c>
      <c r="AB2272" s="20">
        <f t="shared" ca="1" si="213"/>
        <v>0</v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15"/>
        <v>0</v>
      </c>
      <c r="AG2272" s="21">
        <f ca="1">SUMIFS(AF$2:AF2272,D$2:D2272,D2272)</f>
        <v>3185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11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10"/>
        <v>0</v>
      </c>
      <c r="AA2273" s="20">
        <f t="shared" si="212"/>
        <v>0</v>
      </c>
      <c r="AB2273" s="20">
        <f t="shared" ca="1" si="213"/>
        <v>0</v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15"/>
        <v>0</v>
      </c>
      <c r="AG2273" s="21">
        <f ca="1">SUMIFS(AF$2:AF2273,D$2:D2273,D2273)</f>
        <v>3450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11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10"/>
        <v>0</v>
      </c>
      <c r="AA2274" s="20">
        <f t="shared" si="212"/>
        <v>1</v>
      </c>
      <c r="AB2274" s="20">
        <f t="shared" ca="1" si="213"/>
        <v>73</v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15"/>
        <v>73</v>
      </c>
      <c r="AG2274" s="21">
        <f ca="1">SUMIFS(AF$2:AF2274,D$2:D2274,D2274)</f>
        <v>2468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11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10"/>
        <v>0</v>
      </c>
      <c r="AA2275" s="20">
        <f t="shared" si="212"/>
        <v>1</v>
      </c>
      <c r="AB2275" s="20">
        <f t="shared" ca="1" si="213"/>
        <v>73</v>
      </c>
      <c r="AC2275" s="20">
        <f t="shared" ca="1" si="214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15"/>
        <v>93</v>
      </c>
      <c r="AG2275" s="21">
        <f ca="1">SUMIFS(AF$2:AF2275,D$2:D2275,D2275)</f>
        <v>3529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11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10"/>
        <v>0</v>
      </c>
      <c r="AA2276" s="20">
        <f t="shared" si="212"/>
        <v>0</v>
      </c>
      <c r="AB2276" s="20">
        <f t="shared" ca="1" si="213"/>
        <v>0</v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15"/>
        <v>0</v>
      </c>
      <c r="AG2276" s="21">
        <f ca="1">SUMIFS(AF$2:AF2276,D$2:D2276,D2276)</f>
        <v>1948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11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10"/>
        <v>0</v>
      </c>
      <c r="AA2277" s="20">
        <f t="shared" si="212"/>
        <v>0</v>
      </c>
      <c r="AB2277" s="20">
        <f t="shared" ca="1" si="213"/>
        <v>0</v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15"/>
        <v>0</v>
      </c>
      <c r="AG2277" s="21">
        <f ca="1">SUMIFS(AF$2:AF2277,D$2:D2277,D2277)</f>
        <v>3176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11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10"/>
        <v>0</v>
      </c>
      <c r="AA2278" s="20">
        <f t="shared" si="212"/>
        <v>1</v>
      </c>
      <c r="AB2278" s="20">
        <f t="shared" ca="1" si="213"/>
        <v>73</v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15"/>
        <v>73</v>
      </c>
      <c r="AG2278" s="21">
        <f ca="1">SUMIFS(AF$2:AF2278,D$2:D2278,D2278)</f>
        <v>3446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11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10"/>
        <v>0</v>
      </c>
      <c r="AA2279" s="20">
        <f t="shared" si="212"/>
        <v>0</v>
      </c>
      <c r="AB2279" s="20">
        <f t="shared" ca="1" si="213"/>
        <v>0</v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15"/>
        <v>0</v>
      </c>
      <c r="AG2279" s="21">
        <f ca="1">SUMIFS(AF$2:AF2279,D$2:D2279,D2279)</f>
        <v>2953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11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10"/>
        <v>0</v>
      </c>
      <c r="AA2280" s="20">
        <f t="shared" si="212"/>
        <v>1</v>
      </c>
      <c r="AB2280" s="20">
        <f t="shared" ca="1" si="213"/>
        <v>73</v>
      </c>
      <c r="AC2280" s="20">
        <f t="shared" ca="1" si="214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15"/>
        <v>93</v>
      </c>
      <c r="AG2280" s="21">
        <f ca="1">SUMIFS(AF$2:AF2280,D$2:D2280,D2280)</f>
        <v>3547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11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10"/>
        <v>0</v>
      </c>
      <c r="AA2281" s="20">
        <f t="shared" si="212"/>
        <v>1</v>
      </c>
      <c r="AB2281" s="20">
        <f t="shared" ca="1" si="213"/>
        <v>73</v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15"/>
        <v>73</v>
      </c>
      <c r="AG2281" s="21">
        <f ca="1">SUMIFS(AF$2:AF2281,D$2:D2281,D2281)</f>
        <v>3082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11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10"/>
        <v>0</v>
      </c>
      <c r="AA2282" s="20">
        <f t="shared" si="212"/>
        <v>0</v>
      </c>
      <c r="AB2282" s="20">
        <f t="shared" ca="1" si="213"/>
        <v>0</v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15"/>
        <v>0</v>
      </c>
      <c r="AG2282" s="21">
        <f ca="1">SUMIFS(AF$2:AF2282,D$2:D2282,D2282)</f>
        <v>3372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11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10"/>
        <v>0</v>
      </c>
      <c r="AA2283" s="20">
        <f t="shared" si="212"/>
        <v>0</v>
      </c>
      <c r="AB2283" s="20">
        <f t="shared" ca="1" si="213"/>
        <v>0</v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15"/>
        <v>0</v>
      </c>
      <c r="AG2283" s="21">
        <f ca="1">SUMIFS(AF$2:AF2283,D$2:D2283,D2283)</f>
        <v>3421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11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10"/>
        <v>0</v>
      </c>
      <c r="AA2284" s="20">
        <f t="shared" si="212"/>
        <v>1</v>
      </c>
      <c r="AB2284" s="20">
        <f t="shared" ca="1" si="213"/>
        <v>73</v>
      </c>
      <c r="AC2284" s="20">
        <f t="shared" ca="1" si="214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15"/>
        <v>93</v>
      </c>
      <c r="AG2284" s="21">
        <f ca="1">SUMIFS(AF$2:AF2284,D$2:D2284,D2284)</f>
        <v>3375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11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10"/>
        <v>0</v>
      </c>
      <c r="AA2285" s="20">
        <f t="shared" si="212"/>
        <v>0</v>
      </c>
      <c r="AB2285" s="20">
        <f t="shared" ca="1" si="213"/>
        <v>0</v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15"/>
        <v>0</v>
      </c>
      <c r="AG2285" s="21">
        <f ca="1">SUMIFS(AF$2:AF2285,D$2:D2285,D2285)</f>
        <v>2658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11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10"/>
        <v>0</v>
      </c>
      <c r="AA2286" s="20">
        <f t="shared" si="212"/>
        <v>1</v>
      </c>
      <c r="AB2286" s="20">
        <f t="shared" ca="1" si="213"/>
        <v>73</v>
      </c>
      <c r="AC2286" s="20">
        <f t="shared" ca="1" si="214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15"/>
        <v>93</v>
      </c>
      <c r="AG2286" s="21">
        <f ca="1">SUMIFS(AF$2:AF2286,D$2:D2286,D2286)</f>
        <v>3308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11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10"/>
        <v>0</v>
      </c>
      <c r="AA2287" s="20">
        <f t="shared" si="212"/>
        <v>1</v>
      </c>
      <c r="AB2287" s="20">
        <f t="shared" ca="1" si="213"/>
        <v>73</v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15"/>
        <v>73</v>
      </c>
      <c r="AG2287" s="21">
        <f ca="1">SUMIFS(AF$2:AF2287,D$2:D2287,D2287)</f>
        <v>3095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11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10"/>
        <v>0</v>
      </c>
      <c r="AA2288" s="20">
        <f t="shared" si="212"/>
        <v>1</v>
      </c>
      <c r="AB2288" s="20">
        <f t="shared" ca="1" si="213"/>
        <v>73</v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15"/>
        <v>73</v>
      </c>
      <c r="AG2288" s="21">
        <f ca="1">SUMIFS(AF$2:AF2288,D$2:D2288,D2288)</f>
        <v>3176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11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10"/>
        <v>0</v>
      </c>
      <c r="AA2289" s="20">
        <f t="shared" si="212"/>
        <v>0</v>
      </c>
      <c r="AB2289" s="20">
        <f t="shared" ca="1" si="213"/>
        <v>0</v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15"/>
        <v>0</v>
      </c>
      <c r="AG2289" s="21">
        <f ca="1">SUMIFS(AF$2:AF2289,D$2:D2289,D2289)</f>
        <v>2971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11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10"/>
        <v>0</v>
      </c>
      <c r="AA2290" s="20">
        <f t="shared" si="212"/>
        <v>1</v>
      </c>
      <c r="AB2290" s="20">
        <f t="shared" ca="1" si="213"/>
        <v>73</v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15"/>
        <v>73</v>
      </c>
      <c r="AG2290" s="21">
        <f ca="1">SUMIFS(AF$2:AF2290,D$2:D2290,D2290)</f>
        <v>2885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11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10"/>
        <v>0</v>
      </c>
      <c r="AA2291" s="20">
        <f t="shared" si="212"/>
        <v>1</v>
      </c>
      <c r="AB2291" s="20">
        <f t="shared" ca="1" si="213"/>
        <v>73</v>
      </c>
      <c r="AC2291" s="20">
        <f t="shared" ca="1" si="214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15"/>
        <v>93</v>
      </c>
      <c r="AG2291" s="21">
        <f ca="1">SUMIFS(AF$2:AF2291,D$2:D2291,D2291)</f>
        <v>2945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11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10"/>
        <v>0</v>
      </c>
      <c r="AA2292" s="20">
        <f t="shared" si="212"/>
        <v>1</v>
      </c>
      <c r="AB2292" s="20">
        <f t="shared" ca="1" si="213"/>
        <v>73</v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15"/>
        <v>73</v>
      </c>
      <c r="AG2292" s="21">
        <f ca="1">SUMIFS(AF$2:AF2292,D$2:D2292,D2292)</f>
        <v>2555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11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10"/>
        <v>0</v>
      </c>
      <c r="AA2293" s="20">
        <f t="shared" si="212"/>
        <v>1</v>
      </c>
      <c r="AB2293" s="20">
        <f t="shared" ca="1" si="213"/>
        <v>73</v>
      </c>
      <c r="AC2293" s="20">
        <f t="shared" ca="1" si="214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15"/>
        <v>93</v>
      </c>
      <c r="AG2293" s="21">
        <f ca="1">SUMIFS(AF$2:AF2293,D$2:D2293,D2293)</f>
        <v>3188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11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10"/>
        <v>0</v>
      </c>
      <c r="AA2294" s="20">
        <f t="shared" si="212"/>
        <v>0</v>
      </c>
      <c r="AB2294" s="20">
        <f t="shared" ca="1" si="213"/>
        <v>0</v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15"/>
        <v>0</v>
      </c>
      <c r="AG2294" s="21">
        <f ca="1">SUMIFS(AF$2:AF2294,D$2:D2294,D2294)</f>
        <v>3198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11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10"/>
        <v>0</v>
      </c>
      <c r="AA2295" s="20">
        <f t="shared" si="212"/>
        <v>1</v>
      </c>
      <c r="AB2295" s="20">
        <f t="shared" ca="1" si="213"/>
        <v>73</v>
      </c>
      <c r="AC2295" s="20">
        <f t="shared" ca="1" si="214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15"/>
        <v>93</v>
      </c>
      <c r="AG2295" s="21">
        <f ca="1">SUMIFS(AF$2:AF2295,D$2:D2295,D2295)</f>
        <v>2801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11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 t="shared" si="210"/>
        <v>0</v>
      </c>
      <c r="AA2296" s="20">
        <f t="shared" si="212"/>
        <v>1</v>
      </c>
      <c r="AB2296" s="20">
        <f t="shared" ca="1" si="213"/>
        <v>73</v>
      </c>
      <c r="AC2296" s="20">
        <f t="shared" ca="1" si="214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15"/>
        <v>93</v>
      </c>
      <c r="AG2296" s="21">
        <f ca="1">SUMIFS(AF$2:AF2296,D$2:D2296,D2296)</f>
        <v>3058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11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10"/>
        <v>0</v>
      </c>
      <c r="AA2297" s="20">
        <f t="shared" si="212"/>
        <v>0</v>
      </c>
      <c r="AB2297" s="20">
        <f t="shared" ca="1" si="213"/>
        <v>0</v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15"/>
        <v>0</v>
      </c>
      <c r="AG2297" s="21">
        <f ca="1">SUMIFS(AF$2:AF2297,D$2:D2297,D2297)</f>
        <v>3100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11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10"/>
        <v>0</v>
      </c>
      <c r="AA2298" s="20">
        <f t="shared" si="212"/>
        <v>1</v>
      </c>
      <c r="AB2298" s="20">
        <f t="shared" ca="1" si="213"/>
        <v>61</v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15"/>
        <v>61</v>
      </c>
      <c r="AG2298" s="21">
        <f ca="1">SUMIFS(AF$2:AF2298,D$2:D2298,D2298)</f>
        <v>3711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11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10"/>
        <v>0</v>
      </c>
      <c r="AA2299" s="20">
        <f t="shared" si="212"/>
        <v>1</v>
      </c>
      <c r="AB2299" s="20">
        <f t="shared" ca="1" si="213"/>
        <v>61</v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15"/>
        <v>61</v>
      </c>
      <c r="AG2299" s="21">
        <f ca="1">SUMIFS(AF$2:AF2299,D$2:D2299,D2299)</f>
        <v>3246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11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10"/>
        <v>0</v>
      </c>
      <c r="AA2300" s="20">
        <f t="shared" si="212"/>
        <v>0</v>
      </c>
      <c r="AB2300" s="20">
        <f t="shared" ca="1" si="213"/>
        <v>0</v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15"/>
        <v>0</v>
      </c>
      <c r="AG2300" s="21">
        <f ca="1">SUMIFS(AF$2:AF2300,D$2:D2300,D2300)</f>
        <v>3450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11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10"/>
        <v>0</v>
      </c>
      <c r="AA2301" s="20">
        <f t="shared" si="212"/>
        <v>1</v>
      </c>
      <c r="AB2301" s="20">
        <f t="shared" ca="1" si="213"/>
        <v>61</v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15"/>
        <v>61</v>
      </c>
      <c r="AG2301" s="21">
        <f ca="1">SUMIFS(AF$2:AF2301,D$2:D2301,D2301)</f>
        <v>2529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11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10"/>
        <v>0</v>
      </c>
      <c r="AA2302" s="20">
        <f t="shared" si="212"/>
        <v>1</v>
      </c>
      <c r="AB2302" s="20">
        <f t="shared" ca="1" si="213"/>
        <v>61</v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15"/>
        <v>61</v>
      </c>
      <c r="AG2302" s="21">
        <f ca="1">SUMIFS(AF$2:AF2302,D$2:D2302,D2302)</f>
        <v>3590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11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10"/>
        <v>0</v>
      </c>
      <c r="AA2303" s="20">
        <f t="shared" si="212"/>
        <v>1</v>
      </c>
      <c r="AB2303" s="20">
        <f t="shared" ca="1" si="213"/>
        <v>61</v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15"/>
        <v>61</v>
      </c>
      <c r="AG2303" s="21">
        <f ca="1">SUMIFS(AF$2:AF2303,D$2:D2303,D2303)</f>
        <v>2009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11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10"/>
        <v>0</v>
      </c>
      <c r="AA2304" s="20">
        <f t="shared" si="212"/>
        <v>1</v>
      </c>
      <c r="AB2304" s="20">
        <f t="shared" ca="1" si="213"/>
        <v>61</v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15"/>
        <v>61</v>
      </c>
      <c r="AG2304" s="21">
        <f ca="1">SUMIFS(AF$2:AF2304,D$2:D2304,D2304)</f>
        <v>3237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11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10"/>
        <v>0</v>
      </c>
      <c r="AA2305" s="20">
        <f t="shared" si="212"/>
        <v>1</v>
      </c>
      <c r="AB2305" s="20">
        <f t="shared" ca="1" si="213"/>
        <v>61</v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15"/>
        <v>61</v>
      </c>
      <c r="AG2305" s="21">
        <f ca="1">SUMIFS(AF$2:AF2305,D$2:D2305,D2305)</f>
        <v>3507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11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16">IF(A2306=0,0,IF(W2306="À venir",0,IF(AND(ISBLANK(P2306),ISBLANK(Q2306)),1,0)))</f>
        <v>0</v>
      </c>
      <c r="AA2306" s="20">
        <f t="shared" si="212"/>
        <v>1</v>
      </c>
      <c r="AB2306" s="20">
        <f t="shared" ca="1" si="213"/>
        <v>61</v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15"/>
        <v>61</v>
      </c>
      <c r="AG2306" s="21">
        <f ca="1">SUMIFS(AF$2:AF2306,D$2:D2306,D2306)</f>
        <v>3014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17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16"/>
        <v>0</v>
      </c>
      <c r="AA2307" s="20">
        <f t="shared" si="212"/>
        <v>1</v>
      </c>
      <c r="AB2307" s="20">
        <f t="shared" ca="1" si="213"/>
        <v>61</v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15"/>
        <v>61</v>
      </c>
      <c r="AG2307" s="21">
        <f ca="1">SUMIFS(AF$2:AF2307,D$2:D2307,D2307)</f>
        <v>3608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17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16"/>
        <v>0</v>
      </c>
      <c r="AA2308" s="20">
        <f t="shared" si="212"/>
        <v>0</v>
      </c>
      <c r="AB2308" s="20">
        <f t="shared" ca="1" si="213"/>
        <v>0</v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15"/>
        <v>0</v>
      </c>
      <c r="AG2308" s="21">
        <f ca="1">SUMIFS(AF$2:AF2308,D$2:D2308,D2308)</f>
        <v>3082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17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16"/>
        <v>0</v>
      </c>
      <c r="AA2309" s="20">
        <f t="shared" si="212"/>
        <v>1</v>
      </c>
      <c r="AB2309" s="20">
        <f t="shared" ca="1" si="213"/>
        <v>61</v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15"/>
        <v>61</v>
      </c>
      <c r="AG2309" s="21">
        <f ca="1">SUMIFS(AF$2:AF2309,D$2:D2309,D2309)</f>
        <v>3433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16"/>
        <v>1</v>
      </c>
      <c r="AA2310" s="20" t="str">
        <f t="shared" si="212"/>
        <v/>
      </c>
      <c r="AB2310" s="20">
        <f t="shared" ca="1" si="213"/>
        <v>0</v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3421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17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16"/>
        <v>0</v>
      </c>
      <c r="AA2311" s="20">
        <f t="shared" si="212"/>
        <v>1</v>
      </c>
      <c r="AB2311" s="20">
        <f t="shared" ca="1" si="213"/>
        <v>61</v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15"/>
        <v>61</v>
      </c>
      <c r="AG2311" s="21">
        <f ca="1">SUMIFS(AF$2:AF2311,D$2:D2311,D2311)</f>
        <v>3436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17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16"/>
        <v>0</v>
      </c>
      <c r="AA2312" s="20">
        <f t="shared" si="212"/>
        <v>0</v>
      </c>
      <c r="AB2312" s="20">
        <f t="shared" ca="1" si="213"/>
        <v>0</v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15"/>
        <v>0</v>
      </c>
      <c r="AG2312" s="21">
        <f ca="1">SUMIFS(AF$2:AF2312,D$2:D2312,D2312)</f>
        <v>2658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17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16"/>
        <v>0</v>
      </c>
      <c r="AA2313" s="20">
        <f t="shared" si="212"/>
        <v>1</v>
      </c>
      <c r="AB2313" s="20">
        <f t="shared" ca="1" si="213"/>
        <v>61</v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15"/>
        <v>61</v>
      </c>
      <c r="AG2313" s="21">
        <f ca="1">SUMIFS(AF$2:AF2313,D$2:D2313,D2313)</f>
        <v>3369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17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16"/>
        <v>0</v>
      </c>
      <c r="AA2314" s="20">
        <f t="shared" si="212"/>
        <v>0</v>
      </c>
      <c r="AB2314" s="20">
        <f t="shared" ca="1" si="213"/>
        <v>0</v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15"/>
        <v>0</v>
      </c>
      <c r="AG2314" s="21">
        <f ca="1">SUMIFS(AF$2:AF2314,D$2:D2314,D2314)</f>
        <v>3095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17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16"/>
        <v>0</v>
      </c>
      <c r="AA2315" s="20">
        <f t="shared" si="212"/>
        <v>1</v>
      </c>
      <c r="AB2315" s="20">
        <f t="shared" ca="1" si="213"/>
        <v>61</v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15"/>
        <v>61</v>
      </c>
      <c r="AG2315" s="21">
        <f ca="1">SUMIFS(AF$2:AF2315,D$2:D2315,D2315)</f>
        <v>3237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17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16"/>
        <v>0</v>
      </c>
      <c r="AA2316" s="20">
        <f t="shared" si="212"/>
        <v>0</v>
      </c>
      <c r="AB2316" s="20">
        <f t="shared" ca="1" si="213"/>
        <v>0</v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15"/>
        <v>0</v>
      </c>
      <c r="AG2316" s="21">
        <f ca="1">SUMIFS(AF$2:AF2316,D$2:D2316,D2316)</f>
        <v>2971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16"/>
        <v>1</v>
      </c>
      <c r="AA2317" s="20" t="str">
        <f t="shared" si="212"/>
        <v/>
      </c>
      <c r="AB2317" s="20">
        <f t="shared" ca="1" si="213"/>
        <v>0</v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2885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17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16"/>
        <v>0</v>
      </c>
      <c r="AA2318" s="20">
        <f t="shared" si="212"/>
        <v>1</v>
      </c>
      <c r="AB2318" s="20">
        <f t="shared" ca="1" si="213"/>
        <v>61</v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15"/>
        <v>61</v>
      </c>
      <c r="AG2318" s="21">
        <f ca="1">SUMIFS(AF$2:AF2318,D$2:D2318,D2318)</f>
        <v>3006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17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16"/>
        <v>0</v>
      </c>
      <c r="AA2319" s="20">
        <f t="shared" si="212"/>
        <v>0</v>
      </c>
      <c r="AB2319" s="20">
        <f t="shared" ca="1" si="213"/>
        <v>0</v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15"/>
        <v>0</v>
      </c>
      <c r="AG2319" s="21">
        <f ca="1">SUMIFS(AF$2:AF2319,D$2:D2319,D2319)</f>
        <v>2555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17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16"/>
        <v>0</v>
      </c>
      <c r="AA2320" s="20">
        <f t="shared" si="212"/>
        <v>0</v>
      </c>
      <c r="AB2320" s="20">
        <f t="shared" ca="1" si="213"/>
        <v>0</v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15"/>
        <v>0</v>
      </c>
      <c r="AG2320" s="21">
        <f ca="1">SUMIFS(AF$2:AF2320,D$2:D2320,D2320)</f>
        <v>3188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17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16"/>
        <v>0</v>
      </c>
      <c r="AA2321" s="20">
        <f t="shared" si="212"/>
        <v>1</v>
      </c>
      <c r="AB2321" s="20">
        <f t="shared" ca="1" si="213"/>
        <v>61</v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15"/>
        <v>61</v>
      </c>
      <c r="AG2321" s="21">
        <f ca="1">SUMIFS(AF$2:AF2321,D$2:D2321,D2321)</f>
        <v>3259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17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16"/>
        <v>0</v>
      </c>
      <c r="AA2322" s="20">
        <f t="shared" si="212"/>
        <v>1</v>
      </c>
      <c r="AB2322" s="20">
        <f t="shared" ca="1" si="213"/>
        <v>61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15"/>
        <v>61</v>
      </c>
      <c r="AG2322" s="21">
        <f ca="1">SUMIFS(AF$2:AF2322,D$2:D2322,D2322)</f>
        <v>2862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17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 t="shared" si="216"/>
        <v>0</v>
      </c>
      <c r="AA2323" s="20">
        <f t="shared" si="212"/>
        <v>0</v>
      </c>
      <c r="AB2323" s="20">
        <f t="shared" ca="1" si="213"/>
        <v>0</v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15"/>
        <v>0</v>
      </c>
      <c r="AG2323" s="21">
        <f ca="1">SUMIFS(AF$2:AF2323,D$2:D2323,D2323)</f>
        <v>3058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/>
      <c r="Q2324" s="27"/>
      <c r="R2324" s="27" t="str">
        <f t="shared" si="217"/>
        <v/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À venir</v>
      </c>
      <c r="X2324" s="20" t="str">
        <f>VLOOKUP($A2324,Database!$A:$Y,20,FALSE)</f>
        <v/>
      </c>
      <c r="Y2324" s="20" t="str">
        <f>VLOOKUP($A2324,Database!$A:$Y,21,FALSE)</f>
        <v/>
      </c>
      <c r="Z2324" s="20">
        <f t="shared" si="216"/>
        <v>0</v>
      </c>
      <c r="AA2324" s="20" t="str">
        <f t="shared" si="212"/>
        <v/>
      </c>
      <c r="AB2324" s="20" t="str">
        <f t="shared" ca="1" si="213"/>
        <v/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 t="str">
        <f>IFERROR(
   IF(
     OR(ISBLANK(P2324),ISBLANK(Q2324)),
     "",
     IF(
       AND(AB2324&lt;&gt;"",OR(W2324="Terminé",W2324="En cours")),
       VLOOKUP(AD2324,Setup_ScoreExactBonus!A:D,4,FALSE),
       0
     )),
  0)</f>
        <v/>
      </c>
      <c r="AF2324" s="21">
        <f t="shared" si="215"/>
        <v>0</v>
      </c>
      <c r="AG2324" s="21">
        <f ca="1">SUMIFS(AF$2:AF2324,D$2:D2324,D2324)</f>
        <v>3100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/>
      <c r="Q2325" s="27"/>
      <c r="R2325" s="27" t="str">
        <f t="shared" si="217"/>
        <v/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À venir</v>
      </c>
      <c r="X2325" s="20" t="str">
        <f>VLOOKUP($A2325,Database!$A:$Y,20,FALSE)</f>
        <v/>
      </c>
      <c r="Y2325" s="20" t="str">
        <f>VLOOKUP($A2325,Database!$A:$Y,21,FALSE)</f>
        <v/>
      </c>
      <c r="Z2325" s="20">
        <f t="shared" si="216"/>
        <v>0</v>
      </c>
      <c r="AA2325" s="20" t="str">
        <f t="shared" si="212"/>
        <v/>
      </c>
      <c r="AB2325" s="20" t="str">
        <f t="shared" ca="1" si="213"/>
        <v/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 t="str">
        <f>IFERROR(
   IF(
     OR(ISBLANK(P2325),ISBLANK(Q2325)),
     "",
     IF(
       AND(AB2325&lt;&gt;"",OR(W2325="Terminé",W2325="En cours")),
       VLOOKUP(AD2325,Setup_ScoreExactBonus!A:D,4,FALSE),
       0
     )),
  0)</f>
        <v/>
      </c>
      <c r="AF2325" s="21">
        <f t="shared" si="215"/>
        <v>0</v>
      </c>
      <c r="AG2325" s="21">
        <f ca="1">SUMIFS(AF$2:AF2325,D$2:D2325,D2325)</f>
        <v>3711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/>
      <c r="Q2326" s="27"/>
      <c r="R2326" s="27" t="str">
        <f t="shared" si="217"/>
        <v/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À venir</v>
      </c>
      <c r="X2326" s="20" t="str">
        <f>VLOOKUP($A2326,Database!$A:$Y,20,FALSE)</f>
        <v/>
      </c>
      <c r="Y2326" s="20" t="str">
        <f>VLOOKUP($A2326,Database!$A:$Y,21,FALSE)</f>
        <v/>
      </c>
      <c r="Z2326" s="20">
        <f t="shared" si="216"/>
        <v>0</v>
      </c>
      <c r="AA2326" s="20" t="str">
        <f t="shared" si="212"/>
        <v/>
      </c>
      <c r="AB2326" s="20" t="str">
        <f t="shared" ca="1" si="213"/>
        <v/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 t="str">
        <f>IFERROR(
   IF(
     OR(ISBLANK(P2326),ISBLANK(Q2326)),
     "",
     IF(
       AND(AB2326&lt;&gt;"",OR(W2326="Terminé",W2326="En cours")),
       VLOOKUP(AD2326,Setup_ScoreExactBonus!A:D,4,FALSE),
       0
     )),
  0)</f>
        <v/>
      </c>
      <c r="AF2326" s="21">
        <f t="shared" si="215"/>
        <v>0</v>
      </c>
      <c r="AG2326" s="21">
        <f ca="1">SUMIFS(AF$2:AF2326,D$2:D2326,D2326)</f>
        <v>3246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/>
      <c r="Q2327" s="27"/>
      <c r="R2327" s="27" t="str">
        <f t="shared" si="217"/>
        <v/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À venir</v>
      </c>
      <c r="X2327" s="20" t="str">
        <f>VLOOKUP($A2327,Database!$A:$Y,20,FALSE)</f>
        <v/>
      </c>
      <c r="Y2327" s="20" t="str">
        <f>VLOOKUP($A2327,Database!$A:$Y,21,FALSE)</f>
        <v/>
      </c>
      <c r="Z2327" s="20">
        <f t="shared" si="216"/>
        <v>0</v>
      </c>
      <c r="AA2327" s="20" t="str">
        <f t="shared" si="212"/>
        <v/>
      </c>
      <c r="AB2327" s="20" t="str">
        <f t="shared" ca="1" si="213"/>
        <v/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 t="str">
        <f>IFERROR(
   IF(
     OR(ISBLANK(P2327),ISBLANK(Q2327)),
     "",
     IF(
       AND(AB2327&lt;&gt;"",OR(W2327="Terminé",W2327="En cours")),
       VLOOKUP(AD2327,Setup_ScoreExactBonus!A:D,4,FALSE),
       0
     )),
  0)</f>
        <v/>
      </c>
      <c r="AF2327" s="21">
        <f t="shared" si="215"/>
        <v>0</v>
      </c>
      <c r="AG2327" s="21">
        <f ca="1">SUMIFS(AF$2:AF2327,D$2:D2327,D2327)</f>
        <v>3450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/>
      <c r="Q2328" s="27"/>
      <c r="R2328" s="27" t="str">
        <f t="shared" si="217"/>
        <v/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À venir</v>
      </c>
      <c r="X2328" s="20" t="str">
        <f>VLOOKUP($A2328,Database!$A:$Y,20,FALSE)</f>
        <v/>
      </c>
      <c r="Y2328" s="20" t="str">
        <f>VLOOKUP($A2328,Database!$A:$Y,21,FALSE)</f>
        <v/>
      </c>
      <c r="Z2328" s="20">
        <f t="shared" si="216"/>
        <v>0</v>
      </c>
      <c r="AA2328" s="20" t="str">
        <f t="shared" si="212"/>
        <v/>
      </c>
      <c r="AB2328" s="20" t="str">
        <f t="shared" ca="1" si="213"/>
        <v/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 t="str">
        <f>IFERROR(
   IF(
     OR(ISBLANK(P2328),ISBLANK(Q2328)),
     "",
     IF(
       AND(AB2328&lt;&gt;"",OR(W2328="Terminé",W2328="En cours")),
       VLOOKUP(AD2328,Setup_ScoreExactBonus!A:D,4,FALSE),
       0
     )),
  0)</f>
        <v/>
      </c>
      <c r="AF2328" s="21">
        <f t="shared" si="215"/>
        <v>0</v>
      </c>
      <c r="AG2328" s="21">
        <f ca="1">SUMIFS(AF$2:AF2328,D$2:D2328,D2328)</f>
        <v>2529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/>
      <c r="Q2329" s="27"/>
      <c r="R2329" s="27" t="str">
        <f t="shared" si="217"/>
        <v/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À venir</v>
      </c>
      <c r="X2329" s="20" t="str">
        <f>VLOOKUP($A2329,Database!$A:$Y,20,FALSE)</f>
        <v/>
      </c>
      <c r="Y2329" s="20" t="str">
        <f>VLOOKUP($A2329,Database!$A:$Y,21,FALSE)</f>
        <v/>
      </c>
      <c r="Z2329" s="20">
        <f t="shared" si="216"/>
        <v>0</v>
      </c>
      <c r="AA2329" s="20" t="str">
        <f t="shared" si="212"/>
        <v/>
      </c>
      <c r="AB2329" s="20" t="str">
        <f t="shared" ca="1" si="213"/>
        <v/>
      </c>
      <c r="AC2329" s="20">
        <f t="shared" ca="1" si="214"/>
        <v>0</v>
      </c>
      <c r="AD2329" s="20" t="str">
        <f ca="1">IF(AC2329=0,"",IF(OR(ISBLANK(P2329),ISBLANK(Q2329)),"",IF(ISBLANK(VLOOKUP(A2329,Database!A:AA,22,FALSE)),"",VLOOKUP(A2329,Database!A:AA,22,FALSE))))</f>
        <v/>
      </c>
      <c r="AE2329" s="20" t="str">
        <f>IFERROR(
   IF(
     OR(ISBLANK(P2329),ISBLANK(Q2329)),
     "",
     IF(
       AND(AB2329&lt;&gt;"",OR(W2329="Terminé",W2329="En cours")),
       VLOOKUP(AD2329,Setup_ScoreExactBonus!A:D,4,FALSE),
       0
     )),
  0)</f>
        <v/>
      </c>
      <c r="AF2329" s="21">
        <f t="shared" si="215"/>
        <v>0</v>
      </c>
      <c r="AG2329" s="21">
        <f ca="1">SUMIFS(AF$2:AF2329,D$2:D2329,D2329)</f>
        <v>3590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/>
      <c r="Q2330" s="27"/>
      <c r="R2330" s="27" t="str">
        <f t="shared" si="217"/>
        <v/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À venir</v>
      </c>
      <c r="X2330" s="20" t="str">
        <f>VLOOKUP($A2330,Database!$A:$Y,20,FALSE)</f>
        <v/>
      </c>
      <c r="Y2330" s="20" t="str">
        <f>VLOOKUP($A2330,Database!$A:$Y,21,FALSE)</f>
        <v/>
      </c>
      <c r="Z2330" s="20">
        <f t="shared" si="216"/>
        <v>0</v>
      </c>
      <c r="AA2330" s="20" t="str">
        <f t="shared" si="212"/>
        <v/>
      </c>
      <c r="AB2330" s="20" t="str">
        <f t="shared" ca="1" si="213"/>
        <v/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 t="str">
        <f>IFERROR(
   IF(
     OR(ISBLANK(P2330),ISBLANK(Q2330)),
     "",
     IF(
       AND(AB2330&lt;&gt;"",OR(W2330="Terminé",W2330="En cours")),
       VLOOKUP(AD2330,Setup_ScoreExactBonus!A:D,4,FALSE),
       0
     )),
  0)</f>
        <v/>
      </c>
      <c r="AF2330" s="21">
        <f t="shared" si="215"/>
        <v>0</v>
      </c>
      <c r="AG2330" s="21">
        <f ca="1">SUMIFS(AF$2:AF2330,D$2:D2330,D2330)</f>
        <v>2009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/>
      <c r="Q2331" s="27"/>
      <c r="R2331" s="27" t="str">
        <f t="shared" si="217"/>
        <v/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À venir</v>
      </c>
      <c r="X2331" s="20" t="str">
        <f>VLOOKUP($A2331,Database!$A:$Y,20,FALSE)</f>
        <v/>
      </c>
      <c r="Y2331" s="20" t="str">
        <f>VLOOKUP($A2331,Database!$A:$Y,21,FALSE)</f>
        <v/>
      </c>
      <c r="Z2331" s="20">
        <f t="shared" si="216"/>
        <v>0</v>
      </c>
      <c r="AA2331" s="20" t="str">
        <f t="shared" si="212"/>
        <v/>
      </c>
      <c r="AB2331" s="20" t="str">
        <f t="shared" ca="1" si="213"/>
        <v/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 t="str">
        <f>IFERROR(
   IF(
     OR(ISBLANK(P2331),ISBLANK(Q2331)),
     "",
     IF(
       AND(AB2331&lt;&gt;"",OR(W2331="Terminé",W2331="En cours")),
       VLOOKUP(AD2331,Setup_ScoreExactBonus!A:D,4,FALSE),
       0
     )),
  0)</f>
        <v/>
      </c>
      <c r="AF2331" s="21">
        <f t="shared" si="215"/>
        <v>0</v>
      </c>
      <c r="AG2331" s="21">
        <f ca="1">SUMIFS(AF$2:AF2331,D$2:D2331,D2331)</f>
        <v>3237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/>
      <c r="Q2332" s="27"/>
      <c r="R2332" s="27" t="str">
        <f t="shared" si="217"/>
        <v/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À venir</v>
      </c>
      <c r="X2332" s="20" t="str">
        <f>VLOOKUP($A2332,Database!$A:$Y,20,FALSE)</f>
        <v/>
      </c>
      <c r="Y2332" s="20" t="str">
        <f>VLOOKUP($A2332,Database!$A:$Y,21,FALSE)</f>
        <v/>
      </c>
      <c r="Z2332" s="20">
        <f t="shared" si="216"/>
        <v>0</v>
      </c>
      <c r="AA2332" s="20" t="str">
        <f t="shared" si="212"/>
        <v/>
      </c>
      <c r="AB2332" s="20" t="str">
        <f t="shared" ca="1" si="213"/>
        <v/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 t="str">
        <f>IFERROR(
   IF(
     OR(ISBLANK(P2332),ISBLANK(Q2332)),
     "",
     IF(
       AND(AB2332&lt;&gt;"",OR(W2332="Terminé",W2332="En cours")),
       VLOOKUP(AD2332,Setup_ScoreExactBonus!A:D,4,FALSE),
       0
     )),
  0)</f>
        <v/>
      </c>
      <c r="AF2332" s="21">
        <f t="shared" si="215"/>
        <v>0</v>
      </c>
      <c r="AG2332" s="21">
        <f ca="1">SUMIFS(AF$2:AF2332,D$2:D2332,D2332)</f>
        <v>3507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/>
      <c r="Q2333" s="27"/>
      <c r="R2333" s="27" t="str">
        <f t="shared" si="217"/>
        <v/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À venir</v>
      </c>
      <c r="X2333" s="20" t="str">
        <f>VLOOKUP($A2333,Database!$A:$Y,20,FALSE)</f>
        <v/>
      </c>
      <c r="Y2333" s="20" t="str">
        <f>VLOOKUP($A2333,Database!$A:$Y,21,FALSE)</f>
        <v/>
      </c>
      <c r="Z2333" s="20">
        <f t="shared" si="216"/>
        <v>0</v>
      </c>
      <c r="AA2333" s="20" t="str">
        <f t="shared" ref="AA2333:AA2396" si="218">IF(OR(ISBLANK(P2333),ISBLANK(Q2333)),"",IF(OR(AND(P2333&gt;Q2333,X2333&gt;Y2333),AND(P2333=Q2333,X2333=Y2333),AND(P2333&lt;Q2333,X2333&lt;Y2333)),1,0))</f>
        <v/>
      </c>
      <c r="AB2333" s="20" t="str">
        <f t="shared" ref="AB2333:AB2396" ca="1" si="219">IF(C2333&lt;NOW(),IF(AND(P2333&gt;Q2333,X2333&gt;Y2333),T2333,IF(AND(P2333=Q2333,X2333=Y2333),U2333,IF(AND(P2333&lt;Q2333,X2333&lt;Y2333),V2333,0))),"")</f>
        <v/>
      </c>
      <c r="AC2333" s="20">
        <f t="shared" ref="AC2333:AC2396" ca="1" si="220">IF(AND(P2333=X2333,Q2333=Y2333,NOT(ISBLANK(P2333)),NOT(ISBLANK(Q2333)),NOT(ISBLANK(X2333)),NOT(ISBLANK(AB2333))),1,0)</f>
        <v>0</v>
      </c>
      <c r="AD2333" s="20" t="str">
        <f ca="1">IF(AC2333=0,"",IF(OR(ISBLANK(P2333),ISBLANK(Q2333)),"",IF(ISBLANK(VLOOKUP(A2333,Database!A:AA,22,FALSE)),"",VLOOKUP(A2333,Database!A:AA,22,FALSE))))</f>
        <v/>
      </c>
      <c r="AE2333" s="20" t="str">
        <f>IFERROR(
   IF(
     OR(ISBLANK(P2333),ISBLANK(Q2333)),
     "",
     IF(
       AND(AB2333&lt;&gt;"",OR(W2333="Terminé",W2333="En cours")),
       VLOOKUP(AD2333,Setup_ScoreExactBonus!A:D,4,FALSE),
       0
     )),
  0)</f>
        <v/>
      </c>
      <c r="AF2333" s="21">
        <f t="shared" ref="AF2333:AF2396" si="221">IFERROR(IF(OR(ISBLANK(P2333),ISBLANK(Q2333)),0,IF(AB2333&lt;&gt;"", AB2333 + IF(AC2333=1,AE2333, 0), "") * (S2333+1)),"")</f>
        <v>0</v>
      </c>
      <c r="AG2333" s="21">
        <f ca="1">SUMIFS(AF$2:AF2333,D$2:D2333,D2333)</f>
        <v>3014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/>
      <c r="Q2334" s="27"/>
      <c r="R2334" s="27" t="str">
        <f t="shared" si="217"/>
        <v/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À venir</v>
      </c>
      <c r="X2334" s="20" t="str">
        <f>VLOOKUP($A2334,Database!$A:$Y,20,FALSE)</f>
        <v/>
      </c>
      <c r="Y2334" s="20" t="str">
        <f>VLOOKUP($A2334,Database!$A:$Y,21,FALSE)</f>
        <v/>
      </c>
      <c r="Z2334" s="20">
        <f t="shared" si="216"/>
        <v>0</v>
      </c>
      <c r="AA2334" s="20" t="str">
        <f t="shared" si="218"/>
        <v/>
      </c>
      <c r="AB2334" s="20" t="str">
        <f t="shared" ca="1" si="219"/>
        <v/>
      </c>
      <c r="AC2334" s="20">
        <f t="shared" ca="1" si="220"/>
        <v>0</v>
      </c>
      <c r="AD2334" s="20" t="str">
        <f ca="1">IF(AC2334=0,"",IF(OR(ISBLANK(P2334),ISBLANK(Q2334)),"",IF(ISBLANK(VLOOKUP(A2334,Database!A:AA,22,FALSE)),"",VLOOKUP(A2334,Database!A:AA,22,FALSE))))</f>
        <v/>
      </c>
      <c r="AE2334" s="20" t="str">
        <f>IFERROR(
   IF(
     OR(ISBLANK(P2334),ISBLANK(Q2334)),
     "",
     IF(
       AND(AB2334&lt;&gt;"",OR(W2334="Terminé",W2334="En cours")),
       VLOOKUP(AD2334,Setup_ScoreExactBonus!A:D,4,FALSE),
       0
     )),
  0)</f>
        <v/>
      </c>
      <c r="AF2334" s="21">
        <f t="shared" si="221"/>
        <v>0</v>
      </c>
      <c r="AG2334" s="21">
        <f ca="1">SUMIFS(AF$2:AF2334,D$2:D2334,D2334)</f>
        <v>3608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/>
      <c r="Q2335" s="27"/>
      <c r="R2335" s="27" t="str">
        <f t="shared" si="217"/>
        <v/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À venir</v>
      </c>
      <c r="X2335" s="20" t="str">
        <f>VLOOKUP($A2335,Database!$A:$Y,20,FALSE)</f>
        <v/>
      </c>
      <c r="Y2335" s="20" t="str">
        <f>VLOOKUP($A2335,Database!$A:$Y,21,FALSE)</f>
        <v/>
      </c>
      <c r="Z2335" s="20">
        <f t="shared" si="216"/>
        <v>0</v>
      </c>
      <c r="AA2335" s="20" t="str">
        <f t="shared" si="218"/>
        <v/>
      </c>
      <c r="AB2335" s="20" t="str">
        <f t="shared" ca="1" si="219"/>
        <v/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 t="str">
        <f>IFERROR(
   IF(
     OR(ISBLANK(P2335),ISBLANK(Q2335)),
     "",
     IF(
       AND(AB2335&lt;&gt;"",OR(W2335="Terminé",W2335="En cours")),
       VLOOKUP(AD2335,Setup_ScoreExactBonus!A:D,4,FALSE),
       0
     )),
  0)</f>
        <v/>
      </c>
      <c r="AF2335" s="21">
        <f t="shared" si="221"/>
        <v>0</v>
      </c>
      <c r="AG2335" s="21">
        <f ca="1">SUMIFS(AF$2:AF2335,D$2:D2335,D2335)</f>
        <v>3082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/>
      <c r="Q2336" s="27"/>
      <c r="R2336" s="27" t="str">
        <f t="shared" si="217"/>
        <v/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À venir</v>
      </c>
      <c r="X2336" s="20" t="str">
        <f>VLOOKUP($A2336,Database!$A:$Y,20,FALSE)</f>
        <v/>
      </c>
      <c r="Y2336" s="20" t="str">
        <f>VLOOKUP($A2336,Database!$A:$Y,21,FALSE)</f>
        <v/>
      </c>
      <c r="Z2336" s="20">
        <f t="shared" si="216"/>
        <v>0</v>
      </c>
      <c r="AA2336" s="20" t="str">
        <f t="shared" si="218"/>
        <v/>
      </c>
      <c r="AB2336" s="20" t="str">
        <f t="shared" ca="1" si="219"/>
        <v/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 t="str">
        <f>IFERROR(
   IF(
     OR(ISBLANK(P2336),ISBLANK(Q2336)),
     "",
     IF(
       AND(AB2336&lt;&gt;"",OR(W2336="Terminé",W2336="En cours")),
       VLOOKUP(AD2336,Setup_ScoreExactBonus!A:D,4,FALSE),
       0
     )),
  0)</f>
        <v/>
      </c>
      <c r="AF2336" s="21">
        <f t="shared" si="221"/>
        <v>0</v>
      </c>
      <c r="AG2336" s="21">
        <f ca="1">SUMIFS(AF$2:AF2336,D$2:D2336,D2336)</f>
        <v>3433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/>
      <c r="Q2337" s="27"/>
      <c r="R2337" s="27" t="str">
        <f t="shared" si="217"/>
        <v/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À venir</v>
      </c>
      <c r="X2337" s="20" t="str">
        <f>VLOOKUP($A2337,Database!$A:$Y,20,FALSE)</f>
        <v/>
      </c>
      <c r="Y2337" s="20" t="str">
        <f>VLOOKUP($A2337,Database!$A:$Y,21,FALSE)</f>
        <v/>
      </c>
      <c r="Z2337" s="20">
        <f t="shared" si="216"/>
        <v>0</v>
      </c>
      <c r="AA2337" s="20" t="str">
        <f t="shared" si="218"/>
        <v/>
      </c>
      <c r="AB2337" s="20" t="str">
        <f t="shared" ca="1" si="219"/>
        <v/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 t="str">
        <f>IFERROR(
   IF(
     OR(ISBLANK(P2337),ISBLANK(Q2337)),
     "",
     IF(
       AND(AB2337&lt;&gt;"",OR(W2337="Terminé",W2337="En cours")),
       VLOOKUP(AD2337,Setup_ScoreExactBonus!A:D,4,FALSE),
       0
     )),
  0)</f>
        <v/>
      </c>
      <c r="AF2337" s="21">
        <f t="shared" si="221"/>
        <v>0</v>
      </c>
      <c r="AG2337" s="21">
        <f ca="1">SUMIFS(AF$2:AF2337,D$2:D2337,D2337)</f>
        <v>3421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/>
      <c r="Q2338" s="27"/>
      <c r="R2338" s="27" t="str">
        <f t="shared" si="217"/>
        <v/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À venir</v>
      </c>
      <c r="X2338" s="20" t="str">
        <f>VLOOKUP($A2338,Database!$A:$Y,20,FALSE)</f>
        <v/>
      </c>
      <c r="Y2338" s="20" t="str">
        <f>VLOOKUP($A2338,Database!$A:$Y,21,FALSE)</f>
        <v/>
      </c>
      <c r="Z2338" s="20">
        <f t="shared" si="216"/>
        <v>0</v>
      </c>
      <c r="AA2338" s="20" t="str">
        <f t="shared" si="218"/>
        <v/>
      </c>
      <c r="AB2338" s="20" t="str">
        <f t="shared" ca="1" si="219"/>
        <v/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 t="str">
        <f>IFERROR(
   IF(
     OR(ISBLANK(P2338),ISBLANK(Q2338)),
     "",
     IF(
       AND(AB2338&lt;&gt;"",OR(W2338="Terminé",W2338="En cours")),
       VLOOKUP(AD2338,Setup_ScoreExactBonus!A:D,4,FALSE),
       0
     )),
  0)</f>
        <v/>
      </c>
      <c r="AF2338" s="21">
        <f t="shared" si="221"/>
        <v>0</v>
      </c>
      <c r="AG2338" s="21">
        <f ca="1">SUMIFS(AF$2:AF2338,D$2:D2338,D2338)</f>
        <v>3436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/>
      <c r="Q2339" s="27"/>
      <c r="R2339" s="27" t="str">
        <f t="shared" si="217"/>
        <v/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À venir</v>
      </c>
      <c r="X2339" s="20" t="str">
        <f>VLOOKUP($A2339,Database!$A:$Y,20,FALSE)</f>
        <v/>
      </c>
      <c r="Y2339" s="20" t="str">
        <f>VLOOKUP($A2339,Database!$A:$Y,21,FALSE)</f>
        <v/>
      </c>
      <c r="Z2339" s="20">
        <f t="shared" si="216"/>
        <v>0</v>
      </c>
      <c r="AA2339" s="20" t="str">
        <f t="shared" si="218"/>
        <v/>
      </c>
      <c r="AB2339" s="20" t="str">
        <f t="shared" ca="1" si="219"/>
        <v/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 t="str">
        <f>IFERROR(
   IF(
     OR(ISBLANK(P2339),ISBLANK(Q2339)),
     "",
     IF(
       AND(AB2339&lt;&gt;"",OR(W2339="Terminé",W2339="En cours")),
       VLOOKUP(AD2339,Setup_ScoreExactBonus!A:D,4,FALSE),
       0
     )),
  0)</f>
        <v/>
      </c>
      <c r="AF2339" s="21">
        <f t="shared" si="221"/>
        <v>0</v>
      </c>
      <c r="AG2339" s="21">
        <f ca="1">SUMIFS(AF$2:AF2339,D$2:D2339,D2339)</f>
        <v>2658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/>
      <c r="Q2340" s="27"/>
      <c r="R2340" s="27" t="str">
        <f t="shared" si="217"/>
        <v/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À venir</v>
      </c>
      <c r="X2340" s="20" t="str">
        <f>VLOOKUP($A2340,Database!$A:$Y,20,FALSE)</f>
        <v/>
      </c>
      <c r="Y2340" s="20" t="str">
        <f>VLOOKUP($A2340,Database!$A:$Y,21,FALSE)</f>
        <v/>
      </c>
      <c r="Z2340" s="20">
        <f t="shared" si="216"/>
        <v>0</v>
      </c>
      <c r="AA2340" s="20" t="str">
        <f t="shared" si="218"/>
        <v/>
      </c>
      <c r="AB2340" s="20" t="str">
        <f t="shared" ca="1" si="219"/>
        <v/>
      </c>
      <c r="AC2340" s="20">
        <f t="shared" ca="1" si="220"/>
        <v>0</v>
      </c>
      <c r="AD2340" s="20" t="str">
        <f ca="1">IF(AC2340=0,"",IF(OR(ISBLANK(P2340),ISBLANK(Q2340)),"",IF(ISBLANK(VLOOKUP(A2340,Database!A:AA,22,FALSE)),"",VLOOKUP(A2340,Database!A:AA,22,FALSE))))</f>
        <v/>
      </c>
      <c r="AE2340" s="20" t="str">
        <f>IFERROR(
   IF(
     OR(ISBLANK(P2340),ISBLANK(Q2340)),
     "",
     IF(
       AND(AB2340&lt;&gt;"",OR(W2340="Terminé",W2340="En cours")),
       VLOOKUP(AD2340,Setup_ScoreExactBonus!A:D,4,FALSE),
       0
     )),
  0)</f>
        <v/>
      </c>
      <c r="AF2340" s="21">
        <f t="shared" si="221"/>
        <v>0</v>
      </c>
      <c r="AG2340" s="21">
        <f ca="1">SUMIFS(AF$2:AF2340,D$2:D2340,D2340)</f>
        <v>3369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/>
      <c r="Q2341" s="27"/>
      <c r="R2341" s="27" t="str">
        <f t="shared" si="217"/>
        <v/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À venir</v>
      </c>
      <c r="X2341" s="20" t="str">
        <f>VLOOKUP($A2341,Database!$A:$Y,20,FALSE)</f>
        <v/>
      </c>
      <c r="Y2341" s="20" t="str">
        <f>VLOOKUP($A2341,Database!$A:$Y,21,FALSE)</f>
        <v/>
      </c>
      <c r="Z2341" s="20">
        <f t="shared" si="216"/>
        <v>0</v>
      </c>
      <c r="AA2341" s="20" t="str">
        <f t="shared" si="218"/>
        <v/>
      </c>
      <c r="AB2341" s="20" t="str">
        <f t="shared" ca="1" si="219"/>
        <v/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 t="str">
        <f>IFERROR(
   IF(
     OR(ISBLANK(P2341),ISBLANK(Q2341)),
     "",
     IF(
       AND(AB2341&lt;&gt;"",OR(W2341="Terminé",W2341="En cours")),
       VLOOKUP(AD2341,Setup_ScoreExactBonus!A:D,4,FALSE),
       0
     )),
  0)</f>
        <v/>
      </c>
      <c r="AF2341" s="21">
        <f t="shared" si="221"/>
        <v>0</v>
      </c>
      <c r="AG2341" s="21">
        <f ca="1">SUMIFS(AF$2:AF2341,D$2:D2341,D2341)</f>
        <v>3095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/>
      <c r="Q2342" s="27"/>
      <c r="R2342" s="27" t="str">
        <f t="shared" si="217"/>
        <v/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À venir</v>
      </c>
      <c r="X2342" s="20" t="str">
        <f>VLOOKUP($A2342,Database!$A:$Y,20,FALSE)</f>
        <v/>
      </c>
      <c r="Y2342" s="20" t="str">
        <f>VLOOKUP($A2342,Database!$A:$Y,21,FALSE)</f>
        <v/>
      </c>
      <c r="Z2342" s="20">
        <f t="shared" si="216"/>
        <v>0</v>
      </c>
      <c r="AA2342" s="20" t="str">
        <f t="shared" si="218"/>
        <v/>
      </c>
      <c r="AB2342" s="20" t="str">
        <f t="shared" ca="1" si="219"/>
        <v/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 t="str">
        <f>IFERROR(
   IF(
     OR(ISBLANK(P2342),ISBLANK(Q2342)),
     "",
     IF(
       AND(AB2342&lt;&gt;"",OR(W2342="Terminé",W2342="En cours")),
       VLOOKUP(AD2342,Setup_ScoreExactBonus!A:D,4,FALSE),
       0
     )),
  0)</f>
        <v/>
      </c>
      <c r="AF2342" s="21">
        <f t="shared" si="221"/>
        <v>0</v>
      </c>
      <c r="AG2342" s="21">
        <f ca="1">SUMIFS(AF$2:AF2342,D$2:D2342,D2342)</f>
        <v>3237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/>
      <c r="Q2343" s="27"/>
      <c r="R2343" s="27" t="str">
        <f t="shared" si="217"/>
        <v/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À venir</v>
      </c>
      <c r="X2343" s="20" t="str">
        <f>VLOOKUP($A2343,Database!$A:$Y,20,FALSE)</f>
        <v/>
      </c>
      <c r="Y2343" s="20" t="str">
        <f>VLOOKUP($A2343,Database!$A:$Y,21,FALSE)</f>
        <v/>
      </c>
      <c r="Z2343" s="20">
        <f t="shared" si="216"/>
        <v>0</v>
      </c>
      <c r="AA2343" s="20" t="str">
        <f t="shared" si="218"/>
        <v/>
      </c>
      <c r="AB2343" s="20" t="str">
        <f t="shared" ca="1" si="219"/>
        <v/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 t="str">
        <f>IFERROR(
   IF(
     OR(ISBLANK(P2343),ISBLANK(Q2343)),
     "",
     IF(
       AND(AB2343&lt;&gt;"",OR(W2343="Terminé",W2343="En cours")),
       VLOOKUP(AD2343,Setup_ScoreExactBonus!A:D,4,FALSE),
       0
     )),
  0)</f>
        <v/>
      </c>
      <c r="AF2343" s="21">
        <f t="shared" si="221"/>
        <v>0</v>
      </c>
      <c r="AG2343" s="21">
        <f ca="1">SUMIFS(AF$2:AF2343,D$2:D2343,D2343)</f>
        <v>2971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/>
      <c r="Q2344" s="27"/>
      <c r="R2344" s="27" t="str">
        <f t="shared" si="217"/>
        <v/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À venir</v>
      </c>
      <c r="X2344" s="20" t="str">
        <f>VLOOKUP($A2344,Database!$A:$Y,20,FALSE)</f>
        <v/>
      </c>
      <c r="Y2344" s="20" t="str">
        <f>VLOOKUP($A2344,Database!$A:$Y,21,FALSE)</f>
        <v/>
      </c>
      <c r="Z2344" s="20">
        <f t="shared" si="216"/>
        <v>0</v>
      </c>
      <c r="AA2344" s="20" t="str">
        <f t="shared" si="218"/>
        <v/>
      </c>
      <c r="AB2344" s="20" t="str">
        <f t="shared" ca="1" si="219"/>
        <v/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 t="str">
        <f>IFERROR(
   IF(
     OR(ISBLANK(P2344),ISBLANK(Q2344)),
     "",
     IF(
       AND(AB2344&lt;&gt;"",OR(W2344="Terminé",W2344="En cours")),
       VLOOKUP(AD2344,Setup_ScoreExactBonus!A:D,4,FALSE),
       0
     )),
  0)</f>
        <v/>
      </c>
      <c r="AF2344" s="21">
        <f t="shared" si="221"/>
        <v>0</v>
      </c>
      <c r="AG2344" s="21">
        <f ca="1">SUMIFS(AF$2:AF2344,D$2:D2344,D2344)</f>
        <v>2885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/>
      <c r="Q2345" s="27"/>
      <c r="R2345" s="27" t="str">
        <f t="shared" si="217"/>
        <v/>
      </c>
      <c r="S2345" s="21">
        <v>0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À venir</v>
      </c>
      <c r="X2345" s="20" t="str">
        <f>VLOOKUP($A2345,Database!$A:$Y,20,FALSE)</f>
        <v/>
      </c>
      <c r="Y2345" s="20" t="str">
        <f>VLOOKUP($A2345,Database!$A:$Y,21,FALSE)</f>
        <v/>
      </c>
      <c r="Z2345" s="20">
        <f t="shared" si="216"/>
        <v>0</v>
      </c>
      <c r="AA2345" s="20" t="str">
        <f t="shared" si="218"/>
        <v/>
      </c>
      <c r="AB2345" s="20" t="str">
        <f t="shared" ca="1" si="219"/>
        <v/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 t="str">
        <f>IFERROR(
   IF(
     OR(ISBLANK(P2345),ISBLANK(Q2345)),
     "",
     IF(
       AND(AB2345&lt;&gt;"",OR(W2345="Terminé",W2345="En cours")),
       VLOOKUP(AD2345,Setup_ScoreExactBonus!A:D,4,FALSE),
       0
     )),
  0)</f>
        <v/>
      </c>
      <c r="AF2345" s="21">
        <f t="shared" si="221"/>
        <v>0</v>
      </c>
      <c r="AG2345" s="21">
        <f ca="1">SUMIFS(AF$2:AF2345,D$2:D2345,D2345)</f>
        <v>3006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/>
      <c r="Q2346" s="27"/>
      <c r="R2346" s="27" t="str">
        <f t="shared" si="217"/>
        <v/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À venir</v>
      </c>
      <c r="X2346" s="20" t="str">
        <f>VLOOKUP($A2346,Database!$A:$Y,20,FALSE)</f>
        <v/>
      </c>
      <c r="Y2346" s="20" t="str">
        <f>VLOOKUP($A2346,Database!$A:$Y,21,FALSE)</f>
        <v/>
      </c>
      <c r="Z2346" s="20">
        <f t="shared" si="216"/>
        <v>0</v>
      </c>
      <c r="AA2346" s="20" t="str">
        <f t="shared" si="218"/>
        <v/>
      </c>
      <c r="AB2346" s="20" t="str">
        <f t="shared" ca="1" si="219"/>
        <v/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 t="str">
        <f>IFERROR(
   IF(
     OR(ISBLANK(P2346),ISBLANK(Q2346)),
     "",
     IF(
       AND(AB2346&lt;&gt;"",OR(W2346="Terminé",W2346="En cours")),
       VLOOKUP(AD2346,Setup_ScoreExactBonus!A:D,4,FALSE),
       0
     )),
  0)</f>
        <v/>
      </c>
      <c r="AF2346" s="21">
        <f t="shared" si="221"/>
        <v>0</v>
      </c>
      <c r="AG2346" s="21">
        <f ca="1">SUMIFS(AF$2:AF2346,D$2:D2346,D2346)</f>
        <v>2555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/>
      <c r="Q2347" s="27"/>
      <c r="R2347" s="27" t="str">
        <f t="shared" si="217"/>
        <v/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À venir</v>
      </c>
      <c r="X2347" s="20" t="str">
        <f>VLOOKUP($A2347,Database!$A:$Y,20,FALSE)</f>
        <v/>
      </c>
      <c r="Y2347" s="20" t="str">
        <f>VLOOKUP($A2347,Database!$A:$Y,21,FALSE)</f>
        <v/>
      </c>
      <c r="Z2347" s="20">
        <f t="shared" si="216"/>
        <v>0</v>
      </c>
      <c r="AA2347" s="20" t="str">
        <f t="shared" si="218"/>
        <v/>
      </c>
      <c r="AB2347" s="20" t="str">
        <f t="shared" ca="1" si="219"/>
        <v/>
      </c>
      <c r="AC2347" s="20">
        <f t="shared" ca="1" si="220"/>
        <v>0</v>
      </c>
      <c r="AD2347" s="20" t="str">
        <f ca="1">IF(AC2347=0,"",IF(OR(ISBLANK(P2347),ISBLANK(Q2347)),"",IF(ISBLANK(VLOOKUP(A2347,Database!A:AA,22,FALSE)),"",VLOOKUP(A2347,Database!A:AA,22,FALSE))))</f>
        <v/>
      </c>
      <c r="AE2347" s="20" t="str">
        <f>IFERROR(
   IF(
     OR(ISBLANK(P2347),ISBLANK(Q2347)),
     "",
     IF(
       AND(AB2347&lt;&gt;"",OR(W2347="Terminé",W2347="En cours")),
       VLOOKUP(AD2347,Setup_ScoreExactBonus!A:D,4,FALSE),
       0
     )),
  0)</f>
        <v/>
      </c>
      <c r="AF2347" s="21">
        <f t="shared" si="221"/>
        <v>0</v>
      </c>
      <c r="AG2347" s="21">
        <f ca="1">SUMIFS(AF$2:AF2347,D$2:D2347,D2347)</f>
        <v>3188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/>
      <c r="Q2348" s="27"/>
      <c r="R2348" s="27" t="str">
        <f t="shared" si="217"/>
        <v/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À venir</v>
      </c>
      <c r="X2348" s="20" t="str">
        <f>VLOOKUP($A2348,Database!$A:$Y,20,FALSE)</f>
        <v/>
      </c>
      <c r="Y2348" s="20" t="str">
        <f>VLOOKUP($A2348,Database!$A:$Y,21,FALSE)</f>
        <v/>
      </c>
      <c r="Z2348" s="20">
        <f t="shared" si="216"/>
        <v>0</v>
      </c>
      <c r="AA2348" s="20" t="str">
        <f t="shared" si="218"/>
        <v/>
      </c>
      <c r="AB2348" s="20" t="str">
        <f t="shared" ca="1" si="219"/>
        <v/>
      </c>
      <c r="AC2348" s="20">
        <f t="shared" ca="1" si="220"/>
        <v>0</v>
      </c>
      <c r="AD2348" s="20" t="str">
        <f ca="1">IF(AC2348=0,"",IF(OR(ISBLANK(P2348),ISBLANK(Q2348)),"",IF(ISBLANK(VLOOKUP(A2348,Database!A:AA,22,FALSE)),"",VLOOKUP(A2348,Database!A:AA,22,FALSE))))</f>
        <v/>
      </c>
      <c r="AE2348" s="20" t="str">
        <f>IFERROR(
   IF(
     OR(ISBLANK(P2348),ISBLANK(Q2348)),
     "",
     IF(
       AND(AB2348&lt;&gt;"",OR(W2348="Terminé",W2348="En cours")),
       VLOOKUP(AD2348,Setup_ScoreExactBonus!A:D,4,FALSE),
       0
     )),
  0)</f>
        <v/>
      </c>
      <c r="AF2348" s="21">
        <f t="shared" si="221"/>
        <v>0</v>
      </c>
      <c r="AG2348" s="21">
        <f ca="1">SUMIFS(AF$2:AF2348,D$2:D2348,D2348)</f>
        <v>3259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R2349" s="27" t="str">
        <f t="shared" si="217"/>
        <v/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À venir</v>
      </c>
      <c r="X2349" s="20" t="str">
        <f>VLOOKUP($A2349,Database!$A:$Y,20,FALSE)</f>
        <v/>
      </c>
      <c r="Y2349" s="20" t="str">
        <f>VLOOKUP($A2349,Database!$A:$Y,21,FALSE)</f>
        <v/>
      </c>
      <c r="Z2349" s="20">
        <f t="shared" si="216"/>
        <v>0</v>
      </c>
      <c r="AA2349" s="20" t="str">
        <f t="shared" si="218"/>
        <v/>
      </c>
      <c r="AB2349" s="20">
        <f t="shared" ca="1" si="219"/>
        <v>106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 t="str">
        <f>IFERROR(
   IF(
     OR(ISBLANK(P2349),ISBLANK(Q2349)),
     "",
     IF(
       AND(AB2349&lt;&gt;"",OR(W2349="Terminé",W2349="En cours")),
       VLOOKUP(AD2349,Setup_ScoreExactBonus!A:D,4,FALSE),
       0
     )),
  0)</f>
        <v/>
      </c>
      <c r="AF2349" s="21">
        <f t="shared" si="221"/>
        <v>0</v>
      </c>
      <c r="AG2349" s="21">
        <f ca="1">SUMIFS(AF$2:AF2349,D$2:D2349,D2349)</f>
        <v>2862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R2350" s="27" t="str">
        <f t="shared" si="217"/>
        <v/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À venir</v>
      </c>
      <c r="X2350" s="20" t="str">
        <f>VLOOKUP($A2350,Database!$A:$Y,20,FALSE)</f>
        <v/>
      </c>
      <c r="Y2350" s="20" t="str">
        <f>VLOOKUP($A2350,Database!$A:$Y,21,FALSE)</f>
        <v/>
      </c>
      <c r="Z2350" s="20">
        <f t="shared" si="216"/>
        <v>0</v>
      </c>
      <c r="AA2350" s="20" t="str">
        <f t="shared" si="218"/>
        <v/>
      </c>
      <c r="AB2350" s="20" t="str">
        <f t="shared" ca="1" si="219"/>
        <v/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 t="str">
        <f>IFERROR(
   IF(
     OR(ISBLANK(P2350),ISBLANK(Q2350)),
     "",
     IF(
       AND(AB2350&lt;&gt;"",OR(W2350="Terminé",W2350="En cours")),
       VLOOKUP(AD2350,Setup_ScoreExactBonus!A:D,4,FALSE),
       0
     )),
  0)</f>
        <v/>
      </c>
      <c r="AF2350" s="21">
        <f t="shared" si="221"/>
        <v>0</v>
      </c>
      <c r="AG2350" s="21">
        <f ca="1">SUMIFS(AF$2:AF2350,D$2:D2350,D2350)</f>
        <v>3058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/>
      <c r="Q2351" s="27"/>
      <c r="R2351" s="27" t="str">
        <f t="shared" si="217"/>
        <v/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À venir</v>
      </c>
      <c r="X2351" s="20" t="str">
        <f>VLOOKUP($A2351,Database!$A:$Y,20,FALSE)</f>
        <v/>
      </c>
      <c r="Y2351" s="20" t="str">
        <f>VLOOKUP($A2351,Database!$A:$Y,21,FALSE)</f>
        <v/>
      </c>
      <c r="Z2351" s="20">
        <f t="shared" si="216"/>
        <v>0</v>
      </c>
      <c r="AA2351" s="20" t="str">
        <f t="shared" si="218"/>
        <v/>
      </c>
      <c r="AB2351" s="20" t="str">
        <f t="shared" ca="1" si="219"/>
        <v/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 t="str">
        <f>IFERROR(
   IF(
     OR(ISBLANK(P2351),ISBLANK(Q2351)),
     "",
     IF(
       AND(AB2351&lt;&gt;"",OR(W2351="Terminé",W2351="En cours")),
       VLOOKUP(AD2351,Setup_ScoreExactBonus!A:D,4,FALSE),
       0
     )),
  0)</f>
        <v/>
      </c>
      <c r="AF2351" s="21">
        <f t="shared" si="221"/>
        <v>0</v>
      </c>
      <c r="AG2351" s="21">
        <f ca="1">SUMIFS(AF$2:AF2351,D$2:D2351,D2351)</f>
        <v>3100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/>
      <c r="Q2352" s="27"/>
      <c r="R2352" s="27" t="str">
        <f t="shared" si="217"/>
        <v/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À venir</v>
      </c>
      <c r="X2352" s="20" t="str">
        <f>VLOOKUP($A2352,Database!$A:$Y,20,FALSE)</f>
        <v/>
      </c>
      <c r="Y2352" s="20" t="str">
        <f>VLOOKUP($A2352,Database!$A:$Y,21,FALSE)</f>
        <v/>
      </c>
      <c r="Z2352" s="20">
        <f t="shared" si="216"/>
        <v>0</v>
      </c>
      <c r="AA2352" s="20" t="str">
        <f t="shared" si="218"/>
        <v/>
      </c>
      <c r="AB2352" s="20" t="str">
        <f t="shared" ca="1" si="219"/>
        <v/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 t="str">
        <f>IFERROR(
   IF(
     OR(ISBLANK(P2352),ISBLANK(Q2352)),
     "",
     IF(
       AND(AB2352&lt;&gt;"",OR(W2352="Terminé",W2352="En cours")),
       VLOOKUP(AD2352,Setup_ScoreExactBonus!A:D,4,FALSE),
       0
     )),
  0)</f>
        <v/>
      </c>
      <c r="AF2352" s="21">
        <f t="shared" si="221"/>
        <v>0</v>
      </c>
      <c r="AG2352" s="21">
        <f ca="1">SUMIFS(AF$2:AF2352,D$2:D2352,D2352)</f>
        <v>3711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/>
      <c r="Q2353" s="27"/>
      <c r="R2353" s="27" t="str">
        <f t="shared" si="217"/>
        <v/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À venir</v>
      </c>
      <c r="X2353" s="20" t="str">
        <f>VLOOKUP($A2353,Database!$A:$Y,20,FALSE)</f>
        <v/>
      </c>
      <c r="Y2353" s="20" t="str">
        <f>VLOOKUP($A2353,Database!$A:$Y,21,FALSE)</f>
        <v/>
      </c>
      <c r="Z2353" s="20">
        <f t="shared" si="216"/>
        <v>0</v>
      </c>
      <c r="AA2353" s="20" t="str">
        <f t="shared" si="218"/>
        <v/>
      </c>
      <c r="AB2353" s="20" t="str">
        <f t="shared" ca="1" si="219"/>
        <v/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 t="str">
        <f>IFERROR(
   IF(
     OR(ISBLANK(P2353),ISBLANK(Q2353)),
     "",
     IF(
       AND(AB2353&lt;&gt;"",OR(W2353="Terminé",W2353="En cours")),
       VLOOKUP(AD2353,Setup_ScoreExactBonus!A:D,4,FALSE),
       0
     )),
  0)</f>
        <v/>
      </c>
      <c r="AF2353" s="21">
        <f t="shared" si="221"/>
        <v>0</v>
      </c>
      <c r="AG2353" s="21">
        <f ca="1">SUMIFS(AF$2:AF2353,D$2:D2353,D2353)</f>
        <v>3246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/>
      <c r="Q2354" s="27"/>
      <c r="R2354" s="27" t="str">
        <f t="shared" si="217"/>
        <v/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À venir</v>
      </c>
      <c r="X2354" s="20" t="str">
        <f>VLOOKUP($A2354,Database!$A:$Y,20,FALSE)</f>
        <v/>
      </c>
      <c r="Y2354" s="20" t="str">
        <f>VLOOKUP($A2354,Database!$A:$Y,21,FALSE)</f>
        <v/>
      </c>
      <c r="Z2354" s="20">
        <f t="shared" si="216"/>
        <v>0</v>
      </c>
      <c r="AA2354" s="20" t="str">
        <f t="shared" si="218"/>
        <v/>
      </c>
      <c r="AB2354" s="20" t="str">
        <f t="shared" ca="1" si="219"/>
        <v/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 t="str">
        <f>IFERROR(
   IF(
     OR(ISBLANK(P2354),ISBLANK(Q2354)),
     "",
     IF(
       AND(AB2354&lt;&gt;"",OR(W2354="Terminé",W2354="En cours")),
       VLOOKUP(AD2354,Setup_ScoreExactBonus!A:D,4,FALSE),
       0
     )),
  0)</f>
        <v/>
      </c>
      <c r="AF2354" s="21">
        <f t="shared" si="221"/>
        <v>0</v>
      </c>
      <c r="AG2354" s="21">
        <f ca="1">SUMIFS(AF$2:AF2354,D$2:D2354,D2354)</f>
        <v>3450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/>
      <c r="Q2355" s="27"/>
      <c r="R2355" s="27" t="str">
        <f t="shared" si="217"/>
        <v/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À venir</v>
      </c>
      <c r="X2355" s="20" t="str">
        <f>VLOOKUP($A2355,Database!$A:$Y,20,FALSE)</f>
        <v/>
      </c>
      <c r="Y2355" s="20" t="str">
        <f>VLOOKUP($A2355,Database!$A:$Y,21,FALSE)</f>
        <v/>
      </c>
      <c r="Z2355" s="20">
        <f t="shared" si="216"/>
        <v>0</v>
      </c>
      <c r="AA2355" s="20" t="str">
        <f t="shared" si="218"/>
        <v/>
      </c>
      <c r="AB2355" s="20" t="str">
        <f t="shared" ca="1" si="219"/>
        <v/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 t="str">
        <f>IFERROR(
   IF(
     OR(ISBLANK(P2355),ISBLANK(Q2355)),
     "",
     IF(
       AND(AB2355&lt;&gt;"",OR(W2355="Terminé",W2355="En cours")),
       VLOOKUP(AD2355,Setup_ScoreExactBonus!A:D,4,FALSE),
       0
     )),
  0)</f>
        <v/>
      </c>
      <c r="AF2355" s="21">
        <f t="shared" si="221"/>
        <v>0</v>
      </c>
      <c r="AG2355" s="21">
        <f ca="1">SUMIFS(AF$2:AF2355,D$2:D2355,D2355)</f>
        <v>2529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/>
      <c r="Q2356" s="27"/>
      <c r="R2356" s="27" t="str">
        <f t="shared" si="217"/>
        <v/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À venir</v>
      </c>
      <c r="X2356" s="20" t="str">
        <f>VLOOKUP($A2356,Database!$A:$Y,20,FALSE)</f>
        <v/>
      </c>
      <c r="Y2356" s="20" t="str">
        <f>VLOOKUP($A2356,Database!$A:$Y,21,FALSE)</f>
        <v/>
      </c>
      <c r="Z2356" s="20">
        <f t="shared" si="216"/>
        <v>0</v>
      </c>
      <c r="AA2356" s="20" t="str">
        <f t="shared" si="218"/>
        <v/>
      </c>
      <c r="AB2356" s="20" t="str">
        <f t="shared" ca="1" si="219"/>
        <v/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 t="str">
        <f>IFERROR(
   IF(
     OR(ISBLANK(P2356),ISBLANK(Q2356)),
     "",
     IF(
       AND(AB2356&lt;&gt;"",OR(W2356="Terminé",W2356="En cours")),
       VLOOKUP(AD2356,Setup_ScoreExactBonus!A:D,4,FALSE),
       0
     )),
  0)</f>
        <v/>
      </c>
      <c r="AF2356" s="21">
        <f t="shared" si="221"/>
        <v>0</v>
      </c>
      <c r="AG2356" s="21">
        <f ca="1">SUMIFS(AF$2:AF2356,D$2:D2356,D2356)</f>
        <v>3590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/>
      <c r="Q2357" s="27"/>
      <c r="R2357" s="27" t="str">
        <f t="shared" si="217"/>
        <v/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À venir</v>
      </c>
      <c r="X2357" s="20" t="str">
        <f>VLOOKUP($A2357,Database!$A:$Y,20,FALSE)</f>
        <v/>
      </c>
      <c r="Y2357" s="20" t="str">
        <f>VLOOKUP($A2357,Database!$A:$Y,21,FALSE)</f>
        <v/>
      </c>
      <c r="Z2357" s="20">
        <f t="shared" si="216"/>
        <v>0</v>
      </c>
      <c r="AA2357" s="20" t="str">
        <f t="shared" si="218"/>
        <v/>
      </c>
      <c r="AB2357" s="20" t="str">
        <f t="shared" ca="1" si="219"/>
        <v/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 t="str">
        <f>IFERROR(
   IF(
     OR(ISBLANK(P2357),ISBLANK(Q2357)),
     "",
     IF(
       AND(AB2357&lt;&gt;"",OR(W2357="Terminé",W2357="En cours")),
       VLOOKUP(AD2357,Setup_ScoreExactBonus!A:D,4,FALSE),
       0
     )),
  0)</f>
        <v/>
      </c>
      <c r="AF2357" s="21">
        <f t="shared" si="221"/>
        <v>0</v>
      </c>
      <c r="AG2357" s="21">
        <f ca="1">SUMIFS(AF$2:AF2357,D$2:D2357,D2357)</f>
        <v>2009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/>
      <c r="Q2358" s="27"/>
      <c r="R2358" s="27" t="str">
        <f t="shared" si="217"/>
        <v/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À venir</v>
      </c>
      <c r="X2358" s="20" t="str">
        <f>VLOOKUP($A2358,Database!$A:$Y,20,FALSE)</f>
        <v/>
      </c>
      <c r="Y2358" s="20" t="str">
        <f>VLOOKUP($A2358,Database!$A:$Y,21,FALSE)</f>
        <v/>
      </c>
      <c r="Z2358" s="20">
        <f t="shared" si="216"/>
        <v>0</v>
      </c>
      <c r="AA2358" s="20" t="str">
        <f t="shared" si="218"/>
        <v/>
      </c>
      <c r="AB2358" s="20" t="str">
        <f t="shared" ca="1" si="219"/>
        <v/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 t="str">
        <f>IFERROR(
   IF(
     OR(ISBLANK(P2358),ISBLANK(Q2358)),
     "",
     IF(
       AND(AB2358&lt;&gt;"",OR(W2358="Terminé",W2358="En cours")),
       VLOOKUP(AD2358,Setup_ScoreExactBonus!A:D,4,FALSE),
       0
     )),
  0)</f>
        <v/>
      </c>
      <c r="AF2358" s="21">
        <f t="shared" si="221"/>
        <v>0</v>
      </c>
      <c r="AG2358" s="21">
        <f ca="1">SUMIFS(AF$2:AF2358,D$2:D2358,D2358)</f>
        <v>3237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/>
      <c r="Q2359" s="27"/>
      <c r="R2359" s="27" t="str">
        <f t="shared" si="217"/>
        <v/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À venir</v>
      </c>
      <c r="X2359" s="20" t="str">
        <f>VLOOKUP($A2359,Database!$A:$Y,20,FALSE)</f>
        <v/>
      </c>
      <c r="Y2359" s="20" t="str">
        <f>VLOOKUP($A2359,Database!$A:$Y,21,FALSE)</f>
        <v/>
      </c>
      <c r="Z2359" s="20">
        <f t="shared" si="216"/>
        <v>0</v>
      </c>
      <c r="AA2359" s="20" t="str">
        <f t="shared" si="218"/>
        <v/>
      </c>
      <c r="AB2359" s="20" t="str">
        <f t="shared" ca="1" si="219"/>
        <v/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 t="str">
        <f>IFERROR(
   IF(
     OR(ISBLANK(P2359),ISBLANK(Q2359)),
     "",
     IF(
       AND(AB2359&lt;&gt;"",OR(W2359="Terminé",W2359="En cours")),
       VLOOKUP(AD2359,Setup_ScoreExactBonus!A:D,4,FALSE),
       0
     )),
  0)</f>
        <v/>
      </c>
      <c r="AF2359" s="21">
        <f t="shared" si="221"/>
        <v>0</v>
      </c>
      <c r="AG2359" s="21">
        <f ca="1">SUMIFS(AF$2:AF2359,D$2:D2359,D2359)</f>
        <v>3507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/>
      <c r="Q2360" s="27"/>
      <c r="R2360" s="27" t="str">
        <f t="shared" si="217"/>
        <v/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À venir</v>
      </c>
      <c r="X2360" s="20" t="str">
        <f>VLOOKUP($A2360,Database!$A:$Y,20,FALSE)</f>
        <v/>
      </c>
      <c r="Y2360" s="20" t="str">
        <f>VLOOKUP($A2360,Database!$A:$Y,21,FALSE)</f>
        <v/>
      </c>
      <c r="Z2360" s="20">
        <f t="shared" si="216"/>
        <v>0</v>
      </c>
      <c r="AA2360" s="20" t="str">
        <f t="shared" si="218"/>
        <v/>
      </c>
      <c r="AB2360" s="20" t="str">
        <f t="shared" ca="1" si="219"/>
        <v/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 t="str">
        <f>IFERROR(
   IF(
     OR(ISBLANK(P2360),ISBLANK(Q2360)),
     "",
     IF(
       AND(AB2360&lt;&gt;"",OR(W2360="Terminé",W2360="En cours")),
       VLOOKUP(AD2360,Setup_ScoreExactBonus!A:D,4,FALSE),
       0
     )),
  0)</f>
        <v/>
      </c>
      <c r="AF2360" s="21">
        <f t="shared" si="221"/>
        <v>0</v>
      </c>
      <c r="AG2360" s="21">
        <f ca="1">SUMIFS(AF$2:AF2360,D$2:D2360,D2360)</f>
        <v>3014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/>
      <c r="Q2361" s="27"/>
      <c r="R2361" s="27" t="str">
        <f t="shared" si="217"/>
        <v/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À venir</v>
      </c>
      <c r="X2361" s="20" t="str">
        <f>VLOOKUP($A2361,Database!$A:$Y,20,FALSE)</f>
        <v/>
      </c>
      <c r="Y2361" s="20" t="str">
        <f>VLOOKUP($A2361,Database!$A:$Y,21,FALSE)</f>
        <v/>
      </c>
      <c r="Z2361" s="20">
        <f t="shared" si="216"/>
        <v>0</v>
      </c>
      <c r="AA2361" s="20" t="str">
        <f t="shared" si="218"/>
        <v/>
      </c>
      <c r="AB2361" s="20" t="str">
        <f t="shared" ca="1" si="219"/>
        <v/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 t="str">
        <f>IFERROR(
   IF(
     OR(ISBLANK(P2361),ISBLANK(Q2361)),
     "",
     IF(
       AND(AB2361&lt;&gt;"",OR(W2361="Terminé",W2361="En cours")),
       VLOOKUP(AD2361,Setup_ScoreExactBonus!A:D,4,FALSE),
       0
     )),
  0)</f>
        <v/>
      </c>
      <c r="AF2361" s="21">
        <f t="shared" si="221"/>
        <v>0</v>
      </c>
      <c r="AG2361" s="21">
        <f ca="1">SUMIFS(AF$2:AF2361,D$2:D2361,D2361)</f>
        <v>3608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/>
      <c r="Q2362" s="27"/>
      <c r="R2362" s="27" t="str">
        <f t="shared" si="217"/>
        <v/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À venir</v>
      </c>
      <c r="X2362" s="20" t="str">
        <f>VLOOKUP($A2362,Database!$A:$Y,20,FALSE)</f>
        <v/>
      </c>
      <c r="Y2362" s="20" t="str">
        <f>VLOOKUP($A2362,Database!$A:$Y,21,FALSE)</f>
        <v/>
      </c>
      <c r="Z2362" s="20">
        <f t="shared" si="216"/>
        <v>0</v>
      </c>
      <c r="AA2362" s="20" t="str">
        <f t="shared" si="218"/>
        <v/>
      </c>
      <c r="AB2362" s="20" t="str">
        <f t="shared" ca="1" si="219"/>
        <v/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 t="str">
        <f>IFERROR(
   IF(
     OR(ISBLANK(P2362),ISBLANK(Q2362)),
     "",
     IF(
       AND(AB2362&lt;&gt;"",OR(W2362="Terminé",W2362="En cours")),
       VLOOKUP(AD2362,Setup_ScoreExactBonus!A:D,4,FALSE),
       0
     )),
  0)</f>
        <v/>
      </c>
      <c r="AF2362" s="21">
        <f t="shared" si="221"/>
        <v>0</v>
      </c>
      <c r="AG2362" s="21">
        <f ca="1">SUMIFS(AF$2:AF2362,D$2:D2362,D2362)</f>
        <v>3082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/>
      <c r="Q2363" s="27"/>
      <c r="R2363" s="27" t="str">
        <f t="shared" si="217"/>
        <v/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À venir</v>
      </c>
      <c r="X2363" s="20" t="str">
        <f>VLOOKUP($A2363,Database!$A:$Y,20,FALSE)</f>
        <v/>
      </c>
      <c r="Y2363" s="20" t="str">
        <f>VLOOKUP($A2363,Database!$A:$Y,21,FALSE)</f>
        <v/>
      </c>
      <c r="Z2363" s="20">
        <f t="shared" si="216"/>
        <v>0</v>
      </c>
      <c r="AA2363" s="20" t="str">
        <f t="shared" si="218"/>
        <v/>
      </c>
      <c r="AB2363" s="20" t="str">
        <f t="shared" ca="1" si="219"/>
        <v/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 t="str">
        <f>IFERROR(
   IF(
     OR(ISBLANK(P2363),ISBLANK(Q2363)),
     "",
     IF(
       AND(AB2363&lt;&gt;"",OR(W2363="Terminé",W2363="En cours")),
       VLOOKUP(AD2363,Setup_ScoreExactBonus!A:D,4,FALSE),
       0
     )),
  0)</f>
        <v/>
      </c>
      <c r="AF2363" s="21">
        <f t="shared" si="221"/>
        <v>0</v>
      </c>
      <c r="AG2363" s="21">
        <f ca="1">SUMIFS(AF$2:AF2363,D$2:D2363,D2363)</f>
        <v>3433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/>
      <c r="Q2364" s="27"/>
      <c r="R2364" s="27" t="str">
        <f t="shared" si="217"/>
        <v/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À venir</v>
      </c>
      <c r="X2364" s="20" t="str">
        <f>VLOOKUP($A2364,Database!$A:$Y,20,FALSE)</f>
        <v/>
      </c>
      <c r="Y2364" s="20" t="str">
        <f>VLOOKUP($A2364,Database!$A:$Y,21,FALSE)</f>
        <v/>
      </c>
      <c r="Z2364" s="20">
        <f t="shared" si="216"/>
        <v>0</v>
      </c>
      <c r="AA2364" s="20" t="str">
        <f t="shared" si="218"/>
        <v/>
      </c>
      <c r="AB2364" s="20" t="str">
        <f t="shared" ca="1" si="219"/>
        <v/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 t="str">
        <f>IFERROR(
   IF(
     OR(ISBLANK(P2364),ISBLANK(Q2364)),
     "",
     IF(
       AND(AB2364&lt;&gt;"",OR(W2364="Terminé",W2364="En cours")),
       VLOOKUP(AD2364,Setup_ScoreExactBonus!A:D,4,FALSE),
       0
     )),
  0)</f>
        <v/>
      </c>
      <c r="AF2364" s="21">
        <f t="shared" si="221"/>
        <v>0</v>
      </c>
      <c r="AG2364" s="21">
        <f ca="1">SUMIFS(AF$2:AF2364,D$2:D2364,D2364)</f>
        <v>3421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/>
      <c r="Q2365" s="27"/>
      <c r="R2365" s="27" t="str">
        <f t="shared" si="217"/>
        <v/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À venir</v>
      </c>
      <c r="X2365" s="20" t="str">
        <f>VLOOKUP($A2365,Database!$A:$Y,20,FALSE)</f>
        <v/>
      </c>
      <c r="Y2365" s="20" t="str">
        <f>VLOOKUP($A2365,Database!$A:$Y,21,FALSE)</f>
        <v/>
      </c>
      <c r="Z2365" s="20">
        <f t="shared" si="216"/>
        <v>0</v>
      </c>
      <c r="AA2365" s="20" t="str">
        <f t="shared" si="218"/>
        <v/>
      </c>
      <c r="AB2365" s="20" t="str">
        <f t="shared" ca="1" si="219"/>
        <v/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 t="str">
        <f>IFERROR(
   IF(
     OR(ISBLANK(P2365),ISBLANK(Q2365)),
     "",
     IF(
       AND(AB2365&lt;&gt;"",OR(W2365="Terminé",W2365="En cours")),
       VLOOKUP(AD2365,Setup_ScoreExactBonus!A:D,4,FALSE),
       0
     )),
  0)</f>
        <v/>
      </c>
      <c r="AF2365" s="21">
        <f t="shared" si="221"/>
        <v>0</v>
      </c>
      <c r="AG2365" s="21">
        <f ca="1">SUMIFS(AF$2:AF2365,D$2:D2365,D2365)</f>
        <v>3436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/>
      <c r="Q2366" s="27"/>
      <c r="R2366" s="27" t="str">
        <f t="shared" si="217"/>
        <v/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À venir</v>
      </c>
      <c r="X2366" s="20" t="str">
        <f>VLOOKUP($A2366,Database!$A:$Y,20,FALSE)</f>
        <v/>
      </c>
      <c r="Y2366" s="20" t="str">
        <f>VLOOKUP($A2366,Database!$A:$Y,21,FALSE)</f>
        <v/>
      </c>
      <c r="Z2366" s="20">
        <f t="shared" si="216"/>
        <v>0</v>
      </c>
      <c r="AA2366" s="20" t="str">
        <f t="shared" si="218"/>
        <v/>
      </c>
      <c r="AB2366" s="20" t="str">
        <f t="shared" ca="1" si="219"/>
        <v/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 t="str">
        <f>IFERROR(
   IF(
     OR(ISBLANK(P2366),ISBLANK(Q2366)),
     "",
     IF(
       AND(AB2366&lt;&gt;"",OR(W2366="Terminé",W2366="En cours")),
       VLOOKUP(AD2366,Setup_ScoreExactBonus!A:D,4,FALSE),
       0
     )),
  0)</f>
        <v/>
      </c>
      <c r="AF2366" s="21">
        <f t="shared" si="221"/>
        <v>0</v>
      </c>
      <c r="AG2366" s="21">
        <f ca="1">SUMIFS(AF$2:AF2366,D$2:D2366,D2366)</f>
        <v>2658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/>
      <c r="Q2367" s="27"/>
      <c r="R2367" s="27" t="str">
        <f t="shared" si="217"/>
        <v/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À venir</v>
      </c>
      <c r="X2367" s="20" t="str">
        <f>VLOOKUP($A2367,Database!$A:$Y,20,FALSE)</f>
        <v/>
      </c>
      <c r="Y2367" s="20" t="str">
        <f>VLOOKUP($A2367,Database!$A:$Y,21,FALSE)</f>
        <v/>
      </c>
      <c r="Z2367" s="20">
        <f t="shared" si="216"/>
        <v>0</v>
      </c>
      <c r="AA2367" s="20" t="str">
        <f t="shared" si="218"/>
        <v/>
      </c>
      <c r="AB2367" s="20" t="str">
        <f t="shared" ca="1" si="219"/>
        <v/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 t="str">
        <f>IFERROR(
   IF(
     OR(ISBLANK(P2367),ISBLANK(Q2367)),
     "",
     IF(
       AND(AB2367&lt;&gt;"",OR(W2367="Terminé",W2367="En cours")),
       VLOOKUP(AD2367,Setup_ScoreExactBonus!A:D,4,FALSE),
       0
     )),
  0)</f>
        <v/>
      </c>
      <c r="AF2367" s="21">
        <f t="shared" si="221"/>
        <v>0</v>
      </c>
      <c r="AG2367" s="21">
        <f ca="1">SUMIFS(AF$2:AF2367,D$2:D2367,D2367)</f>
        <v>3369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/>
      <c r="Q2368" s="27"/>
      <c r="R2368" s="27" t="str">
        <f t="shared" si="217"/>
        <v/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À venir</v>
      </c>
      <c r="X2368" s="20" t="str">
        <f>VLOOKUP($A2368,Database!$A:$Y,20,FALSE)</f>
        <v/>
      </c>
      <c r="Y2368" s="20" t="str">
        <f>VLOOKUP($A2368,Database!$A:$Y,21,FALSE)</f>
        <v/>
      </c>
      <c r="Z2368" s="20">
        <f t="shared" si="216"/>
        <v>0</v>
      </c>
      <c r="AA2368" s="20" t="str">
        <f t="shared" si="218"/>
        <v/>
      </c>
      <c r="AB2368" s="20" t="str">
        <f t="shared" ca="1" si="219"/>
        <v/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 t="str">
        <f>IFERROR(
   IF(
     OR(ISBLANK(P2368),ISBLANK(Q2368)),
     "",
     IF(
       AND(AB2368&lt;&gt;"",OR(W2368="Terminé",W2368="En cours")),
       VLOOKUP(AD2368,Setup_ScoreExactBonus!A:D,4,FALSE),
       0
     )),
  0)</f>
        <v/>
      </c>
      <c r="AF2368" s="21">
        <f t="shared" si="221"/>
        <v>0</v>
      </c>
      <c r="AG2368" s="21">
        <f ca="1">SUMIFS(AF$2:AF2368,D$2:D2368,D2368)</f>
        <v>3095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/>
      <c r="Q2369" s="27"/>
      <c r="R2369" s="27" t="str">
        <f t="shared" si="217"/>
        <v/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À venir</v>
      </c>
      <c r="X2369" s="20" t="str">
        <f>VLOOKUP($A2369,Database!$A:$Y,20,FALSE)</f>
        <v/>
      </c>
      <c r="Y2369" s="20" t="str">
        <f>VLOOKUP($A2369,Database!$A:$Y,21,FALSE)</f>
        <v/>
      </c>
      <c r="Z2369" s="20">
        <f t="shared" si="216"/>
        <v>0</v>
      </c>
      <c r="AA2369" s="20" t="str">
        <f t="shared" si="218"/>
        <v/>
      </c>
      <c r="AB2369" s="20" t="str">
        <f t="shared" ca="1" si="219"/>
        <v/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 t="str">
        <f>IFERROR(
   IF(
     OR(ISBLANK(P2369),ISBLANK(Q2369)),
     "",
     IF(
       AND(AB2369&lt;&gt;"",OR(W2369="Terminé",W2369="En cours")),
       VLOOKUP(AD2369,Setup_ScoreExactBonus!A:D,4,FALSE),
       0
     )),
  0)</f>
        <v/>
      </c>
      <c r="AF2369" s="21">
        <f t="shared" si="221"/>
        <v>0</v>
      </c>
      <c r="AG2369" s="21">
        <f ca="1">SUMIFS(AF$2:AF2369,D$2:D2369,D2369)</f>
        <v>3237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/>
      <c r="Q2370" s="27"/>
      <c r="R2370" s="27" t="str">
        <f t="shared" si="217"/>
        <v/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À venir</v>
      </c>
      <c r="X2370" s="20" t="str">
        <f>VLOOKUP($A2370,Database!$A:$Y,20,FALSE)</f>
        <v/>
      </c>
      <c r="Y2370" s="20" t="str">
        <f>VLOOKUP($A2370,Database!$A:$Y,21,FALSE)</f>
        <v/>
      </c>
      <c r="Z2370" s="20">
        <f t="shared" ref="Z2370:Z2433" si="222">IF(A2370=0,0,IF(W2370="À venir",0,IF(AND(ISBLANK(P2370),ISBLANK(Q2370)),1,0)))</f>
        <v>0</v>
      </c>
      <c r="AA2370" s="20" t="str">
        <f t="shared" si="218"/>
        <v/>
      </c>
      <c r="AB2370" s="20" t="str">
        <f t="shared" ca="1" si="219"/>
        <v/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 t="str">
        <f>IFERROR(
   IF(
     OR(ISBLANK(P2370),ISBLANK(Q2370)),
     "",
     IF(
       AND(AB2370&lt;&gt;"",OR(W2370="Terminé",W2370="En cours")),
       VLOOKUP(AD2370,Setup_ScoreExactBonus!A:D,4,FALSE),
       0
     )),
  0)</f>
        <v/>
      </c>
      <c r="AF2370" s="21">
        <f t="shared" si="221"/>
        <v>0</v>
      </c>
      <c r="AG2370" s="21">
        <f ca="1">SUMIFS(AF$2:AF2370,D$2:D2370,D2370)</f>
        <v>2971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/>
      <c r="Q2371" s="27"/>
      <c r="R2371" s="27" t="str">
        <f t="shared" ref="R2371:R2434" si="223">IF(AND(A2371&gt;0,A2371&lt;=104,W2371="Terminé"),TEXT(P2371,"0")&amp;"-"&amp;TEXT(Q2371,"0"),"")</f>
        <v/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À venir</v>
      </c>
      <c r="X2371" s="20" t="str">
        <f>VLOOKUP($A2371,Database!$A:$Y,20,FALSE)</f>
        <v/>
      </c>
      <c r="Y2371" s="20" t="str">
        <f>VLOOKUP($A2371,Database!$A:$Y,21,FALSE)</f>
        <v/>
      </c>
      <c r="Z2371" s="20">
        <f t="shared" si="222"/>
        <v>0</v>
      </c>
      <c r="AA2371" s="20" t="str">
        <f t="shared" si="218"/>
        <v/>
      </c>
      <c r="AB2371" s="20" t="str">
        <f t="shared" ca="1" si="219"/>
        <v/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 t="str">
        <f>IFERROR(
   IF(
     OR(ISBLANK(P2371),ISBLANK(Q2371)),
     "",
     IF(
       AND(AB2371&lt;&gt;"",OR(W2371="Terminé",W2371="En cours")),
       VLOOKUP(AD2371,Setup_ScoreExactBonus!A:D,4,FALSE),
       0
     )),
  0)</f>
        <v/>
      </c>
      <c r="AF2371" s="21">
        <f t="shared" si="221"/>
        <v>0</v>
      </c>
      <c r="AG2371" s="21">
        <f ca="1">SUMIFS(AF$2:AF2371,D$2:D2371,D2371)</f>
        <v>2885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/>
      <c r="Q2372" s="27"/>
      <c r="R2372" s="27" t="str">
        <f t="shared" si="223"/>
        <v/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À venir</v>
      </c>
      <c r="X2372" s="20" t="str">
        <f>VLOOKUP($A2372,Database!$A:$Y,20,FALSE)</f>
        <v/>
      </c>
      <c r="Y2372" s="20" t="str">
        <f>VLOOKUP($A2372,Database!$A:$Y,21,FALSE)</f>
        <v/>
      </c>
      <c r="Z2372" s="20">
        <f t="shared" si="222"/>
        <v>0</v>
      </c>
      <c r="AA2372" s="20" t="str">
        <f t="shared" si="218"/>
        <v/>
      </c>
      <c r="AB2372" s="20" t="str">
        <f t="shared" ca="1" si="219"/>
        <v/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 t="str">
        <f>IFERROR(
   IF(
     OR(ISBLANK(P2372),ISBLANK(Q2372)),
     "",
     IF(
       AND(AB2372&lt;&gt;"",OR(W2372="Terminé",W2372="En cours")),
       VLOOKUP(AD2372,Setup_ScoreExactBonus!A:D,4,FALSE),
       0
     )),
  0)</f>
        <v/>
      </c>
      <c r="AF2372" s="21">
        <f t="shared" si="221"/>
        <v>0</v>
      </c>
      <c r="AG2372" s="21">
        <f ca="1">SUMIFS(AF$2:AF2372,D$2:D2372,D2372)</f>
        <v>3006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/>
      <c r="Q2373" s="27"/>
      <c r="R2373" s="27" t="str">
        <f t="shared" si="223"/>
        <v/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À venir</v>
      </c>
      <c r="X2373" s="20" t="str">
        <f>VLOOKUP($A2373,Database!$A:$Y,20,FALSE)</f>
        <v/>
      </c>
      <c r="Y2373" s="20" t="str">
        <f>VLOOKUP($A2373,Database!$A:$Y,21,FALSE)</f>
        <v/>
      </c>
      <c r="Z2373" s="20">
        <f t="shared" si="222"/>
        <v>0</v>
      </c>
      <c r="AA2373" s="20" t="str">
        <f t="shared" si="218"/>
        <v/>
      </c>
      <c r="AB2373" s="20" t="str">
        <f t="shared" ca="1" si="219"/>
        <v/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 t="str">
        <f>IFERROR(
   IF(
     OR(ISBLANK(P2373),ISBLANK(Q2373)),
     "",
     IF(
       AND(AB2373&lt;&gt;"",OR(W2373="Terminé",W2373="En cours")),
       VLOOKUP(AD2373,Setup_ScoreExactBonus!A:D,4,FALSE),
       0
     )),
  0)</f>
        <v/>
      </c>
      <c r="AF2373" s="21">
        <f t="shared" si="221"/>
        <v>0</v>
      </c>
      <c r="AG2373" s="21">
        <f ca="1">SUMIFS(AF$2:AF2373,D$2:D2373,D2373)</f>
        <v>2555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/>
      <c r="Q2374" s="27"/>
      <c r="R2374" s="27" t="str">
        <f t="shared" si="223"/>
        <v/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À venir</v>
      </c>
      <c r="X2374" s="20" t="str">
        <f>VLOOKUP($A2374,Database!$A:$Y,20,FALSE)</f>
        <v/>
      </c>
      <c r="Y2374" s="20" t="str">
        <f>VLOOKUP($A2374,Database!$A:$Y,21,FALSE)</f>
        <v/>
      </c>
      <c r="Z2374" s="20">
        <f t="shared" si="222"/>
        <v>0</v>
      </c>
      <c r="AA2374" s="20" t="str">
        <f t="shared" si="218"/>
        <v/>
      </c>
      <c r="AB2374" s="20" t="str">
        <f t="shared" ca="1" si="219"/>
        <v/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 t="str">
        <f>IFERROR(
   IF(
     OR(ISBLANK(P2374),ISBLANK(Q2374)),
     "",
     IF(
       AND(AB2374&lt;&gt;"",OR(W2374="Terminé",W2374="En cours")),
       VLOOKUP(AD2374,Setup_ScoreExactBonus!A:D,4,FALSE),
       0
     )),
  0)</f>
        <v/>
      </c>
      <c r="AF2374" s="21">
        <f t="shared" si="221"/>
        <v>0</v>
      </c>
      <c r="AG2374" s="21">
        <f ca="1">SUMIFS(AF$2:AF2374,D$2:D2374,D2374)</f>
        <v>3188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/>
      <c r="Q2375" s="27"/>
      <c r="R2375" s="27" t="str">
        <f t="shared" si="223"/>
        <v/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À venir</v>
      </c>
      <c r="X2375" s="20" t="str">
        <f>VLOOKUP($A2375,Database!$A:$Y,20,FALSE)</f>
        <v/>
      </c>
      <c r="Y2375" s="20" t="str">
        <f>VLOOKUP($A2375,Database!$A:$Y,21,FALSE)</f>
        <v/>
      </c>
      <c r="Z2375" s="20">
        <f t="shared" si="222"/>
        <v>0</v>
      </c>
      <c r="AA2375" s="20" t="str">
        <f t="shared" si="218"/>
        <v/>
      </c>
      <c r="AB2375" s="20" t="str">
        <f t="shared" ca="1" si="219"/>
        <v/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 t="str">
        <f>IFERROR(
   IF(
     OR(ISBLANK(P2375),ISBLANK(Q2375)),
     "",
     IF(
       AND(AB2375&lt;&gt;"",OR(W2375="Terminé",W2375="En cours")),
       VLOOKUP(AD2375,Setup_ScoreExactBonus!A:D,4,FALSE),
       0
     )),
  0)</f>
        <v/>
      </c>
      <c r="AF2375" s="21">
        <f t="shared" si="221"/>
        <v>0</v>
      </c>
      <c r="AG2375" s="21">
        <f ca="1">SUMIFS(AF$2:AF2375,D$2:D2375,D2375)</f>
        <v>3259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R2376" s="27" t="str">
        <f t="shared" si="223"/>
        <v/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À venir</v>
      </c>
      <c r="X2376" s="20" t="str">
        <f>VLOOKUP($A2376,Database!$A:$Y,20,FALSE)</f>
        <v/>
      </c>
      <c r="Y2376" s="20" t="str">
        <f>VLOOKUP($A2376,Database!$A:$Y,21,FALSE)</f>
        <v/>
      </c>
      <c r="Z2376" s="20">
        <f t="shared" si="222"/>
        <v>0</v>
      </c>
      <c r="AA2376" s="20" t="str">
        <f t="shared" si="218"/>
        <v/>
      </c>
      <c r="AB2376" s="20">
        <f t="shared" ca="1" si="219"/>
        <v>165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 t="str">
        <f>IFERROR(
   IF(
     OR(ISBLANK(P2376),ISBLANK(Q2376)),
     "",
     IF(
       AND(AB2376&lt;&gt;"",OR(W2376="Terminé",W2376="En cours")),
       VLOOKUP(AD2376,Setup_ScoreExactBonus!A:D,4,FALSE),
       0
     )),
  0)</f>
        <v/>
      </c>
      <c r="AF2376" s="21">
        <f t="shared" si="221"/>
        <v>0</v>
      </c>
      <c r="AG2376" s="21">
        <f ca="1">SUMIFS(AF$2:AF2376,D$2:D2376,D2376)</f>
        <v>2862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R2377" s="27" t="str">
        <f t="shared" si="223"/>
        <v/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À venir</v>
      </c>
      <c r="X2377" s="20" t="str">
        <f>VLOOKUP($A2377,Database!$A:$Y,20,FALSE)</f>
        <v/>
      </c>
      <c r="Y2377" s="20" t="str">
        <f>VLOOKUP($A2377,Database!$A:$Y,21,FALSE)</f>
        <v/>
      </c>
      <c r="Z2377" s="20">
        <f t="shared" si="222"/>
        <v>0</v>
      </c>
      <c r="AA2377" s="20" t="str">
        <f t="shared" si="218"/>
        <v/>
      </c>
      <c r="AB2377" s="20" t="str">
        <f t="shared" ca="1" si="219"/>
        <v/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 t="str">
        <f>IFERROR(
   IF(
     OR(ISBLANK(P2377),ISBLANK(Q2377)),
     "",
     IF(
       AND(AB2377&lt;&gt;"",OR(W2377="Terminé",W2377="En cours")),
       VLOOKUP(AD2377,Setup_ScoreExactBonus!A:D,4,FALSE),
       0
     )),
  0)</f>
        <v/>
      </c>
      <c r="AF2377" s="21">
        <f t="shared" si="221"/>
        <v>0</v>
      </c>
      <c r="AG2377" s="21">
        <f ca="1">SUMIFS(AF$2:AF2377,D$2:D2377,D2377)</f>
        <v>3058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/>
      <c r="Q2378" s="27"/>
      <c r="R2378" s="27" t="str">
        <f t="shared" si="223"/>
        <v/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À venir</v>
      </c>
      <c r="X2378" s="20" t="str">
        <f>VLOOKUP($A2378,Database!$A:$Y,20,FALSE)</f>
        <v/>
      </c>
      <c r="Y2378" s="20" t="str">
        <f>VLOOKUP($A2378,Database!$A:$Y,21,FALSE)</f>
        <v/>
      </c>
      <c r="Z2378" s="20">
        <f t="shared" si="222"/>
        <v>0</v>
      </c>
      <c r="AA2378" s="20" t="str">
        <f t="shared" si="218"/>
        <v/>
      </c>
      <c r="AB2378" s="20" t="str">
        <f t="shared" ca="1" si="219"/>
        <v/>
      </c>
      <c r="AC2378" s="20">
        <f t="shared" ca="1" si="220"/>
        <v>0</v>
      </c>
      <c r="AD2378" s="20" t="str">
        <f ca="1">IF(AC2378=0,"",IF(OR(ISBLANK(P2378),ISBLANK(Q2378)),"",IF(ISBLANK(VLOOKUP(A2378,Database!A:AA,22,FALSE)),"",VLOOKUP(A2378,Database!A:AA,22,FALSE))))</f>
        <v/>
      </c>
      <c r="AE2378" s="20" t="str">
        <f>IFERROR(
   IF(
     OR(ISBLANK(P2378),ISBLANK(Q2378)),
     "",
     IF(
       AND(AB2378&lt;&gt;"",OR(W2378="Terminé",W2378="En cours")),
       VLOOKUP(AD2378,Setup_ScoreExactBonus!A:D,4,FALSE),
       0
     )),
  0)</f>
        <v/>
      </c>
      <c r="AF2378" s="21">
        <f t="shared" si="221"/>
        <v>0</v>
      </c>
      <c r="AG2378" s="21">
        <f ca="1">SUMIFS(AF$2:AF2378,D$2:D2378,D2378)</f>
        <v>3100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/>
      <c r="Q2379" s="27"/>
      <c r="R2379" s="27" t="str">
        <f t="shared" si="223"/>
        <v/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À venir</v>
      </c>
      <c r="X2379" s="20" t="str">
        <f>VLOOKUP($A2379,Database!$A:$Y,20,FALSE)</f>
        <v/>
      </c>
      <c r="Y2379" s="20" t="str">
        <f>VLOOKUP($A2379,Database!$A:$Y,21,FALSE)</f>
        <v/>
      </c>
      <c r="Z2379" s="20">
        <f t="shared" si="222"/>
        <v>0</v>
      </c>
      <c r="AA2379" s="20" t="str">
        <f t="shared" si="218"/>
        <v/>
      </c>
      <c r="AB2379" s="20" t="str">
        <f t="shared" ca="1" si="219"/>
        <v/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 t="str">
        <f>IFERROR(
   IF(
     OR(ISBLANK(P2379),ISBLANK(Q2379)),
     "",
     IF(
       AND(AB2379&lt;&gt;"",OR(W2379="Terminé",W2379="En cours")),
       VLOOKUP(AD2379,Setup_ScoreExactBonus!A:D,4,FALSE),
       0
     )),
  0)</f>
        <v/>
      </c>
      <c r="AF2379" s="21">
        <f t="shared" si="221"/>
        <v>0</v>
      </c>
      <c r="AG2379" s="21">
        <f ca="1">SUMIFS(AF$2:AF2379,D$2:D2379,D2379)</f>
        <v>3711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/>
      <c r="Q2380" s="27"/>
      <c r="R2380" s="27" t="str">
        <f t="shared" si="223"/>
        <v/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À venir</v>
      </c>
      <c r="X2380" s="20" t="str">
        <f>VLOOKUP($A2380,Database!$A:$Y,20,FALSE)</f>
        <v/>
      </c>
      <c r="Y2380" s="20" t="str">
        <f>VLOOKUP($A2380,Database!$A:$Y,21,FALSE)</f>
        <v/>
      </c>
      <c r="Z2380" s="20">
        <f t="shared" si="222"/>
        <v>0</v>
      </c>
      <c r="AA2380" s="20" t="str">
        <f t="shared" si="218"/>
        <v/>
      </c>
      <c r="AB2380" s="20" t="str">
        <f t="shared" ca="1" si="219"/>
        <v/>
      </c>
      <c r="AC2380" s="20">
        <f t="shared" ca="1" si="220"/>
        <v>0</v>
      </c>
      <c r="AD2380" s="20" t="str">
        <f ca="1">IF(AC2380=0,"",IF(OR(ISBLANK(P2380),ISBLANK(Q2380)),"",IF(ISBLANK(VLOOKUP(A2380,Database!A:AA,22,FALSE)),"",VLOOKUP(A2380,Database!A:AA,22,FALSE))))</f>
        <v/>
      </c>
      <c r="AE2380" s="20" t="str">
        <f>IFERROR(
   IF(
     OR(ISBLANK(P2380),ISBLANK(Q2380)),
     "",
     IF(
       AND(AB2380&lt;&gt;"",OR(W2380="Terminé",W2380="En cours")),
       VLOOKUP(AD2380,Setup_ScoreExactBonus!A:D,4,FALSE),
       0
     )),
  0)</f>
        <v/>
      </c>
      <c r="AF2380" s="21">
        <f t="shared" si="221"/>
        <v>0</v>
      </c>
      <c r="AG2380" s="21">
        <f ca="1">SUMIFS(AF$2:AF2380,D$2:D2380,D2380)</f>
        <v>3246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/>
      <c r="Q2381" s="27"/>
      <c r="R2381" s="27" t="str">
        <f t="shared" si="223"/>
        <v/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À venir</v>
      </c>
      <c r="X2381" s="20" t="str">
        <f>VLOOKUP($A2381,Database!$A:$Y,20,FALSE)</f>
        <v/>
      </c>
      <c r="Y2381" s="20" t="str">
        <f>VLOOKUP($A2381,Database!$A:$Y,21,FALSE)</f>
        <v/>
      </c>
      <c r="Z2381" s="20">
        <f t="shared" si="222"/>
        <v>0</v>
      </c>
      <c r="AA2381" s="20" t="str">
        <f t="shared" si="218"/>
        <v/>
      </c>
      <c r="AB2381" s="20" t="str">
        <f t="shared" ca="1" si="219"/>
        <v/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 t="str">
        <f>IFERROR(
   IF(
     OR(ISBLANK(P2381),ISBLANK(Q2381)),
     "",
     IF(
       AND(AB2381&lt;&gt;"",OR(W2381="Terminé",W2381="En cours")),
       VLOOKUP(AD2381,Setup_ScoreExactBonus!A:D,4,FALSE),
       0
     )),
  0)</f>
        <v/>
      </c>
      <c r="AF2381" s="21">
        <f t="shared" si="221"/>
        <v>0</v>
      </c>
      <c r="AG2381" s="21">
        <f ca="1">SUMIFS(AF$2:AF2381,D$2:D2381,D2381)</f>
        <v>3450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/>
      <c r="Q2382" s="27"/>
      <c r="R2382" s="27" t="str">
        <f t="shared" si="223"/>
        <v/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À venir</v>
      </c>
      <c r="X2382" s="20" t="str">
        <f>VLOOKUP($A2382,Database!$A:$Y,20,FALSE)</f>
        <v/>
      </c>
      <c r="Y2382" s="20" t="str">
        <f>VLOOKUP($A2382,Database!$A:$Y,21,FALSE)</f>
        <v/>
      </c>
      <c r="Z2382" s="20">
        <f t="shared" si="222"/>
        <v>0</v>
      </c>
      <c r="AA2382" s="20" t="str">
        <f t="shared" si="218"/>
        <v/>
      </c>
      <c r="AB2382" s="20" t="str">
        <f t="shared" ca="1" si="219"/>
        <v/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 t="str">
        <f>IFERROR(
   IF(
     OR(ISBLANK(P2382),ISBLANK(Q2382)),
     "",
     IF(
       AND(AB2382&lt;&gt;"",OR(W2382="Terminé",W2382="En cours")),
       VLOOKUP(AD2382,Setup_ScoreExactBonus!A:D,4,FALSE),
       0
     )),
  0)</f>
        <v/>
      </c>
      <c r="AF2382" s="21">
        <f t="shared" si="221"/>
        <v>0</v>
      </c>
      <c r="AG2382" s="21">
        <f ca="1">SUMIFS(AF$2:AF2382,D$2:D2382,D2382)</f>
        <v>2529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/>
      <c r="Q2383" s="27"/>
      <c r="R2383" s="27" t="str">
        <f t="shared" si="223"/>
        <v/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À venir</v>
      </c>
      <c r="X2383" s="20" t="str">
        <f>VLOOKUP($A2383,Database!$A:$Y,20,FALSE)</f>
        <v/>
      </c>
      <c r="Y2383" s="20" t="str">
        <f>VLOOKUP($A2383,Database!$A:$Y,21,FALSE)</f>
        <v/>
      </c>
      <c r="Z2383" s="20">
        <f t="shared" si="222"/>
        <v>0</v>
      </c>
      <c r="AA2383" s="20" t="str">
        <f t="shared" si="218"/>
        <v/>
      </c>
      <c r="AB2383" s="20" t="str">
        <f t="shared" ca="1" si="219"/>
        <v/>
      </c>
      <c r="AC2383" s="20">
        <f t="shared" ca="1" si="220"/>
        <v>0</v>
      </c>
      <c r="AD2383" s="20" t="str">
        <f ca="1">IF(AC2383=0,"",IF(OR(ISBLANK(P2383),ISBLANK(Q2383)),"",IF(ISBLANK(VLOOKUP(A2383,Database!A:AA,22,FALSE)),"",VLOOKUP(A2383,Database!A:AA,22,FALSE))))</f>
        <v/>
      </c>
      <c r="AE2383" s="20" t="str">
        <f>IFERROR(
   IF(
     OR(ISBLANK(P2383),ISBLANK(Q2383)),
     "",
     IF(
       AND(AB2383&lt;&gt;"",OR(W2383="Terminé",W2383="En cours")),
       VLOOKUP(AD2383,Setup_ScoreExactBonus!A:D,4,FALSE),
       0
     )),
  0)</f>
        <v/>
      </c>
      <c r="AF2383" s="21">
        <f t="shared" si="221"/>
        <v>0</v>
      </c>
      <c r="AG2383" s="21">
        <f ca="1">SUMIFS(AF$2:AF2383,D$2:D2383,D2383)</f>
        <v>3590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/>
      <c r="Q2384" s="27"/>
      <c r="R2384" s="27" t="str">
        <f t="shared" si="223"/>
        <v/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À venir</v>
      </c>
      <c r="X2384" s="20" t="str">
        <f>VLOOKUP($A2384,Database!$A:$Y,20,FALSE)</f>
        <v/>
      </c>
      <c r="Y2384" s="20" t="str">
        <f>VLOOKUP($A2384,Database!$A:$Y,21,FALSE)</f>
        <v/>
      </c>
      <c r="Z2384" s="20">
        <f t="shared" si="222"/>
        <v>0</v>
      </c>
      <c r="AA2384" s="20" t="str">
        <f t="shared" si="218"/>
        <v/>
      </c>
      <c r="AB2384" s="20" t="str">
        <f t="shared" ca="1" si="219"/>
        <v/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 t="str">
        <f>IFERROR(
   IF(
     OR(ISBLANK(P2384),ISBLANK(Q2384)),
     "",
     IF(
       AND(AB2384&lt;&gt;"",OR(W2384="Terminé",W2384="En cours")),
       VLOOKUP(AD2384,Setup_ScoreExactBonus!A:D,4,FALSE),
       0
     )),
  0)</f>
        <v/>
      </c>
      <c r="AF2384" s="21">
        <f t="shared" si="221"/>
        <v>0</v>
      </c>
      <c r="AG2384" s="21">
        <f ca="1">SUMIFS(AF$2:AF2384,D$2:D2384,D2384)</f>
        <v>2009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/>
      <c r="Q2385" s="27"/>
      <c r="R2385" s="27" t="str">
        <f t="shared" si="223"/>
        <v/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À venir</v>
      </c>
      <c r="X2385" s="20" t="str">
        <f>VLOOKUP($A2385,Database!$A:$Y,20,FALSE)</f>
        <v/>
      </c>
      <c r="Y2385" s="20" t="str">
        <f>VLOOKUP($A2385,Database!$A:$Y,21,FALSE)</f>
        <v/>
      </c>
      <c r="Z2385" s="20">
        <f t="shared" si="222"/>
        <v>0</v>
      </c>
      <c r="AA2385" s="20" t="str">
        <f t="shared" si="218"/>
        <v/>
      </c>
      <c r="AB2385" s="20" t="str">
        <f t="shared" ca="1" si="219"/>
        <v/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 t="str">
        <f>IFERROR(
   IF(
     OR(ISBLANK(P2385),ISBLANK(Q2385)),
     "",
     IF(
       AND(AB2385&lt;&gt;"",OR(W2385="Terminé",W2385="En cours")),
       VLOOKUP(AD2385,Setup_ScoreExactBonus!A:D,4,FALSE),
       0
     )),
  0)</f>
        <v/>
      </c>
      <c r="AF2385" s="21">
        <f t="shared" si="221"/>
        <v>0</v>
      </c>
      <c r="AG2385" s="21">
        <f ca="1">SUMIFS(AF$2:AF2385,D$2:D2385,D2385)</f>
        <v>3237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/>
      <c r="Q2386" s="27"/>
      <c r="R2386" s="27" t="str">
        <f t="shared" si="223"/>
        <v/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À venir</v>
      </c>
      <c r="X2386" s="20" t="str">
        <f>VLOOKUP($A2386,Database!$A:$Y,20,FALSE)</f>
        <v/>
      </c>
      <c r="Y2386" s="20" t="str">
        <f>VLOOKUP($A2386,Database!$A:$Y,21,FALSE)</f>
        <v/>
      </c>
      <c r="Z2386" s="20">
        <f t="shared" si="222"/>
        <v>0</v>
      </c>
      <c r="AA2386" s="20" t="str">
        <f t="shared" si="218"/>
        <v/>
      </c>
      <c r="AB2386" s="20" t="str">
        <f t="shared" ca="1" si="219"/>
        <v/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 t="str">
        <f>IFERROR(
   IF(
     OR(ISBLANK(P2386),ISBLANK(Q2386)),
     "",
     IF(
       AND(AB2386&lt;&gt;"",OR(W2386="Terminé",W2386="En cours")),
       VLOOKUP(AD2386,Setup_ScoreExactBonus!A:D,4,FALSE),
       0
     )),
  0)</f>
        <v/>
      </c>
      <c r="AF2386" s="21">
        <f t="shared" si="221"/>
        <v>0</v>
      </c>
      <c r="AG2386" s="21">
        <f ca="1">SUMIFS(AF$2:AF2386,D$2:D2386,D2386)</f>
        <v>3507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/>
      <c r="Q2387" s="27"/>
      <c r="R2387" s="27" t="str">
        <f t="shared" si="223"/>
        <v/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À venir</v>
      </c>
      <c r="X2387" s="20" t="str">
        <f>VLOOKUP($A2387,Database!$A:$Y,20,FALSE)</f>
        <v/>
      </c>
      <c r="Y2387" s="20" t="str">
        <f>VLOOKUP($A2387,Database!$A:$Y,21,FALSE)</f>
        <v/>
      </c>
      <c r="Z2387" s="20">
        <f t="shared" si="222"/>
        <v>0</v>
      </c>
      <c r="AA2387" s="20" t="str">
        <f t="shared" si="218"/>
        <v/>
      </c>
      <c r="AB2387" s="20" t="str">
        <f t="shared" ca="1" si="219"/>
        <v/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 t="str">
        <f>IFERROR(
   IF(
     OR(ISBLANK(P2387),ISBLANK(Q2387)),
     "",
     IF(
       AND(AB2387&lt;&gt;"",OR(W2387="Terminé",W2387="En cours")),
       VLOOKUP(AD2387,Setup_ScoreExactBonus!A:D,4,FALSE),
       0
     )),
  0)</f>
        <v/>
      </c>
      <c r="AF2387" s="21">
        <f t="shared" si="221"/>
        <v>0</v>
      </c>
      <c r="AG2387" s="21">
        <f ca="1">SUMIFS(AF$2:AF2387,D$2:D2387,D2387)</f>
        <v>3014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/>
      <c r="Q2388" s="27"/>
      <c r="R2388" s="27" t="str">
        <f t="shared" si="223"/>
        <v/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À venir</v>
      </c>
      <c r="X2388" s="20" t="str">
        <f>VLOOKUP($A2388,Database!$A:$Y,20,FALSE)</f>
        <v/>
      </c>
      <c r="Y2388" s="20" t="str">
        <f>VLOOKUP($A2388,Database!$A:$Y,21,FALSE)</f>
        <v/>
      </c>
      <c r="Z2388" s="20">
        <f t="shared" si="222"/>
        <v>0</v>
      </c>
      <c r="AA2388" s="20" t="str">
        <f t="shared" si="218"/>
        <v/>
      </c>
      <c r="AB2388" s="20" t="str">
        <f t="shared" ca="1" si="219"/>
        <v/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 t="str">
        <f>IFERROR(
   IF(
     OR(ISBLANK(P2388),ISBLANK(Q2388)),
     "",
     IF(
       AND(AB2388&lt;&gt;"",OR(W2388="Terminé",W2388="En cours")),
       VLOOKUP(AD2388,Setup_ScoreExactBonus!A:D,4,FALSE),
       0
     )),
  0)</f>
        <v/>
      </c>
      <c r="AF2388" s="21">
        <f t="shared" si="221"/>
        <v>0</v>
      </c>
      <c r="AG2388" s="21">
        <f ca="1">SUMIFS(AF$2:AF2388,D$2:D2388,D2388)</f>
        <v>3608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/>
      <c r="Q2389" s="27"/>
      <c r="R2389" s="27" t="str">
        <f t="shared" si="223"/>
        <v/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À venir</v>
      </c>
      <c r="X2389" s="20" t="str">
        <f>VLOOKUP($A2389,Database!$A:$Y,20,FALSE)</f>
        <v/>
      </c>
      <c r="Y2389" s="20" t="str">
        <f>VLOOKUP($A2389,Database!$A:$Y,21,FALSE)</f>
        <v/>
      </c>
      <c r="Z2389" s="20">
        <f t="shared" si="222"/>
        <v>0</v>
      </c>
      <c r="AA2389" s="20" t="str">
        <f t="shared" si="218"/>
        <v/>
      </c>
      <c r="AB2389" s="20" t="str">
        <f t="shared" ca="1" si="219"/>
        <v/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 t="str">
        <f>IFERROR(
   IF(
     OR(ISBLANK(P2389),ISBLANK(Q2389)),
     "",
     IF(
       AND(AB2389&lt;&gt;"",OR(W2389="Terminé",W2389="En cours")),
       VLOOKUP(AD2389,Setup_ScoreExactBonus!A:D,4,FALSE),
       0
     )),
  0)</f>
        <v/>
      </c>
      <c r="AF2389" s="21">
        <f t="shared" si="221"/>
        <v>0</v>
      </c>
      <c r="AG2389" s="21">
        <f ca="1">SUMIFS(AF$2:AF2389,D$2:D2389,D2389)</f>
        <v>3082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/>
      <c r="Q2390" s="27"/>
      <c r="R2390" s="27" t="str">
        <f t="shared" si="223"/>
        <v/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À venir</v>
      </c>
      <c r="X2390" s="20" t="str">
        <f>VLOOKUP($A2390,Database!$A:$Y,20,FALSE)</f>
        <v/>
      </c>
      <c r="Y2390" s="20" t="str">
        <f>VLOOKUP($A2390,Database!$A:$Y,21,FALSE)</f>
        <v/>
      </c>
      <c r="Z2390" s="20">
        <f t="shared" si="222"/>
        <v>0</v>
      </c>
      <c r="AA2390" s="20" t="str">
        <f t="shared" si="218"/>
        <v/>
      </c>
      <c r="AB2390" s="20" t="str">
        <f t="shared" ca="1" si="219"/>
        <v/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 t="str">
        <f>IFERROR(
   IF(
     OR(ISBLANK(P2390),ISBLANK(Q2390)),
     "",
     IF(
       AND(AB2390&lt;&gt;"",OR(W2390="Terminé",W2390="En cours")),
       VLOOKUP(AD2390,Setup_ScoreExactBonus!A:D,4,FALSE),
       0
     )),
  0)</f>
        <v/>
      </c>
      <c r="AF2390" s="21">
        <f t="shared" si="221"/>
        <v>0</v>
      </c>
      <c r="AG2390" s="21">
        <f ca="1">SUMIFS(AF$2:AF2390,D$2:D2390,D2390)</f>
        <v>3433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/>
      <c r="Q2391" s="27"/>
      <c r="R2391" s="27" t="str">
        <f t="shared" si="223"/>
        <v/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À venir</v>
      </c>
      <c r="X2391" s="20" t="str">
        <f>VLOOKUP($A2391,Database!$A:$Y,20,FALSE)</f>
        <v/>
      </c>
      <c r="Y2391" s="20" t="str">
        <f>VLOOKUP($A2391,Database!$A:$Y,21,FALSE)</f>
        <v/>
      </c>
      <c r="Z2391" s="20">
        <f t="shared" si="222"/>
        <v>0</v>
      </c>
      <c r="AA2391" s="20" t="str">
        <f t="shared" si="218"/>
        <v/>
      </c>
      <c r="AB2391" s="20" t="str">
        <f t="shared" ca="1" si="219"/>
        <v/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 t="str">
        <f>IFERROR(
   IF(
     OR(ISBLANK(P2391),ISBLANK(Q2391)),
     "",
     IF(
       AND(AB2391&lt;&gt;"",OR(W2391="Terminé",W2391="En cours")),
       VLOOKUP(AD2391,Setup_ScoreExactBonus!A:D,4,FALSE),
       0
     )),
  0)</f>
        <v/>
      </c>
      <c r="AF2391" s="21">
        <f t="shared" si="221"/>
        <v>0</v>
      </c>
      <c r="AG2391" s="21">
        <f ca="1">SUMIFS(AF$2:AF2391,D$2:D2391,D2391)</f>
        <v>3421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/>
      <c r="Q2392" s="27"/>
      <c r="R2392" s="27" t="str">
        <f t="shared" si="223"/>
        <v/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À venir</v>
      </c>
      <c r="X2392" s="20" t="str">
        <f>VLOOKUP($A2392,Database!$A:$Y,20,FALSE)</f>
        <v/>
      </c>
      <c r="Y2392" s="20" t="str">
        <f>VLOOKUP($A2392,Database!$A:$Y,21,FALSE)</f>
        <v/>
      </c>
      <c r="Z2392" s="20">
        <f t="shared" si="222"/>
        <v>0</v>
      </c>
      <c r="AA2392" s="20" t="str">
        <f t="shared" si="218"/>
        <v/>
      </c>
      <c r="AB2392" s="20" t="str">
        <f t="shared" ca="1" si="219"/>
        <v/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 t="str">
        <f>IFERROR(
   IF(
     OR(ISBLANK(P2392),ISBLANK(Q2392)),
     "",
     IF(
       AND(AB2392&lt;&gt;"",OR(W2392="Terminé",W2392="En cours")),
       VLOOKUP(AD2392,Setup_ScoreExactBonus!A:D,4,FALSE),
       0
     )),
  0)</f>
        <v/>
      </c>
      <c r="AF2392" s="21">
        <f t="shared" si="221"/>
        <v>0</v>
      </c>
      <c r="AG2392" s="21">
        <f ca="1">SUMIFS(AF$2:AF2392,D$2:D2392,D2392)</f>
        <v>3436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/>
      <c r="Q2393" s="27"/>
      <c r="R2393" s="27" t="str">
        <f t="shared" si="223"/>
        <v/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À venir</v>
      </c>
      <c r="X2393" s="20" t="str">
        <f>VLOOKUP($A2393,Database!$A:$Y,20,FALSE)</f>
        <v/>
      </c>
      <c r="Y2393" s="20" t="str">
        <f>VLOOKUP($A2393,Database!$A:$Y,21,FALSE)</f>
        <v/>
      </c>
      <c r="Z2393" s="20">
        <f t="shared" si="222"/>
        <v>0</v>
      </c>
      <c r="AA2393" s="20" t="str">
        <f t="shared" si="218"/>
        <v/>
      </c>
      <c r="AB2393" s="20" t="str">
        <f t="shared" ca="1" si="219"/>
        <v/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 t="str">
        <f>IFERROR(
   IF(
     OR(ISBLANK(P2393),ISBLANK(Q2393)),
     "",
     IF(
       AND(AB2393&lt;&gt;"",OR(W2393="Terminé",W2393="En cours")),
       VLOOKUP(AD2393,Setup_ScoreExactBonus!A:D,4,FALSE),
       0
     )),
  0)</f>
        <v/>
      </c>
      <c r="AF2393" s="21">
        <f t="shared" si="221"/>
        <v>0</v>
      </c>
      <c r="AG2393" s="21">
        <f ca="1">SUMIFS(AF$2:AF2393,D$2:D2393,D2393)</f>
        <v>2658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/>
      <c r="Q2394" s="27"/>
      <c r="R2394" s="27" t="str">
        <f t="shared" si="223"/>
        <v/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À venir</v>
      </c>
      <c r="X2394" s="20" t="str">
        <f>VLOOKUP($A2394,Database!$A:$Y,20,FALSE)</f>
        <v/>
      </c>
      <c r="Y2394" s="20" t="str">
        <f>VLOOKUP($A2394,Database!$A:$Y,21,FALSE)</f>
        <v/>
      </c>
      <c r="Z2394" s="20">
        <f t="shared" si="222"/>
        <v>0</v>
      </c>
      <c r="AA2394" s="20" t="str">
        <f t="shared" si="218"/>
        <v/>
      </c>
      <c r="AB2394" s="20" t="str">
        <f t="shared" ca="1" si="219"/>
        <v/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 t="str">
        <f>IFERROR(
   IF(
     OR(ISBLANK(P2394),ISBLANK(Q2394)),
     "",
     IF(
       AND(AB2394&lt;&gt;"",OR(W2394="Terminé",W2394="En cours")),
       VLOOKUP(AD2394,Setup_ScoreExactBonus!A:D,4,FALSE),
       0
     )),
  0)</f>
        <v/>
      </c>
      <c r="AF2394" s="21">
        <f t="shared" si="221"/>
        <v>0</v>
      </c>
      <c r="AG2394" s="21">
        <f ca="1">SUMIFS(AF$2:AF2394,D$2:D2394,D2394)</f>
        <v>3369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/>
      <c r="Q2395" s="27"/>
      <c r="R2395" s="27" t="str">
        <f t="shared" si="223"/>
        <v/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À venir</v>
      </c>
      <c r="X2395" s="20" t="str">
        <f>VLOOKUP($A2395,Database!$A:$Y,20,FALSE)</f>
        <v/>
      </c>
      <c r="Y2395" s="20" t="str">
        <f>VLOOKUP($A2395,Database!$A:$Y,21,FALSE)</f>
        <v/>
      </c>
      <c r="Z2395" s="20">
        <f t="shared" si="222"/>
        <v>0</v>
      </c>
      <c r="AA2395" s="20" t="str">
        <f t="shared" si="218"/>
        <v/>
      </c>
      <c r="AB2395" s="20" t="str">
        <f t="shared" ca="1" si="219"/>
        <v/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 t="str">
        <f>IFERROR(
   IF(
     OR(ISBLANK(P2395),ISBLANK(Q2395)),
     "",
     IF(
       AND(AB2395&lt;&gt;"",OR(W2395="Terminé",W2395="En cours")),
       VLOOKUP(AD2395,Setup_ScoreExactBonus!A:D,4,FALSE),
       0
     )),
  0)</f>
        <v/>
      </c>
      <c r="AF2395" s="21">
        <f t="shared" si="221"/>
        <v>0</v>
      </c>
      <c r="AG2395" s="21">
        <f ca="1">SUMIFS(AF$2:AF2395,D$2:D2395,D2395)</f>
        <v>3095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/>
      <c r="Q2396" s="27"/>
      <c r="R2396" s="27" t="str">
        <f t="shared" si="223"/>
        <v/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À venir</v>
      </c>
      <c r="X2396" s="20" t="str">
        <f>VLOOKUP($A2396,Database!$A:$Y,20,FALSE)</f>
        <v/>
      </c>
      <c r="Y2396" s="20" t="str">
        <f>VLOOKUP($A2396,Database!$A:$Y,21,FALSE)</f>
        <v/>
      </c>
      <c r="Z2396" s="20">
        <f t="shared" si="222"/>
        <v>0</v>
      </c>
      <c r="AA2396" s="20" t="str">
        <f t="shared" si="218"/>
        <v/>
      </c>
      <c r="AB2396" s="20" t="str">
        <f t="shared" ca="1" si="219"/>
        <v/>
      </c>
      <c r="AC2396" s="20">
        <f t="shared" ca="1" si="220"/>
        <v>0</v>
      </c>
      <c r="AD2396" s="20" t="str">
        <f ca="1">IF(AC2396=0,"",IF(OR(ISBLANK(P2396),ISBLANK(Q2396)),"",IF(ISBLANK(VLOOKUP(A2396,Database!A:AA,22,FALSE)),"",VLOOKUP(A2396,Database!A:AA,22,FALSE))))</f>
        <v/>
      </c>
      <c r="AE2396" s="20" t="str">
        <f>IFERROR(
   IF(
     OR(ISBLANK(P2396),ISBLANK(Q2396)),
     "",
     IF(
       AND(AB2396&lt;&gt;"",OR(W2396="Terminé",W2396="En cours")),
       VLOOKUP(AD2396,Setup_ScoreExactBonus!A:D,4,FALSE),
       0
     )),
  0)</f>
        <v/>
      </c>
      <c r="AF2396" s="21">
        <f t="shared" si="221"/>
        <v>0</v>
      </c>
      <c r="AG2396" s="21">
        <f ca="1">SUMIFS(AF$2:AF2396,D$2:D2396,D2396)</f>
        <v>3237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/>
      <c r="Q2397" s="27"/>
      <c r="R2397" s="27" t="str">
        <f t="shared" si="223"/>
        <v/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À venir</v>
      </c>
      <c r="X2397" s="20" t="str">
        <f>VLOOKUP($A2397,Database!$A:$Y,20,FALSE)</f>
        <v/>
      </c>
      <c r="Y2397" s="20" t="str">
        <f>VLOOKUP($A2397,Database!$A:$Y,21,FALSE)</f>
        <v/>
      </c>
      <c r="Z2397" s="20">
        <f t="shared" si="222"/>
        <v>0</v>
      </c>
      <c r="AA2397" s="20" t="str">
        <f t="shared" ref="AA2397:AA2460" si="224">IF(OR(ISBLANK(P2397),ISBLANK(Q2397)),"",IF(OR(AND(P2397&gt;Q2397,X2397&gt;Y2397),AND(P2397=Q2397,X2397=Y2397),AND(P2397&lt;Q2397,X2397&lt;Y2397)),1,0))</f>
        <v/>
      </c>
      <c r="AB2397" s="20" t="str">
        <f t="shared" ref="AB2397:AB2460" ca="1" si="225">IF(C2397&lt;NOW(),IF(AND(P2397&gt;Q2397,X2397&gt;Y2397),T2397,IF(AND(P2397=Q2397,X2397=Y2397),U2397,IF(AND(P2397&lt;Q2397,X2397&lt;Y2397),V2397,0))),"")</f>
        <v/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 t="str">
        <f>IFERROR(
   IF(
     OR(ISBLANK(P2397),ISBLANK(Q2397)),
     "",
     IF(
       AND(AB2397&lt;&gt;"",OR(W2397="Terminé",W2397="En cours")),
       VLOOKUP(AD2397,Setup_ScoreExactBonus!A:D,4,FALSE),
       0
     )),
  0)</f>
        <v/>
      </c>
      <c r="AF2397" s="21">
        <f t="shared" ref="AF2397:AF2460" si="227">IFERROR(IF(OR(ISBLANK(P2397),ISBLANK(Q2397)),0,IF(AB2397&lt;&gt;"", AB2397 + IF(AC2397=1,AE2397, 0), "") * (S2397+1)),"")</f>
        <v>0</v>
      </c>
      <c r="AG2397" s="21">
        <f ca="1">SUMIFS(AF$2:AF2397,D$2:D2397,D2397)</f>
        <v>2971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/>
      <c r="Q2398" s="27"/>
      <c r="R2398" s="27" t="str">
        <f t="shared" si="223"/>
        <v/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À venir</v>
      </c>
      <c r="X2398" s="20" t="str">
        <f>VLOOKUP($A2398,Database!$A:$Y,20,FALSE)</f>
        <v/>
      </c>
      <c r="Y2398" s="20" t="str">
        <f>VLOOKUP($A2398,Database!$A:$Y,21,FALSE)</f>
        <v/>
      </c>
      <c r="Z2398" s="20">
        <f t="shared" si="222"/>
        <v>0</v>
      </c>
      <c r="AA2398" s="20" t="str">
        <f t="shared" si="224"/>
        <v/>
      </c>
      <c r="AB2398" s="20" t="str">
        <f t="shared" ca="1" si="225"/>
        <v/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 t="str">
        <f>IFERROR(
   IF(
     OR(ISBLANK(P2398),ISBLANK(Q2398)),
     "",
     IF(
       AND(AB2398&lt;&gt;"",OR(W2398="Terminé",W2398="En cours")),
       VLOOKUP(AD2398,Setup_ScoreExactBonus!A:D,4,FALSE),
       0
     )),
  0)</f>
        <v/>
      </c>
      <c r="AF2398" s="21">
        <f t="shared" si="227"/>
        <v>0</v>
      </c>
      <c r="AG2398" s="21">
        <f ca="1">SUMIFS(AF$2:AF2398,D$2:D2398,D2398)</f>
        <v>2885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/>
      <c r="Q2399" s="27"/>
      <c r="R2399" s="27" t="str">
        <f t="shared" si="223"/>
        <v/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À venir</v>
      </c>
      <c r="X2399" s="20" t="str">
        <f>VLOOKUP($A2399,Database!$A:$Y,20,FALSE)</f>
        <v/>
      </c>
      <c r="Y2399" s="20" t="str">
        <f>VLOOKUP($A2399,Database!$A:$Y,21,FALSE)</f>
        <v/>
      </c>
      <c r="Z2399" s="20">
        <f t="shared" si="222"/>
        <v>0</v>
      </c>
      <c r="AA2399" s="20" t="str">
        <f t="shared" si="224"/>
        <v/>
      </c>
      <c r="AB2399" s="20" t="str">
        <f t="shared" ca="1" si="225"/>
        <v/>
      </c>
      <c r="AC2399" s="20">
        <f t="shared" ca="1" si="226"/>
        <v>0</v>
      </c>
      <c r="AD2399" s="20" t="str">
        <f ca="1">IF(AC2399=0,"",IF(OR(ISBLANK(P2399),ISBLANK(Q2399)),"",IF(ISBLANK(VLOOKUP(A2399,Database!A:AA,22,FALSE)),"",VLOOKUP(A2399,Database!A:AA,22,FALSE))))</f>
        <v/>
      </c>
      <c r="AE2399" s="20" t="str">
        <f>IFERROR(
   IF(
     OR(ISBLANK(P2399),ISBLANK(Q2399)),
     "",
     IF(
       AND(AB2399&lt;&gt;"",OR(W2399="Terminé",W2399="En cours")),
       VLOOKUP(AD2399,Setup_ScoreExactBonus!A:D,4,FALSE),
       0
     )),
  0)</f>
        <v/>
      </c>
      <c r="AF2399" s="21">
        <f t="shared" si="227"/>
        <v>0</v>
      </c>
      <c r="AG2399" s="21">
        <f ca="1">SUMIFS(AF$2:AF2399,D$2:D2399,D2399)</f>
        <v>3006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/>
      <c r="Q2400" s="27"/>
      <c r="R2400" s="27" t="str">
        <f t="shared" si="223"/>
        <v/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À venir</v>
      </c>
      <c r="X2400" s="20" t="str">
        <f>VLOOKUP($A2400,Database!$A:$Y,20,FALSE)</f>
        <v/>
      </c>
      <c r="Y2400" s="20" t="str">
        <f>VLOOKUP($A2400,Database!$A:$Y,21,FALSE)</f>
        <v/>
      </c>
      <c r="Z2400" s="20">
        <f t="shared" si="222"/>
        <v>0</v>
      </c>
      <c r="AA2400" s="20" t="str">
        <f t="shared" si="224"/>
        <v/>
      </c>
      <c r="AB2400" s="20" t="str">
        <f t="shared" ca="1" si="225"/>
        <v/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 t="str">
        <f>IFERROR(
   IF(
     OR(ISBLANK(P2400),ISBLANK(Q2400)),
     "",
     IF(
       AND(AB2400&lt;&gt;"",OR(W2400="Terminé",W2400="En cours")),
       VLOOKUP(AD2400,Setup_ScoreExactBonus!A:D,4,FALSE),
       0
     )),
  0)</f>
        <v/>
      </c>
      <c r="AF2400" s="21">
        <f t="shared" si="227"/>
        <v>0</v>
      </c>
      <c r="AG2400" s="21">
        <f ca="1">SUMIFS(AF$2:AF2400,D$2:D2400,D2400)</f>
        <v>2555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/>
      <c r="Q2401" s="27"/>
      <c r="R2401" s="27" t="str">
        <f t="shared" si="223"/>
        <v/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À venir</v>
      </c>
      <c r="X2401" s="20" t="str">
        <f>VLOOKUP($A2401,Database!$A:$Y,20,FALSE)</f>
        <v/>
      </c>
      <c r="Y2401" s="20" t="str">
        <f>VLOOKUP($A2401,Database!$A:$Y,21,FALSE)</f>
        <v/>
      </c>
      <c r="Z2401" s="20">
        <f t="shared" si="222"/>
        <v>0</v>
      </c>
      <c r="AA2401" s="20" t="str">
        <f t="shared" si="224"/>
        <v/>
      </c>
      <c r="AB2401" s="20" t="str">
        <f t="shared" ca="1" si="225"/>
        <v/>
      </c>
      <c r="AC2401" s="20">
        <f t="shared" ca="1" si="226"/>
        <v>0</v>
      </c>
      <c r="AD2401" s="20" t="str">
        <f ca="1">IF(AC2401=0,"",IF(OR(ISBLANK(P2401),ISBLANK(Q2401)),"",IF(ISBLANK(VLOOKUP(A2401,Database!A:AA,22,FALSE)),"",VLOOKUP(A2401,Database!A:AA,22,FALSE))))</f>
        <v/>
      </c>
      <c r="AE2401" s="20" t="str">
        <f>IFERROR(
   IF(
     OR(ISBLANK(P2401),ISBLANK(Q2401)),
     "",
     IF(
       AND(AB2401&lt;&gt;"",OR(W2401="Terminé",W2401="En cours")),
       VLOOKUP(AD2401,Setup_ScoreExactBonus!A:D,4,FALSE),
       0
     )),
  0)</f>
        <v/>
      </c>
      <c r="AF2401" s="21">
        <f t="shared" si="227"/>
        <v>0</v>
      </c>
      <c r="AG2401" s="21">
        <f ca="1">SUMIFS(AF$2:AF2401,D$2:D2401,D2401)</f>
        <v>3188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/>
      <c r="Q2402" s="27"/>
      <c r="R2402" s="27" t="str">
        <f t="shared" si="223"/>
        <v/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À venir</v>
      </c>
      <c r="X2402" s="20" t="str">
        <f>VLOOKUP($A2402,Database!$A:$Y,20,FALSE)</f>
        <v/>
      </c>
      <c r="Y2402" s="20" t="str">
        <f>VLOOKUP($A2402,Database!$A:$Y,21,FALSE)</f>
        <v/>
      </c>
      <c r="Z2402" s="20">
        <f t="shared" si="222"/>
        <v>0</v>
      </c>
      <c r="AA2402" s="20" t="str">
        <f t="shared" si="224"/>
        <v/>
      </c>
      <c r="AB2402" s="20" t="str">
        <f t="shared" ca="1" si="225"/>
        <v/>
      </c>
      <c r="AC2402" s="20">
        <f t="shared" ca="1" si="226"/>
        <v>0</v>
      </c>
      <c r="AD2402" s="20" t="str">
        <f ca="1">IF(AC2402=0,"",IF(OR(ISBLANK(P2402),ISBLANK(Q2402)),"",IF(ISBLANK(VLOOKUP(A2402,Database!A:AA,22,FALSE)),"",VLOOKUP(A2402,Database!A:AA,22,FALSE))))</f>
        <v/>
      </c>
      <c r="AE2402" s="20" t="str">
        <f>IFERROR(
   IF(
     OR(ISBLANK(P2402),ISBLANK(Q2402)),
     "",
     IF(
       AND(AB2402&lt;&gt;"",OR(W2402="Terminé",W2402="En cours")),
       VLOOKUP(AD2402,Setup_ScoreExactBonus!A:D,4,FALSE),
       0
     )),
  0)</f>
        <v/>
      </c>
      <c r="AF2402" s="21">
        <f t="shared" si="227"/>
        <v>0</v>
      </c>
      <c r="AG2402" s="21">
        <f ca="1">SUMIFS(AF$2:AF2402,D$2:D2402,D2402)</f>
        <v>3259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R2403" s="27" t="str">
        <f t="shared" si="223"/>
        <v/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À venir</v>
      </c>
      <c r="X2403" s="20" t="str">
        <f>VLOOKUP($A2403,Database!$A:$Y,20,FALSE)</f>
        <v/>
      </c>
      <c r="Y2403" s="20" t="str">
        <f>VLOOKUP($A2403,Database!$A:$Y,21,FALSE)</f>
        <v/>
      </c>
      <c r="Z2403" s="20">
        <f t="shared" si="222"/>
        <v>0</v>
      </c>
      <c r="AA2403" s="20" t="str">
        <f t="shared" si="224"/>
        <v/>
      </c>
      <c r="AB2403" s="20">
        <f t="shared" ca="1" si="225"/>
        <v>114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 t="str">
        <f>IFERROR(
   IF(
     OR(ISBLANK(P2403),ISBLANK(Q2403)),
     "",
     IF(
       AND(AB2403&lt;&gt;"",OR(W2403="Terminé",W2403="En cours")),
       VLOOKUP(AD2403,Setup_ScoreExactBonus!A:D,4,FALSE),
       0
     )),
  0)</f>
        <v/>
      </c>
      <c r="AF2403" s="21">
        <f t="shared" si="227"/>
        <v>0</v>
      </c>
      <c r="AG2403" s="21">
        <f ca="1">SUMIFS(AF$2:AF2403,D$2:D2403,D2403)</f>
        <v>2862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R2404" s="27" t="str">
        <f t="shared" si="223"/>
        <v/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À venir</v>
      </c>
      <c r="X2404" s="20" t="str">
        <f>VLOOKUP($A2404,Database!$A:$Y,20,FALSE)</f>
        <v/>
      </c>
      <c r="Y2404" s="20" t="str">
        <f>VLOOKUP($A2404,Database!$A:$Y,21,FALSE)</f>
        <v/>
      </c>
      <c r="Z2404" s="20">
        <f t="shared" si="222"/>
        <v>0</v>
      </c>
      <c r="AA2404" s="20" t="str">
        <f t="shared" si="224"/>
        <v/>
      </c>
      <c r="AB2404" s="20" t="str">
        <f t="shared" ca="1" si="225"/>
        <v/>
      </c>
      <c r="AC2404" s="20">
        <f t="shared" ca="1" si="226"/>
        <v>0</v>
      </c>
      <c r="AD2404" s="20" t="str">
        <f ca="1">IF(AC2404=0,"",IF(OR(ISBLANK(P2404),ISBLANK(Q2404)),"",IF(ISBLANK(VLOOKUP(A2404,Database!A:AA,22,FALSE)),"",VLOOKUP(A2404,Database!A:AA,22,FALSE))))</f>
        <v/>
      </c>
      <c r="AE2404" s="20" t="str">
        <f>IFERROR(
   IF(
     OR(ISBLANK(P2404),ISBLANK(Q2404)),
     "",
     IF(
       AND(AB2404&lt;&gt;"",OR(W2404="Terminé",W2404="En cours")),
       VLOOKUP(AD2404,Setup_ScoreExactBonus!A:D,4,FALSE),
       0
     )),
  0)</f>
        <v/>
      </c>
      <c r="AF2404" s="21">
        <f t="shared" si="227"/>
        <v>0</v>
      </c>
      <c r="AG2404" s="21">
        <f ca="1">SUMIFS(AF$2:AF2404,D$2:D2404,D2404)</f>
        <v>3058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/>
      <c r="Q2405" s="27"/>
      <c r="R2405" s="27" t="str">
        <f t="shared" si="223"/>
        <v/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À venir</v>
      </c>
      <c r="X2405" s="20" t="str">
        <f>VLOOKUP($A2405,Database!$A:$Y,20,FALSE)</f>
        <v/>
      </c>
      <c r="Y2405" s="20" t="str">
        <f>VLOOKUP($A2405,Database!$A:$Y,21,FALSE)</f>
        <v/>
      </c>
      <c r="Z2405" s="20">
        <f t="shared" si="222"/>
        <v>0</v>
      </c>
      <c r="AA2405" s="20" t="str">
        <f t="shared" si="224"/>
        <v/>
      </c>
      <c r="AB2405" s="20" t="str">
        <f t="shared" ca="1" si="225"/>
        <v/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 t="str">
        <f>IFERROR(
   IF(
     OR(ISBLANK(P2405),ISBLANK(Q2405)),
     "",
     IF(
       AND(AB2405&lt;&gt;"",OR(W2405="Terminé",W2405="En cours")),
       VLOOKUP(AD2405,Setup_ScoreExactBonus!A:D,4,FALSE),
       0
     )),
  0)</f>
        <v/>
      </c>
      <c r="AF2405" s="21">
        <f t="shared" si="227"/>
        <v>0</v>
      </c>
      <c r="AG2405" s="21">
        <f ca="1">SUMIFS(AF$2:AF2405,D$2:D2405,D2405)</f>
        <v>3100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/>
      <c r="Q2406" s="27"/>
      <c r="R2406" s="27" t="str">
        <f t="shared" si="223"/>
        <v/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À venir</v>
      </c>
      <c r="X2406" s="20" t="str">
        <f>VLOOKUP($A2406,Database!$A:$Y,20,FALSE)</f>
        <v/>
      </c>
      <c r="Y2406" s="20" t="str">
        <f>VLOOKUP($A2406,Database!$A:$Y,21,FALSE)</f>
        <v/>
      </c>
      <c r="Z2406" s="20">
        <f t="shared" si="222"/>
        <v>0</v>
      </c>
      <c r="AA2406" s="20" t="str">
        <f t="shared" si="224"/>
        <v/>
      </c>
      <c r="AB2406" s="20" t="str">
        <f t="shared" ca="1" si="225"/>
        <v/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 t="str">
        <f>IFERROR(
   IF(
     OR(ISBLANK(P2406),ISBLANK(Q2406)),
     "",
     IF(
       AND(AB2406&lt;&gt;"",OR(W2406="Terminé",W2406="En cours")),
       VLOOKUP(AD2406,Setup_ScoreExactBonus!A:D,4,FALSE),
       0
     )),
  0)</f>
        <v/>
      </c>
      <c r="AF2406" s="21">
        <f t="shared" si="227"/>
        <v>0</v>
      </c>
      <c r="AG2406" s="21">
        <f ca="1">SUMIFS(AF$2:AF2406,D$2:D2406,D2406)</f>
        <v>3711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/>
      <c r="Q2407" s="27"/>
      <c r="R2407" s="27" t="str">
        <f t="shared" si="223"/>
        <v/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À venir</v>
      </c>
      <c r="X2407" s="20" t="str">
        <f>VLOOKUP($A2407,Database!$A:$Y,20,FALSE)</f>
        <v/>
      </c>
      <c r="Y2407" s="20" t="str">
        <f>VLOOKUP($A2407,Database!$A:$Y,21,FALSE)</f>
        <v/>
      </c>
      <c r="Z2407" s="20">
        <f t="shared" si="222"/>
        <v>0</v>
      </c>
      <c r="AA2407" s="20" t="str">
        <f t="shared" si="224"/>
        <v/>
      </c>
      <c r="AB2407" s="20" t="str">
        <f t="shared" ca="1" si="225"/>
        <v/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 t="str">
        <f>IFERROR(
   IF(
     OR(ISBLANK(P2407),ISBLANK(Q2407)),
     "",
     IF(
       AND(AB2407&lt;&gt;"",OR(W2407="Terminé",W2407="En cours")),
       VLOOKUP(AD2407,Setup_ScoreExactBonus!A:D,4,FALSE),
       0
     )),
  0)</f>
        <v/>
      </c>
      <c r="AF2407" s="21">
        <f t="shared" si="227"/>
        <v>0</v>
      </c>
      <c r="AG2407" s="21">
        <f ca="1">SUMIFS(AF$2:AF2407,D$2:D2407,D2407)</f>
        <v>3246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/>
      <c r="Q2408" s="27"/>
      <c r="R2408" s="27" t="str">
        <f t="shared" si="223"/>
        <v/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À venir</v>
      </c>
      <c r="X2408" s="20" t="str">
        <f>VLOOKUP($A2408,Database!$A:$Y,20,FALSE)</f>
        <v/>
      </c>
      <c r="Y2408" s="20" t="str">
        <f>VLOOKUP($A2408,Database!$A:$Y,21,FALSE)</f>
        <v/>
      </c>
      <c r="Z2408" s="20">
        <f t="shared" si="222"/>
        <v>0</v>
      </c>
      <c r="AA2408" s="20" t="str">
        <f t="shared" si="224"/>
        <v/>
      </c>
      <c r="AB2408" s="20" t="str">
        <f t="shared" ca="1" si="225"/>
        <v/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 t="str">
        <f>IFERROR(
   IF(
     OR(ISBLANK(P2408),ISBLANK(Q2408)),
     "",
     IF(
       AND(AB2408&lt;&gt;"",OR(W2408="Terminé",W2408="En cours")),
       VLOOKUP(AD2408,Setup_ScoreExactBonus!A:D,4,FALSE),
       0
     )),
  0)</f>
        <v/>
      </c>
      <c r="AF2408" s="21">
        <f t="shared" si="227"/>
        <v>0</v>
      </c>
      <c r="AG2408" s="21">
        <f ca="1">SUMIFS(AF$2:AF2408,D$2:D2408,D2408)</f>
        <v>3450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/>
      <c r="Q2409" s="27"/>
      <c r="R2409" s="27" t="str">
        <f t="shared" si="223"/>
        <v/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À venir</v>
      </c>
      <c r="X2409" s="20" t="str">
        <f>VLOOKUP($A2409,Database!$A:$Y,20,FALSE)</f>
        <v/>
      </c>
      <c r="Y2409" s="20" t="str">
        <f>VLOOKUP($A2409,Database!$A:$Y,21,FALSE)</f>
        <v/>
      </c>
      <c r="Z2409" s="20">
        <f t="shared" si="222"/>
        <v>0</v>
      </c>
      <c r="AA2409" s="20" t="str">
        <f t="shared" si="224"/>
        <v/>
      </c>
      <c r="AB2409" s="20" t="str">
        <f t="shared" ca="1" si="225"/>
        <v/>
      </c>
      <c r="AC2409" s="20">
        <f t="shared" ca="1" si="226"/>
        <v>0</v>
      </c>
      <c r="AD2409" s="20" t="str">
        <f ca="1">IF(AC2409=0,"",IF(OR(ISBLANK(P2409),ISBLANK(Q2409)),"",IF(ISBLANK(VLOOKUP(A2409,Database!A:AA,22,FALSE)),"",VLOOKUP(A2409,Database!A:AA,22,FALSE))))</f>
        <v/>
      </c>
      <c r="AE2409" s="20" t="str">
        <f>IFERROR(
   IF(
     OR(ISBLANK(P2409),ISBLANK(Q2409)),
     "",
     IF(
       AND(AB2409&lt;&gt;"",OR(W2409="Terminé",W2409="En cours")),
       VLOOKUP(AD2409,Setup_ScoreExactBonus!A:D,4,FALSE),
       0
     )),
  0)</f>
        <v/>
      </c>
      <c r="AF2409" s="21">
        <f t="shared" si="227"/>
        <v>0</v>
      </c>
      <c r="AG2409" s="21">
        <f ca="1">SUMIFS(AF$2:AF2409,D$2:D2409,D2409)</f>
        <v>2529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/>
      <c r="Q2410" s="27"/>
      <c r="R2410" s="27" t="str">
        <f t="shared" si="223"/>
        <v/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À venir</v>
      </c>
      <c r="X2410" s="20" t="str">
        <f>VLOOKUP($A2410,Database!$A:$Y,20,FALSE)</f>
        <v/>
      </c>
      <c r="Y2410" s="20" t="str">
        <f>VLOOKUP($A2410,Database!$A:$Y,21,FALSE)</f>
        <v/>
      </c>
      <c r="Z2410" s="20">
        <f t="shared" si="222"/>
        <v>0</v>
      </c>
      <c r="AA2410" s="20" t="str">
        <f t="shared" si="224"/>
        <v/>
      </c>
      <c r="AB2410" s="20" t="str">
        <f t="shared" ca="1" si="225"/>
        <v/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 t="str">
        <f>IFERROR(
   IF(
     OR(ISBLANK(P2410),ISBLANK(Q2410)),
     "",
     IF(
       AND(AB2410&lt;&gt;"",OR(W2410="Terminé",W2410="En cours")),
       VLOOKUP(AD2410,Setup_ScoreExactBonus!A:D,4,FALSE),
       0
     )),
  0)</f>
        <v/>
      </c>
      <c r="AF2410" s="21">
        <f t="shared" si="227"/>
        <v>0</v>
      </c>
      <c r="AG2410" s="21">
        <f ca="1">SUMIFS(AF$2:AF2410,D$2:D2410,D2410)</f>
        <v>3590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/>
      <c r="Q2411" s="27"/>
      <c r="R2411" s="27" t="str">
        <f t="shared" si="223"/>
        <v/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À venir</v>
      </c>
      <c r="X2411" s="20" t="str">
        <f>VLOOKUP($A2411,Database!$A:$Y,20,FALSE)</f>
        <v/>
      </c>
      <c r="Y2411" s="20" t="str">
        <f>VLOOKUP($A2411,Database!$A:$Y,21,FALSE)</f>
        <v/>
      </c>
      <c r="Z2411" s="20">
        <f t="shared" si="222"/>
        <v>0</v>
      </c>
      <c r="AA2411" s="20" t="str">
        <f t="shared" si="224"/>
        <v/>
      </c>
      <c r="AB2411" s="20" t="str">
        <f t="shared" ca="1" si="225"/>
        <v/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 t="str">
        <f>IFERROR(
   IF(
     OR(ISBLANK(P2411),ISBLANK(Q2411)),
     "",
     IF(
       AND(AB2411&lt;&gt;"",OR(W2411="Terminé",W2411="En cours")),
       VLOOKUP(AD2411,Setup_ScoreExactBonus!A:D,4,FALSE),
       0
     )),
  0)</f>
        <v/>
      </c>
      <c r="AF2411" s="21">
        <f t="shared" si="227"/>
        <v>0</v>
      </c>
      <c r="AG2411" s="21">
        <f ca="1">SUMIFS(AF$2:AF2411,D$2:D2411,D2411)</f>
        <v>2009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/>
      <c r="Q2412" s="27"/>
      <c r="R2412" s="27" t="str">
        <f t="shared" si="223"/>
        <v/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À venir</v>
      </c>
      <c r="X2412" s="20" t="str">
        <f>VLOOKUP($A2412,Database!$A:$Y,20,FALSE)</f>
        <v/>
      </c>
      <c r="Y2412" s="20" t="str">
        <f>VLOOKUP($A2412,Database!$A:$Y,21,FALSE)</f>
        <v/>
      </c>
      <c r="Z2412" s="20">
        <f t="shared" si="222"/>
        <v>0</v>
      </c>
      <c r="AA2412" s="20" t="str">
        <f t="shared" si="224"/>
        <v/>
      </c>
      <c r="AB2412" s="20" t="str">
        <f t="shared" ca="1" si="225"/>
        <v/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 t="str">
        <f>IFERROR(
   IF(
     OR(ISBLANK(P2412),ISBLANK(Q2412)),
     "",
     IF(
       AND(AB2412&lt;&gt;"",OR(W2412="Terminé",W2412="En cours")),
       VLOOKUP(AD2412,Setup_ScoreExactBonus!A:D,4,FALSE),
       0
     )),
  0)</f>
        <v/>
      </c>
      <c r="AF2412" s="21">
        <f t="shared" si="227"/>
        <v>0</v>
      </c>
      <c r="AG2412" s="21">
        <f ca="1">SUMIFS(AF$2:AF2412,D$2:D2412,D2412)</f>
        <v>3237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/>
      <c r="Q2413" s="27"/>
      <c r="R2413" s="27" t="str">
        <f t="shared" si="223"/>
        <v/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À venir</v>
      </c>
      <c r="X2413" s="20" t="str">
        <f>VLOOKUP($A2413,Database!$A:$Y,20,FALSE)</f>
        <v/>
      </c>
      <c r="Y2413" s="20" t="str">
        <f>VLOOKUP($A2413,Database!$A:$Y,21,FALSE)</f>
        <v/>
      </c>
      <c r="Z2413" s="20">
        <f t="shared" si="222"/>
        <v>0</v>
      </c>
      <c r="AA2413" s="20" t="str">
        <f t="shared" si="224"/>
        <v/>
      </c>
      <c r="AB2413" s="20" t="str">
        <f t="shared" ca="1" si="225"/>
        <v/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 t="str">
        <f>IFERROR(
   IF(
     OR(ISBLANK(P2413),ISBLANK(Q2413)),
     "",
     IF(
       AND(AB2413&lt;&gt;"",OR(W2413="Terminé",W2413="En cours")),
       VLOOKUP(AD2413,Setup_ScoreExactBonus!A:D,4,FALSE),
       0
     )),
  0)</f>
        <v/>
      </c>
      <c r="AF2413" s="21">
        <f t="shared" si="227"/>
        <v>0</v>
      </c>
      <c r="AG2413" s="21">
        <f ca="1">SUMIFS(AF$2:AF2413,D$2:D2413,D2413)</f>
        <v>3507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/>
      <c r="Q2414" s="27"/>
      <c r="R2414" s="27" t="str">
        <f t="shared" si="223"/>
        <v/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À venir</v>
      </c>
      <c r="X2414" s="20" t="str">
        <f>VLOOKUP($A2414,Database!$A:$Y,20,FALSE)</f>
        <v/>
      </c>
      <c r="Y2414" s="20" t="str">
        <f>VLOOKUP($A2414,Database!$A:$Y,21,FALSE)</f>
        <v/>
      </c>
      <c r="Z2414" s="20">
        <f t="shared" si="222"/>
        <v>0</v>
      </c>
      <c r="AA2414" s="20" t="str">
        <f t="shared" si="224"/>
        <v/>
      </c>
      <c r="AB2414" s="20" t="str">
        <f t="shared" ca="1" si="225"/>
        <v/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 t="str">
        <f>IFERROR(
   IF(
     OR(ISBLANK(P2414),ISBLANK(Q2414)),
     "",
     IF(
       AND(AB2414&lt;&gt;"",OR(W2414="Terminé",W2414="En cours")),
       VLOOKUP(AD2414,Setup_ScoreExactBonus!A:D,4,FALSE),
       0
     )),
  0)</f>
        <v/>
      </c>
      <c r="AF2414" s="21">
        <f t="shared" si="227"/>
        <v>0</v>
      </c>
      <c r="AG2414" s="21">
        <f ca="1">SUMIFS(AF$2:AF2414,D$2:D2414,D2414)</f>
        <v>3014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/>
      <c r="Q2415" s="27"/>
      <c r="R2415" s="27" t="str">
        <f t="shared" si="223"/>
        <v/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À venir</v>
      </c>
      <c r="X2415" s="20" t="str">
        <f>VLOOKUP($A2415,Database!$A:$Y,20,FALSE)</f>
        <v/>
      </c>
      <c r="Y2415" s="20" t="str">
        <f>VLOOKUP($A2415,Database!$A:$Y,21,FALSE)</f>
        <v/>
      </c>
      <c r="Z2415" s="20">
        <f t="shared" si="222"/>
        <v>0</v>
      </c>
      <c r="AA2415" s="20" t="str">
        <f t="shared" si="224"/>
        <v/>
      </c>
      <c r="AB2415" s="20" t="str">
        <f t="shared" ca="1" si="225"/>
        <v/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 t="str">
        <f>IFERROR(
   IF(
     OR(ISBLANK(P2415),ISBLANK(Q2415)),
     "",
     IF(
       AND(AB2415&lt;&gt;"",OR(W2415="Terminé",W2415="En cours")),
       VLOOKUP(AD2415,Setup_ScoreExactBonus!A:D,4,FALSE),
       0
     )),
  0)</f>
        <v/>
      </c>
      <c r="AF2415" s="21">
        <f t="shared" si="227"/>
        <v>0</v>
      </c>
      <c r="AG2415" s="21">
        <f ca="1">SUMIFS(AF$2:AF2415,D$2:D2415,D2415)</f>
        <v>3608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/>
      <c r="Q2416" s="27"/>
      <c r="R2416" s="27" t="str">
        <f t="shared" si="223"/>
        <v/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À venir</v>
      </c>
      <c r="X2416" s="20" t="str">
        <f>VLOOKUP($A2416,Database!$A:$Y,20,FALSE)</f>
        <v/>
      </c>
      <c r="Y2416" s="20" t="str">
        <f>VLOOKUP($A2416,Database!$A:$Y,21,FALSE)</f>
        <v/>
      </c>
      <c r="Z2416" s="20">
        <f t="shared" si="222"/>
        <v>0</v>
      </c>
      <c r="AA2416" s="20" t="str">
        <f t="shared" si="224"/>
        <v/>
      </c>
      <c r="AB2416" s="20" t="str">
        <f t="shared" ca="1" si="225"/>
        <v/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 t="str">
        <f>IFERROR(
   IF(
     OR(ISBLANK(P2416),ISBLANK(Q2416)),
     "",
     IF(
       AND(AB2416&lt;&gt;"",OR(W2416="Terminé",W2416="En cours")),
       VLOOKUP(AD2416,Setup_ScoreExactBonus!A:D,4,FALSE),
       0
     )),
  0)</f>
        <v/>
      </c>
      <c r="AF2416" s="21">
        <f t="shared" si="227"/>
        <v>0</v>
      </c>
      <c r="AG2416" s="21">
        <f ca="1">SUMIFS(AF$2:AF2416,D$2:D2416,D2416)</f>
        <v>3082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/>
      <c r="Q2417" s="27"/>
      <c r="R2417" s="27" t="str">
        <f t="shared" si="223"/>
        <v/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À venir</v>
      </c>
      <c r="X2417" s="20" t="str">
        <f>VLOOKUP($A2417,Database!$A:$Y,20,FALSE)</f>
        <v/>
      </c>
      <c r="Y2417" s="20" t="str">
        <f>VLOOKUP($A2417,Database!$A:$Y,21,FALSE)</f>
        <v/>
      </c>
      <c r="Z2417" s="20">
        <f t="shared" si="222"/>
        <v>0</v>
      </c>
      <c r="AA2417" s="20" t="str">
        <f t="shared" si="224"/>
        <v/>
      </c>
      <c r="AB2417" s="20" t="str">
        <f t="shared" ca="1" si="225"/>
        <v/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 t="str">
        <f>IFERROR(
   IF(
     OR(ISBLANK(P2417),ISBLANK(Q2417)),
     "",
     IF(
       AND(AB2417&lt;&gt;"",OR(W2417="Terminé",W2417="En cours")),
       VLOOKUP(AD2417,Setup_ScoreExactBonus!A:D,4,FALSE),
       0
     )),
  0)</f>
        <v/>
      </c>
      <c r="AF2417" s="21">
        <f t="shared" si="227"/>
        <v>0</v>
      </c>
      <c r="AG2417" s="21">
        <f ca="1">SUMIFS(AF$2:AF2417,D$2:D2417,D2417)</f>
        <v>3433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/>
      <c r="Q2418" s="27"/>
      <c r="R2418" s="27" t="str">
        <f t="shared" si="223"/>
        <v/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À venir</v>
      </c>
      <c r="X2418" s="20" t="str">
        <f>VLOOKUP($A2418,Database!$A:$Y,20,FALSE)</f>
        <v/>
      </c>
      <c r="Y2418" s="20" t="str">
        <f>VLOOKUP($A2418,Database!$A:$Y,21,FALSE)</f>
        <v/>
      </c>
      <c r="Z2418" s="20">
        <f t="shared" si="222"/>
        <v>0</v>
      </c>
      <c r="AA2418" s="20" t="str">
        <f t="shared" si="224"/>
        <v/>
      </c>
      <c r="AB2418" s="20" t="str">
        <f t="shared" ca="1" si="225"/>
        <v/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 t="str">
        <f>IFERROR(
   IF(
     OR(ISBLANK(P2418),ISBLANK(Q2418)),
     "",
     IF(
       AND(AB2418&lt;&gt;"",OR(W2418="Terminé",W2418="En cours")),
       VLOOKUP(AD2418,Setup_ScoreExactBonus!A:D,4,FALSE),
       0
     )),
  0)</f>
        <v/>
      </c>
      <c r="AF2418" s="21">
        <f t="shared" si="227"/>
        <v>0</v>
      </c>
      <c r="AG2418" s="21">
        <f ca="1">SUMIFS(AF$2:AF2418,D$2:D2418,D2418)</f>
        <v>3421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/>
      <c r="Q2419" s="27"/>
      <c r="R2419" s="27" t="str">
        <f t="shared" si="223"/>
        <v/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À venir</v>
      </c>
      <c r="X2419" s="20" t="str">
        <f>VLOOKUP($A2419,Database!$A:$Y,20,FALSE)</f>
        <v/>
      </c>
      <c r="Y2419" s="20" t="str">
        <f>VLOOKUP($A2419,Database!$A:$Y,21,FALSE)</f>
        <v/>
      </c>
      <c r="Z2419" s="20">
        <f t="shared" si="222"/>
        <v>0</v>
      </c>
      <c r="AA2419" s="20" t="str">
        <f t="shared" si="224"/>
        <v/>
      </c>
      <c r="AB2419" s="20" t="str">
        <f t="shared" ca="1" si="225"/>
        <v/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 t="str">
        <f>IFERROR(
   IF(
     OR(ISBLANK(P2419),ISBLANK(Q2419)),
     "",
     IF(
       AND(AB2419&lt;&gt;"",OR(W2419="Terminé",W2419="En cours")),
       VLOOKUP(AD2419,Setup_ScoreExactBonus!A:D,4,FALSE),
       0
     )),
  0)</f>
        <v/>
      </c>
      <c r="AF2419" s="21">
        <f t="shared" si="227"/>
        <v>0</v>
      </c>
      <c r="AG2419" s="21">
        <f ca="1">SUMIFS(AF$2:AF2419,D$2:D2419,D2419)</f>
        <v>3436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/>
      <c r="Q2420" s="27"/>
      <c r="R2420" s="27" t="str">
        <f t="shared" si="223"/>
        <v/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À venir</v>
      </c>
      <c r="X2420" s="20" t="str">
        <f>VLOOKUP($A2420,Database!$A:$Y,20,FALSE)</f>
        <v/>
      </c>
      <c r="Y2420" s="20" t="str">
        <f>VLOOKUP($A2420,Database!$A:$Y,21,FALSE)</f>
        <v/>
      </c>
      <c r="Z2420" s="20">
        <f t="shared" si="222"/>
        <v>0</v>
      </c>
      <c r="AA2420" s="20" t="str">
        <f t="shared" si="224"/>
        <v/>
      </c>
      <c r="AB2420" s="20" t="str">
        <f t="shared" ca="1" si="225"/>
        <v/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 t="str">
        <f>IFERROR(
   IF(
     OR(ISBLANK(P2420),ISBLANK(Q2420)),
     "",
     IF(
       AND(AB2420&lt;&gt;"",OR(W2420="Terminé",W2420="En cours")),
       VLOOKUP(AD2420,Setup_ScoreExactBonus!A:D,4,FALSE),
       0
     )),
  0)</f>
        <v/>
      </c>
      <c r="AF2420" s="21">
        <f t="shared" si="227"/>
        <v>0</v>
      </c>
      <c r="AG2420" s="21">
        <f ca="1">SUMIFS(AF$2:AF2420,D$2:D2420,D2420)</f>
        <v>2658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/>
      <c r="Q2421" s="27"/>
      <c r="R2421" s="27" t="str">
        <f t="shared" si="223"/>
        <v/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À venir</v>
      </c>
      <c r="X2421" s="20" t="str">
        <f>VLOOKUP($A2421,Database!$A:$Y,20,FALSE)</f>
        <v/>
      </c>
      <c r="Y2421" s="20" t="str">
        <f>VLOOKUP($A2421,Database!$A:$Y,21,FALSE)</f>
        <v/>
      </c>
      <c r="Z2421" s="20">
        <f t="shared" si="222"/>
        <v>0</v>
      </c>
      <c r="AA2421" s="20" t="str">
        <f t="shared" si="224"/>
        <v/>
      </c>
      <c r="AB2421" s="20" t="str">
        <f t="shared" ca="1" si="225"/>
        <v/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 t="str">
        <f>IFERROR(
   IF(
     OR(ISBLANK(P2421),ISBLANK(Q2421)),
     "",
     IF(
       AND(AB2421&lt;&gt;"",OR(W2421="Terminé",W2421="En cours")),
       VLOOKUP(AD2421,Setup_ScoreExactBonus!A:D,4,FALSE),
       0
     )),
  0)</f>
        <v/>
      </c>
      <c r="AF2421" s="21">
        <f t="shared" si="227"/>
        <v>0</v>
      </c>
      <c r="AG2421" s="21">
        <f ca="1">SUMIFS(AF$2:AF2421,D$2:D2421,D2421)</f>
        <v>3369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/>
      <c r="Q2422" s="27"/>
      <c r="R2422" s="27" t="str">
        <f t="shared" si="223"/>
        <v/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À venir</v>
      </c>
      <c r="X2422" s="20" t="str">
        <f>VLOOKUP($A2422,Database!$A:$Y,20,FALSE)</f>
        <v/>
      </c>
      <c r="Y2422" s="20" t="str">
        <f>VLOOKUP($A2422,Database!$A:$Y,21,FALSE)</f>
        <v/>
      </c>
      <c r="Z2422" s="20">
        <f t="shared" si="222"/>
        <v>0</v>
      </c>
      <c r="AA2422" s="20" t="str">
        <f t="shared" si="224"/>
        <v/>
      </c>
      <c r="AB2422" s="20" t="str">
        <f t="shared" ca="1" si="225"/>
        <v/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 t="str">
        <f>IFERROR(
   IF(
     OR(ISBLANK(P2422),ISBLANK(Q2422)),
     "",
     IF(
       AND(AB2422&lt;&gt;"",OR(W2422="Terminé",W2422="En cours")),
       VLOOKUP(AD2422,Setup_ScoreExactBonus!A:D,4,FALSE),
       0
     )),
  0)</f>
        <v/>
      </c>
      <c r="AF2422" s="21">
        <f t="shared" si="227"/>
        <v>0</v>
      </c>
      <c r="AG2422" s="21">
        <f ca="1">SUMIFS(AF$2:AF2422,D$2:D2422,D2422)</f>
        <v>3095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/>
      <c r="Q2423" s="27"/>
      <c r="R2423" s="27" t="str">
        <f t="shared" si="223"/>
        <v/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À venir</v>
      </c>
      <c r="X2423" s="20" t="str">
        <f>VLOOKUP($A2423,Database!$A:$Y,20,FALSE)</f>
        <v/>
      </c>
      <c r="Y2423" s="20" t="str">
        <f>VLOOKUP($A2423,Database!$A:$Y,21,FALSE)</f>
        <v/>
      </c>
      <c r="Z2423" s="20">
        <f t="shared" si="222"/>
        <v>0</v>
      </c>
      <c r="AA2423" s="20" t="str">
        <f t="shared" si="224"/>
        <v/>
      </c>
      <c r="AB2423" s="20" t="str">
        <f t="shared" ca="1" si="225"/>
        <v/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 t="str">
        <f>IFERROR(
   IF(
     OR(ISBLANK(P2423),ISBLANK(Q2423)),
     "",
     IF(
       AND(AB2423&lt;&gt;"",OR(W2423="Terminé",W2423="En cours")),
       VLOOKUP(AD2423,Setup_ScoreExactBonus!A:D,4,FALSE),
       0
     )),
  0)</f>
        <v/>
      </c>
      <c r="AF2423" s="21">
        <f t="shared" si="227"/>
        <v>0</v>
      </c>
      <c r="AG2423" s="21">
        <f ca="1">SUMIFS(AF$2:AF2423,D$2:D2423,D2423)</f>
        <v>3237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/>
      <c r="Q2424" s="27"/>
      <c r="R2424" s="27" t="str">
        <f t="shared" si="223"/>
        <v/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À venir</v>
      </c>
      <c r="X2424" s="20" t="str">
        <f>VLOOKUP($A2424,Database!$A:$Y,20,FALSE)</f>
        <v/>
      </c>
      <c r="Y2424" s="20" t="str">
        <f>VLOOKUP($A2424,Database!$A:$Y,21,FALSE)</f>
        <v/>
      </c>
      <c r="Z2424" s="20">
        <f t="shared" si="222"/>
        <v>0</v>
      </c>
      <c r="AA2424" s="20" t="str">
        <f t="shared" si="224"/>
        <v/>
      </c>
      <c r="AB2424" s="20" t="str">
        <f t="shared" ca="1" si="225"/>
        <v/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 t="str">
        <f>IFERROR(
   IF(
     OR(ISBLANK(P2424),ISBLANK(Q2424)),
     "",
     IF(
       AND(AB2424&lt;&gt;"",OR(W2424="Terminé",W2424="En cours")),
       VLOOKUP(AD2424,Setup_ScoreExactBonus!A:D,4,FALSE),
       0
     )),
  0)</f>
        <v/>
      </c>
      <c r="AF2424" s="21">
        <f t="shared" si="227"/>
        <v>0</v>
      </c>
      <c r="AG2424" s="21">
        <f ca="1">SUMIFS(AF$2:AF2424,D$2:D2424,D2424)</f>
        <v>2971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/>
      <c r="Q2425" s="27"/>
      <c r="R2425" s="27" t="str">
        <f t="shared" si="223"/>
        <v/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À venir</v>
      </c>
      <c r="X2425" s="20" t="str">
        <f>VLOOKUP($A2425,Database!$A:$Y,20,FALSE)</f>
        <v/>
      </c>
      <c r="Y2425" s="20" t="str">
        <f>VLOOKUP($A2425,Database!$A:$Y,21,FALSE)</f>
        <v/>
      </c>
      <c r="Z2425" s="20">
        <f t="shared" si="222"/>
        <v>0</v>
      </c>
      <c r="AA2425" s="20" t="str">
        <f t="shared" si="224"/>
        <v/>
      </c>
      <c r="AB2425" s="20" t="str">
        <f t="shared" ca="1" si="225"/>
        <v/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 t="str">
        <f>IFERROR(
   IF(
     OR(ISBLANK(P2425),ISBLANK(Q2425)),
     "",
     IF(
       AND(AB2425&lt;&gt;"",OR(W2425="Terminé",W2425="En cours")),
       VLOOKUP(AD2425,Setup_ScoreExactBonus!A:D,4,FALSE),
       0
     )),
  0)</f>
        <v/>
      </c>
      <c r="AF2425" s="21">
        <f t="shared" si="227"/>
        <v>0</v>
      </c>
      <c r="AG2425" s="21">
        <f ca="1">SUMIFS(AF$2:AF2425,D$2:D2425,D2425)</f>
        <v>2885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/>
      <c r="Q2426" s="27"/>
      <c r="R2426" s="27" t="str">
        <f t="shared" si="223"/>
        <v/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À venir</v>
      </c>
      <c r="X2426" s="20" t="str">
        <f>VLOOKUP($A2426,Database!$A:$Y,20,FALSE)</f>
        <v/>
      </c>
      <c r="Y2426" s="20" t="str">
        <f>VLOOKUP($A2426,Database!$A:$Y,21,FALSE)</f>
        <v/>
      </c>
      <c r="Z2426" s="20">
        <f t="shared" si="222"/>
        <v>0</v>
      </c>
      <c r="AA2426" s="20" t="str">
        <f t="shared" si="224"/>
        <v/>
      </c>
      <c r="AB2426" s="20" t="str">
        <f t="shared" ca="1" si="225"/>
        <v/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 t="str">
        <f>IFERROR(
   IF(
     OR(ISBLANK(P2426),ISBLANK(Q2426)),
     "",
     IF(
       AND(AB2426&lt;&gt;"",OR(W2426="Terminé",W2426="En cours")),
       VLOOKUP(AD2426,Setup_ScoreExactBonus!A:D,4,FALSE),
       0
     )),
  0)</f>
        <v/>
      </c>
      <c r="AF2426" s="21">
        <f t="shared" si="227"/>
        <v>0</v>
      </c>
      <c r="AG2426" s="21">
        <f ca="1">SUMIFS(AF$2:AF2426,D$2:D2426,D2426)</f>
        <v>3006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/>
      <c r="Q2427" s="27"/>
      <c r="R2427" s="27" t="str">
        <f t="shared" si="223"/>
        <v/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À venir</v>
      </c>
      <c r="X2427" s="20" t="str">
        <f>VLOOKUP($A2427,Database!$A:$Y,20,FALSE)</f>
        <v/>
      </c>
      <c r="Y2427" s="20" t="str">
        <f>VLOOKUP($A2427,Database!$A:$Y,21,FALSE)</f>
        <v/>
      </c>
      <c r="Z2427" s="20">
        <f t="shared" si="222"/>
        <v>0</v>
      </c>
      <c r="AA2427" s="20" t="str">
        <f t="shared" si="224"/>
        <v/>
      </c>
      <c r="AB2427" s="20" t="str">
        <f t="shared" ca="1" si="225"/>
        <v/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 t="str">
        <f>IFERROR(
   IF(
     OR(ISBLANK(P2427),ISBLANK(Q2427)),
     "",
     IF(
       AND(AB2427&lt;&gt;"",OR(W2427="Terminé",W2427="En cours")),
       VLOOKUP(AD2427,Setup_ScoreExactBonus!A:D,4,FALSE),
       0
     )),
  0)</f>
        <v/>
      </c>
      <c r="AF2427" s="21">
        <f t="shared" si="227"/>
        <v>0</v>
      </c>
      <c r="AG2427" s="21">
        <f ca="1">SUMIFS(AF$2:AF2427,D$2:D2427,D2427)</f>
        <v>2555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/>
      <c r="Q2428" s="27"/>
      <c r="R2428" s="27" t="str">
        <f t="shared" si="223"/>
        <v/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À venir</v>
      </c>
      <c r="X2428" s="20" t="str">
        <f>VLOOKUP($A2428,Database!$A:$Y,20,FALSE)</f>
        <v/>
      </c>
      <c r="Y2428" s="20" t="str">
        <f>VLOOKUP($A2428,Database!$A:$Y,21,FALSE)</f>
        <v/>
      </c>
      <c r="Z2428" s="20">
        <f t="shared" si="222"/>
        <v>0</v>
      </c>
      <c r="AA2428" s="20" t="str">
        <f t="shared" si="224"/>
        <v/>
      </c>
      <c r="AB2428" s="20" t="str">
        <f t="shared" ca="1" si="225"/>
        <v/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 t="str">
        <f>IFERROR(
   IF(
     OR(ISBLANK(P2428),ISBLANK(Q2428)),
     "",
     IF(
       AND(AB2428&lt;&gt;"",OR(W2428="Terminé",W2428="En cours")),
       VLOOKUP(AD2428,Setup_ScoreExactBonus!A:D,4,FALSE),
       0
     )),
  0)</f>
        <v/>
      </c>
      <c r="AF2428" s="21">
        <f t="shared" si="227"/>
        <v>0</v>
      </c>
      <c r="AG2428" s="21">
        <f ca="1">SUMIFS(AF$2:AF2428,D$2:D2428,D2428)</f>
        <v>3188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/>
      <c r="Q2429" s="27"/>
      <c r="R2429" s="27" t="str">
        <f t="shared" si="223"/>
        <v/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À venir</v>
      </c>
      <c r="X2429" s="20" t="str">
        <f>VLOOKUP($A2429,Database!$A:$Y,20,FALSE)</f>
        <v/>
      </c>
      <c r="Y2429" s="20" t="str">
        <f>VLOOKUP($A2429,Database!$A:$Y,21,FALSE)</f>
        <v/>
      </c>
      <c r="Z2429" s="20">
        <f t="shared" si="222"/>
        <v>0</v>
      </c>
      <c r="AA2429" s="20" t="str">
        <f t="shared" si="224"/>
        <v/>
      </c>
      <c r="AB2429" s="20" t="str">
        <f t="shared" ca="1" si="225"/>
        <v/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 t="str">
        <f>IFERROR(
   IF(
     OR(ISBLANK(P2429),ISBLANK(Q2429)),
     "",
     IF(
       AND(AB2429&lt;&gt;"",OR(W2429="Terminé",W2429="En cours")),
       VLOOKUP(AD2429,Setup_ScoreExactBonus!A:D,4,FALSE),
       0
     )),
  0)</f>
        <v/>
      </c>
      <c r="AF2429" s="21">
        <f t="shared" si="227"/>
        <v>0</v>
      </c>
      <c r="AG2429" s="21">
        <f ca="1">SUMIFS(AF$2:AF2429,D$2:D2429,D2429)</f>
        <v>3259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R2430" s="27" t="str">
        <f t="shared" si="223"/>
        <v/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À venir</v>
      </c>
      <c r="X2430" s="20" t="str">
        <f>VLOOKUP($A2430,Database!$A:$Y,20,FALSE)</f>
        <v/>
      </c>
      <c r="Y2430" s="20" t="str">
        <f>VLOOKUP($A2430,Database!$A:$Y,21,FALSE)</f>
        <v/>
      </c>
      <c r="Z2430" s="20">
        <f t="shared" si="222"/>
        <v>0</v>
      </c>
      <c r="AA2430" s="20" t="str">
        <f t="shared" si="224"/>
        <v/>
      </c>
      <c r="AB2430" s="20">
        <f t="shared" ca="1" si="225"/>
        <v>118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 t="str">
        <f>IFERROR(
   IF(
     OR(ISBLANK(P2430),ISBLANK(Q2430)),
     "",
     IF(
       AND(AB2430&lt;&gt;"",OR(W2430="Terminé",W2430="En cours")),
       VLOOKUP(AD2430,Setup_ScoreExactBonus!A:D,4,FALSE),
       0
     )),
  0)</f>
        <v/>
      </c>
      <c r="AF2430" s="21">
        <f t="shared" si="227"/>
        <v>0</v>
      </c>
      <c r="AG2430" s="21">
        <f ca="1">SUMIFS(AF$2:AF2430,D$2:D2430,D2430)</f>
        <v>2862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R2431" s="27" t="str">
        <f t="shared" si="223"/>
        <v/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À venir</v>
      </c>
      <c r="X2431" s="20" t="str">
        <f>VLOOKUP($A2431,Database!$A:$Y,20,FALSE)</f>
        <v/>
      </c>
      <c r="Y2431" s="20" t="str">
        <f>VLOOKUP($A2431,Database!$A:$Y,21,FALSE)</f>
        <v/>
      </c>
      <c r="Z2431" s="20">
        <f t="shared" si="222"/>
        <v>0</v>
      </c>
      <c r="AA2431" s="20" t="str">
        <f t="shared" si="224"/>
        <v/>
      </c>
      <c r="AB2431" s="20" t="str">
        <f t="shared" ca="1" si="225"/>
        <v/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 t="str">
        <f>IFERROR(
   IF(
     OR(ISBLANK(P2431),ISBLANK(Q2431)),
     "",
     IF(
       AND(AB2431&lt;&gt;"",OR(W2431="Terminé",W2431="En cours")),
       VLOOKUP(AD2431,Setup_ScoreExactBonus!A:D,4,FALSE),
       0
     )),
  0)</f>
        <v/>
      </c>
      <c r="AF2431" s="21">
        <f t="shared" si="227"/>
        <v>0</v>
      </c>
      <c r="AG2431" s="21">
        <f ca="1">SUMIFS(AF$2:AF2431,D$2:D2431,D2431)</f>
        <v>3058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/>
      <c r="Q2432" s="27"/>
      <c r="R2432" s="27" t="str">
        <f t="shared" si="223"/>
        <v/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À venir</v>
      </c>
      <c r="X2432" s="20" t="str">
        <f>VLOOKUP($A2432,Database!$A:$Y,20,FALSE)</f>
        <v/>
      </c>
      <c r="Y2432" s="20" t="str">
        <f>VLOOKUP($A2432,Database!$A:$Y,21,FALSE)</f>
        <v/>
      </c>
      <c r="Z2432" s="20">
        <f t="shared" si="222"/>
        <v>0</v>
      </c>
      <c r="AA2432" s="20" t="str">
        <f t="shared" si="224"/>
        <v/>
      </c>
      <c r="AB2432" s="20" t="str">
        <f t="shared" ca="1" si="225"/>
        <v/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 t="str">
        <f>IFERROR(
   IF(
     OR(ISBLANK(P2432),ISBLANK(Q2432)),
     "",
     IF(
       AND(AB2432&lt;&gt;"",OR(W2432="Terminé",W2432="En cours")),
       VLOOKUP(AD2432,Setup_ScoreExactBonus!A:D,4,FALSE),
       0
     )),
  0)</f>
        <v/>
      </c>
      <c r="AF2432" s="21">
        <f t="shared" si="227"/>
        <v>0</v>
      </c>
      <c r="AG2432" s="21">
        <f ca="1">SUMIFS(AF$2:AF2432,D$2:D2432,D2432)</f>
        <v>3100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/>
      <c r="Q2433" s="27"/>
      <c r="R2433" s="27" t="str">
        <f t="shared" si="223"/>
        <v/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À venir</v>
      </c>
      <c r="X2433" s="20" t="str">
        <f>VLOOKUP($A2433,Database!$A:$Y,20,FALSE)</f>
        <v/>
      </c>
      <c r="Y2433" s="20" t="str">
        <f>VLOOKUP($A2433,Database!$A:$Y,21,FALSE)</f>
        <v/>
      </c>
      <c r="Z2433" s="20">
        <f t="shared" si="222"/>
        <v>0</v>
      </c>
      <c r="AA2433" s="20" t="str">
        <f t="shared" si="224"/>
        <v/>
      </c>
      <c r="AB2433" s="20" t="str">
        <f t="shared" ca="1" si="225"/>
        <v/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 t="str">
        <f>IFERROR(
   IF(
     OR(ISBLANK(P2433),ISBLANK(Q2433)),
     "",
     IF(
       AND(AB2433&lt;&gt;"",OR(W2433="Terminé",W2433="En cours")),
       VLOOKUP(AD2433,Setup_ScoreExactBonus!A:D,4,FALSE),
       0
     )),
  0)</f>
        <v/>
      </c>
      <c r="AF2433" s="21">
        <f t="shared" si="227"/>
        <v>0</v>
      </c>
      <c r="AG2433" s="21">
        <f ca="1">SUMIFS(AF$2:AF2433,D$2:D2433,D2433)</f>
        <v>3711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/>
      <c r="Q2434" s="27"/>
      <c r="R2434" s="27" t="str">
        <f t="shared" si="223"/>
        <v/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À venir</v>
      </c>
      <c r="X2434" s="20" t="str">
        <f>VLOOKUP($A2434,Database!$A:$Y,20,FALSE)</f>
        <v/>
      </c>
      <c r="Y2434" s="20" t="str">
        <f>VLOOKUP($A2434,Database!$A:$Y,21,FALSE)</f>
        <v/>
      </c>
      <c r="Z2434" s="20">
        <f t="shared" ref="Z2434:Z2497" si="228">IF(A2434=0,0,IF(W2434="À venir",0,IF(AND(ISBLANK(P2434),ISBLANK(Q2434)),1,0)))</f>
        <v>0</v>
      </c>
      <c r="AA2434" s="20" t="str">
        <f t="shared" si="224"/>
        <v/>
      </c>
      <c r="AB2434" s="20" t="str">
        <f t="shared" ca="1" si="225"/>
        <v/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 t="str">
        <f>IFERROR(
   IF(
     OR(ISBLANK(P2434),ISBLANK(Q2434)),
     "",
     IF(
       AND(AB2434&lt;&gt;"",OR(W2434="Terminé",W2434="En cours")),
       VLOOKUP(AD2434,Setup_ScoreExactBonus!A:D,4,FALSE),
       0
     )),
  0)</f>
        <v/>
      </c>
      <c r="AF2434" s="21">
        <f t="shared" si="227"/>
        <v>0</v>
      </c>
      <c r="AG2434" s="21">
        <f ca="1">SUMIFS(AF$2:AF2434,D$2:D2434,D2434)</f>
        <v>3246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/>
      <c r="Q2435" s="27"/>
      <c r="R2435" s="27" t="str">
        <f t="shared" ref="R2435:R2498" si="229">IF(AND(A2435&gt;0,A2435&lt;=104,W2435="Terminé"),TEXT(P2435,"0")&amp;"-"&amp;TEXT(Q2435,"0"),"")</f>
        <v/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À venir</v>
      </c>
      <c r="X2435" s="20" t="str">
        <f>VLOOKUP($A2435,Database!$A:$Y,20,FALSE)</f>
        <v/>
      </c>
      <c r="Y2435" s="20" t="str">
        <f>VLOOKUP($A2435,Database!$A:$Y,21,FALSE)</f>
        <v/>
      </c>
      <c r="Z2435" s="20">
        <f t="shared" si="228"/>
        <v>0</v>
      </c>
      <c r="AA2435" s="20" t="str">
        <f t="shared" si="224"/>
        <v/>
      </c>
      <c r="AB2435" s="20" t="str">
        <f t="shared" ca="1" si="225"/>
        <v/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 t="str">
        <f>IFERROR(
   IF(
     OR(ISBLANK(P2435),ISBLANK(Q2435)),
     "",
     IF(
       AND(AB2435&lt;&gt;"",OR(W2435="Terminé",W2435="En cours")),
       VLOOKUP(AD2435,Setup_ScoreExactBonus!A:D,4,FALSE),
       0
     )),
  0)</f>
        <v/>
      </c>
      <c r="AF2435" s="21">
        <f t="shared" si="227"/>
        <v>0</v>
      </c>
      <c r="AG2435" s="21">
        <f ca="1">SUMIFS(AF$2:AF2435,D$2:D2435,D2435)</f>
        <v>3450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/>
      <c r="Q2436" s="27"/>
      <c r="R2436" s="27" t="str">
        <f t="shared" si="229"/>
        <v/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À venir</v>
      </c>
      <c r="X2436" s="20" t="str">
        <f>VLOOKUP($A2436,Database!$A:$Y,20,FALSE)</f>
        <v/>
      </c>
      <c r="Y2436" s="20" t="str">
        <f>VLOOKUP($A2436,Database!$A:$Y,21,FALSE)</f>
        <v/>
      </c>
      <c r="Z2436" s="20">
        <f t="shared" si="228"/>
        <v>0</v>
      </c>
      <c r="AA2436" s="20" t="str">
        <f t="shared" si="224"/>
        <v/>
      </c>
      <c r="AB2436" s="20" t="str">
        <f t="shared" ca="1" si="225"/>
        <v/>
      </c>
      <c r="AC2436" s="20">
        <f t="shared" ca="1" si="226"/>
        <v>0</v>
      </c>
      <c r="AD2436" s="20" t="str">
        <f ca="1">IF(AC2436=0,"",IF(OR(ISBLANK(P2436),ISBLANK(Q2436)),"",IF(ISBLANK(VLOOKUP(A2436,Database!A:AA,22,FALSE)),"",VLOOKUP(A2436,Database!A:AA,22,FALSE))))</f>
        <v/>
      </c>
      <c r="AE2436" s="20" t="str">
        <f>IFERROR(
   IF(
     OR(ISBLANK(P2436),ISBLANK(Q2436)),
     "",
     IF(
       AND(AB2436&lt;&gt;"",OR(W2436="Terminé",W2436="En cours")),
       VLOOKUP(AD2436,Setup_ScoreExactBonus!A:D,4,FALSE),
       0
     )),
  0)</f>
        <v/>
      </c>
      <c r="AF2436" s="21">
        <f t="shared" si="227"/>
        <v>0</v>
      </c>
      <c r="AG2436" s="21">
        <f ca="1">SUMIFS(AF$2:AF2436,D$2:D2436,D2436)</f>
        <v>2529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/>
      <c r="Q2437" s="27"/>
      <c r="R2437" s="27" t="str">
        <f t="shared" si="229"/>
        <v/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À venir</v>
      </c>
      <c r="X2437" s="20" t="str">
        <f>VLOOKUP($A2437,Database!$A:$Y,20,FALSE)</f>
        <v/>
      </c>
      <c r="Y2437" s="20" t="str">
        <f>VLOOKUP($A2437,Database!$A:$Y,21,FALSE)</f>
        <v/>
      </c>
      <c r="Z2437" s="20">
        <f t="shared" si="228"/>
        <v>0</v>
      </c>
      <c r="AA2437" s="20" t="str">
        <f t="shared" si="224"/>
        <v/>
      </c>
      <c r="AB2437" s="20" t="str">
        <f t="shared" ca="1" si="225"/>
        <v/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 t="str">
        <f>IFERROR(
   IF(
     OR(ISBLANK(P2437),ISBLANK(Q2437)),
     "",
     IF(
       AND(AB2437&lt;&gt;"",OR(W2437="Terminé",W2437="En cours")),
       VLOOKUP(AD2437,Setup_ScoreExactBonus!A:D,4,FALSE),
       0
     )),
  0)</f>
        <v/>
      </c>
      <c r="AF2437" s="21">
        <f t="shared" si="227"/>
        <v>0</v>
      </c>
      <c r="AG2437" s="21">
        <f ca="1">SUMIFS(AF$2:AF2437,D$2:D2437,D2437)</f>
        <v>3590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/>
      <c r="Q2438" s="27"/>
      <c r="R2438" s="27" t="str">
        <f t="shared" si="229"/>
        <v/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À venir</v>
      </c>
      <c r="X2438" s="20" t="str">
        <f>VLOOKUP($A2438,Database!$A:$Y,20,FALSE)</f>
        <v/>
      </c>
      <c r="Y2438" s="20" t="str">
        <f>VLOOKUP($A2438,Database!$A:$Y,21,FALSE)</f>
        <v/>
      </c>
      <c r="Z2438" s="20">
        <f t="shared" si="228"/>
        <v>0</v>
      </c>
      <c r="AA2438" s="20" t="str">
        <f t="shared" si="224"/>
        <v/>
      </c>
      <c r="AB2438" s="20" t="str">
        <f t="shared" ca="1" si="225"/>
        <v/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 t="str">
        <f>IFERROR(
   IF(
     OR(ISBLANK(P2438),ISBLANK(Q2438)),
     "",
     IF(
       AND(AB2438&lt;&gt;"",OR(W2438="Terminé",W2438="En cours")),
       VLOOKUP(AD2438,Setup_ScoreExactBonus!A:D,4,FALSE),
       0
     )),
  0)</f>
        <v/>
      </c>
      <c r="AF2438" s="21">
        <f t="shared" si="227"/>
        <v>0</v>
      </c>
      <c r="AG2438" s="21">
        <f ca="1">SUMIFS(AF$2:AF2438,D$2:D2438,D2438)</f>
        <v>2009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/>
      <c r="Q2439" s="27"/>
      <c r="R2439" s="27" t="str">
        <f t="shared" si="229"/>
        <v/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À venir</v>
      </c>
      <c r="X2439" s="20" t="str">
        <f>VLOOKUP($A2439,Database!$A:$Y,20,FALSE)</f>
        <v/>
      </c>
      <c r="Y2439" s="20" t="str">
        <f>VLOOKUP($A2439,Database!$A:$Y,21,FALSE)</f>
        <v/>
      </c>
      <c r="Z2439" s="20">
        <f t="shared" si="228"/>
        <v>0</v>
      </c>
      <c r="AA2439" s="20" t="str">
        <f t="shared" si="224"/>
        <v/>
      </c>
      <c r="AB2439" s="20" t="str">
        <f t="shared" ca="1" si="225"/>
        <v/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 t="str">
        <f>IFERROR(
   IF(
     OR(ISBLANK(P2439),ISBLANK(Q2439)),
     "",
     IF(
       AND(AB2439&lt;&gt;"",OR(W2439="Terminé",W2439="En cours")),
       VLOOKUP(AD2439,Setup_ScoreExactBonus!A:D,4,FALSE),
       0
     )),
  0)</f>
        <v/>
      </c>
      <c r="AF2439" s="21">
        <f t="shared" si="227"/>
        <v>0</v>
      </c>
      <c r="AG2439" s="21">
        <f ca="1">SUMIFS(AF$2:AF2439,D$2:D2439,D2439)</f>
        <v>3237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/>
      <c r="Q2440" s="27"/>
      <c r="R2440" s="27" t="str">
        <f t="shared" si="229"/>
        <v/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À venir</v>
      </c>
      <c r="X2440" s="20" t="str">
        <f>VLOOKUP($A2440,Database!$A:$Y,20,FALSE)</f>
        <v/>
      </c>
      <c r="Y2440" s="20" t="str">
        <f>VLOOKUP($A2440,Database!$A:$Y,21,FALSE)</f>
        <v/>
      </c>
      <c r="Z2440" s="20">
        <f t="shared" si="228"/>
        <v>0</v>
      </c>
      <c r="AA2440" s="20" t="str">
        <f t="shared" si="224"/>
        <v/>
      </c>
      <c r="AB2440" s="20" t="str">
        <f t="shared" ca="1" si="225"/>
        <v/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 t="str">
        <f>IFERROR(
   IF(
     OR(ISBLANK(P2440),ISBLANK(Q2440)),
     "",
     IF(
       AND(AB2440&lt;&gt;"",OR(W2440="Terminé",W2440="En cours")),
       VLOOKUP(AD2440,Setup_ScoreExactBonus!A:D,4,FALSE),
       0
     )),
  0)</f>
        <v/>
      </c>
      <c r="AF2440" s="21">
        <f t="shared" si="227"/>
        <v>0</v>
      </c>
      <c r="AG2440" s="21">
        <f ca="1">SUMIFS(AF$2:AF2440,D$2:D2440,D2440)</f>
        <v>3507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/>
      <c r="Q2441" s="27"/>
      <c r="R2441" s="27" t="str">
        <f t="shared" si="229"/>
        <v/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À venir</v>
      </c>
      <c r="X2441" s="20" t="str">
        <f>VLOOKUP($A2441,Database!$A:$Y,20,FALSE)</f>
        <v/>
      </c>
      <c r="Y2441" s="20" t="str">
        <f>VLOOKUP($A2441,Database!$A:$Y,21,FALSE)</f>
        <v/>
      </c>
      <c r="Z2441" s="20">
        <f t="shared" si="228"/>
        <v>0</v>
      </c>
      <c r="AA2441" s="20" t="str">
        <f t="shared" si="224"/>
        <v/>
      </c>
      <c r="AB2441" s="20" t="str">
        <f t="shared" ca="1" si="225"/>
        <v/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 t="str">
        <f>IFERROR(
   IF(
     OR(ISBLANK(P2441),ISBLANK(Q2441)),
     "",
     IF(
       AND(AB2441&lt;&gt;"",OR(W2441="Terminé",W2441="En cours")),
       VLOOKUP(AD2441,Setup_ScoreExactBonus!A:D,4,FALSE),
       0
     )),
  0)</f>
        <v/>
      </c>
      <c r="AF2441" s="21">
        <f t="shared" si="227"/>
        <v>0</v>
      </c>
      <c r="AG2441" s="21">
        <f ca="1">SUMIFS(AF$2:AF2441,D$2:D2441,D2441)</f>
        <v>3014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/>
      <c r="Q2442" s="27"/>
      <c r="R2442" s="27" t="str">
        <f t="shared" si="229"/>
        <v/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À venir</v>
      </c>
      <c r="X2442" s="20" t="str">
        <f>VLOOKUP($A2442,Database!$A:$Y,20,FALSE)</f>
        <v/>
      </c>
      <c r="Y2442" s="20" t="str">
        <f>VLOOKUP($A2442,Database!$A:$Y,21,FALSE)</f>
        <v/>
      </c>
      <c r="Z2442" s="20">
        <f t="shared" si="228"/>
        <v>0</v>
      </c>
      <c r="AA2442" s="20" t="str">
        <f t="shared" si="224"/>
        <v/>
      </c>
      <c r="AB2442" s="20" t="str">
        <f t="shared" ca="1" si="225"/>
        <v/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 t="str">
        <f>IFERROR(
   IF(
     OR(ISBLANK(P2442),ISBLANK(Q2442)),
     "",
     IF(
       AND(AB2442&lt;&gt;"",OR(W2442="Terminé",W2442="En cours")),
       VLOOKUP(AD2442,Setup_ScoreExactBonus!A:D,4,FALSE),
       0
     )),
  0)</f>
        <v/>
      </c>
      <c r="AF2442" s="21">
        <f t="shared" si="227"/>
        <v>0</v>
      </c>
      <c r="AG2442" s="21">
        <f ca="1">SUMIFS(AF$2:AF2442,D$2:D2442,D2442)</f>
        <v>3608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/>
      <c r="Q2443" s="27"/>
      <c r="R2443" s="27" t="str">
        <f t="shared" si="229"/>
        <v/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À venir</v>
      </c>
      <c r="X2443" s="20" t="str">
        <f>VLOOKUP($A2443,Database!$A:$Y,20,FALSE)</f>
        <v/>
      </c>
      <c r="Y2443" s="20" t="str">
        <f>VLOOKUP($A2443,Database!$A:$Y,21,FALSE)</f>
        <v/>
      </c>
      <c r="Z2443" s="20">
        <f t="shared" si="228"/>
        <v>0</v>
      </c>
      <c r="AA2443" s="20" t="str">
        <f t="shared" si="224"/>
        <v/>
      </c>
      <c r="AB2443" s="20" t="str">
        <f t="shared" ca="1" si="225"/>
        <v/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 t="str">
        <f>IFERROR(
   IF(
     OR(ISBLANK(P2443),ISBLANK(Q2443)),
     "",
     IF(
       AND(AB2443&lt;&gt;"",OR(W2443="Terminé",W2443="En cours")),
       VLOOKUP(AD2443,Setup_ScoreExactBonus!A:D,4,FALSE),
       0
     )),
  0)</f>
        <v/>
      </c>
      <c r="AF2443" s="21">
        <f t="shared" si="227"/>
        <v>0</v>
      </c>
      <c r="AG2443" s="21">
        <f ca="1">SUMIFS(AF$2:AF2443,D$2:D2443,D2443)</f>
        <v>3082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/>
      <c r="Q2444" s="27"/>
      <c r="R2444" s="27" t="str">
        <f t="shared" si="229"/>
        <v/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À venir</v>
      </c>
      <c r="X2444" s="20" t="str">
        <f>VLOOKUP($A2444,Database!$A:$Y,20,FALSE)</f>
        <v/>
      </c>
      <c r="Y2444" s="20" t="str">
        <f>VLOOKUP($A2444,Database!$A:$Y,21,FALSE)</f>
        <v/>
      </c>
      <c r="Z2444" s="20">
        <f t="shared" si="228"/>
        <v>0</v>
      </c>
      <c r="AA2444" s="20" t="str">
        <f t="shared" si="224"/>
        <v/>
      </c>
      <c r="AB2444" s="20" t="str">
        <f t="shared" ca="1" si="225"/>
        <v/>
      </c>
      <c r="AC2444" s="20">
        <f t="shared" ca="1" si="226"/>
        <v>0</v>
      </c>
      <c r="AD2444" s="20" t="str">
        <f ca="1">IF(AC2444=0,"",IF(OR(ISBLANK(P2444),ISBLANK(Q2444)),"",IF(ISBLANK(VLOOKUP(A2444,Database!A:AA,22,FALSE)),"",VLOOKUP(A2444,Database!A:AA,22,FALSE))))</f>
        <v/>
      </c>
      <c r="AE2444" s="20" t="str">
        <f>IFERROR(
   IF(
     OR(ISBLANK(P2444),ISBLANK(Q2444)),
     "",
     IF(
       AND(AB2444&lt;&gt;"",OR(W2444="Terminé",W2444="En cours")),
       VLOOKUP(AD2444,Setup_ScoreExactBonus!A:D,4,FALSE),
       0
     )),
  0)</f>
        <v/>
      </c>
      <c r="AF2444" s="21">
        <f t="shared" si="227"/>
        <v>0</v>
      </c>
      <c r="AG2444" s="21">
        <f ca="1">SUMIFS(AF$2:AF2444,D$2:D2444,D2444)</f>
        <v>3433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/>
      <c r="Q2445" s="27"/>
      <c r="R2445" s="27" t="str">
        <f t="shared" si="229"/>
        <v/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À venir</v>
      </c>
      <c r="X2445" s="20" t="str">
        <f>VLOOKUP($A2445,Database!$A:$Y,20,FALSE)</f>
        <v/>
      </c>
      <c r="Y2445" s="20" t="str">
        <f>VLOOKUP($A2445,Database!$A:$Y,21,FALSE)</f>
        <v/>
      </c>
      <c r="Z2445" s="20">
        <f t="shared" si="228"/>
        <v>0</v>
      </c>
      <c r="AA2445" s="20" t="str">
        <f t="shared" si="224"/>
        <v/>
      </c>
      <c r="AB2445" s="20" t="str">
        <f t="shared" ca="1" si="225"/>
        <v/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 t="str">
        <f>IFERROR(
   IF(
     OR(ISBLANK(P2445),ISBLANK(Q2445)),
     "",
     IF(
       AND(AB2445&lt;&gt;"",OR(W2445="Terminé",W2445="En cours")),
       VLOOKUP(AD2445,Setup_ScoreExactBonus!A:D,4,FALSE),
       0
     )),
  0)</f>
        <v/>
      </c>
      <c r="AF2445" s="21">
        <f t="shared" si="227"/>
        <v>0</v>
      </c>
      <c r="AG2445" s="21">
        <f ca="1">SUMIFS(AF$2:AF2445,D$2:D2445,D2445)</f>
        <v>3421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/>
      <c r="Q2446" s="27"/>
      <c r="R2446" s="27" t="str">
        <f t="shared" si="229"/>
        <v/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À venir</v>
      </c>
      <c r="X2446" s="20" t="str">
        <f>VLOOKUP($A2446,Database!$A:$Y,20,FALSE)</f>
        <v/>
      </c>
      <c r="Y2446" s="20" t="str">
        <f>VLOOKUP($A2446,Database!$A:$Y,21,FALSE)</f>
        <v/>
      </c>
      <c r="Z2446" s="20">
        <f t="shared" si="228"/>
        <v>0</v>
      </c>
      <c r="AA2446" s="20" t="str">
        <f t="shared" si="224"/>
        <v/>
      </c>
      <c r="AB2446" s="20" t="str">
        <f t="shared" ca="1" si="225"/>
        <v/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 t="str">
        <f>IFERROR(
   IF(
     OR(ISBLANK(P2446),ISBLANK(Q2446)),
     "",
     IF(
       AND(AB2446&lt;&gt;"",OR(W2446="Terminé",W2446="En cours")),
       VLOOKUP(AD2446,Setup_ScoreExactBonus!A:D,4,FALSE),
       0
     )),
  0)</f>
        <v/>
      </c>
      <c r="AF2446" s="21">
        <f t="shared" si="227"/>
        <v>0</v>
      </c>
      <c r="AG2446" s="21">
        <f ca="1">SUMIFS(AF$2:AF2446,D$2:D2446,D2446)</f>
        <v>3436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/>
      <c r="Q2447" s="27"/>
      <c r="R2447" s="27" t="str">
        <f t="shared" si="229"/>
        <v/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À venir</v>
      </c>
      <c r="X2447" s="20" t="str">
        <f>VLOOKUP($A2447,Database!$A:$Y,20,FALSE)</f>
        <v/>
      </c>
      <c r="Y2447" s="20" t="str">
        <f>VLOOKUP($A2447,Database!$A:$Y,21,FALSE)</f>
        <v/>
      </c>
      <c r="Z2447" s="20">
        <f t="shared" si="228"/>
        <v>0</v>
      </c>
      <c r="AA2447" s="20" t="str">
        <f t="shared" si="224"/>
        <v/>
      </c>
      <c r="AB2447" s="20" t="str">
        <f t="shared" ca="1" si="225"/>
        <v/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 t="str">
        <f>IFERROR(
   IF(
     OR(ISBLANK(P2447),ISBLANK(Q2447)),
     "",
     IF(
       AND(AB2447&lt;&gt;"",OR(W2447="Terminé",W2447="En cours")),
       VLOOKUP(AD2447,Setup_ScoreExactBonus!A:D,4,FALSE),
       0
     )),
  0)</f>
        <v/>
      </c>
      <c r="AF2447" s="21">
        <f t="shared" si="227"/>
        <v>0</v>
      </c>
      <c r="AG2447" s="21">
        <f ca="1">SUMIFS(AF$2:AF2447,D$2:D2447,D2447)</f>
        <v>2658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/>
      <c r="Q2448" s="27"/>
      <c r="R2448" s="27" t="str">
        <f t="shared" si="229"/>
        <v/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À venir</v>
      </c>
      <c r="X2448" s="20" t="str">
        <f>VLOOKUP($A2448,Database!$A:$Y,20,FALSE)</f>
        <v/>
      </c>
      <c r="Y2448" s="20" t="str">
        <f>VLOOKUP($A2448,Database!$A:$Y,21,FALSE)</f>
        <v/>
      </c>
      <c r="Z2448" s="20">
        <f t="shared" si="228"/>
        <v>0</v>
      </c>
      <c r="AA2448" s="20" t="str">
        <f t="shared" si="224"/>
        <v/>
      </c>
      <c r="AB2448" s="20" t="str">
        <f t="shared" ca="1" si="225"/>
        <v/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 t="str">
        <f>IFERROR(
   IF(
     OR(ISBLANK(P2448),ISBLANK(Q2448)),
     "",
     IF(
       AND(AB2448&lt;&gt;"",OR(W2448="Terminé",W2448="En cours")),
       VLOOKUP(AD2448,Setup_ScoreExactBonus!A:D,4,FALSE),
       0
     )),
  0)</f>
        <v/>
      </c>
      <c r="AF2448" s="21">
        <f t="shared" si="227"/>
        <v>0</v>
      </c>
      <c r="AG2448" s="21">
        <f ca="1">SUMIFS(AF$2:AF2448,D$2:D2448,D2448)</f>
        <v>3369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/>
      <c r="Q2449" s="27"/>
      <c r="R2449" s="27" t="str">
        <f t="shared" si="229"/>
        <v/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À venir</v>
      </c>
      <c r="X2449" s="20" t="str">
        <f>VLOOKUP($A2449,Database!$A:$Y,20,FALSE)</f>
        <v/>
      </c>
      <c r="Y2449" s="20" t="str">
        <f>VLOOKUP($A2449,Database!$A:$Y,21,FALSE)</f>
        <v/>
      </c>
      <c r="Z2449" s="20">
        <f t="shared" si="228"/>
        <v>0</v>
      </c>
      <c r="AA2449" s="20" t="str">
        <f t="shared" si="224"/>
        <v/>
      </c>
      <c r="AB2449" s="20" t="str">
        <f t="shared" ca="1" si="225"/>
        <v/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 t="str">
        <f>IFERROR(
   IF(
     OR(ISBLANK(P2449),ISBLANK(Q2449)),
     "",
     IF(
       AND(AB2449&lt;&gt;"",OR(W2449="Terminé",W2449="En cours")),
       VLOOKUP(AD2449,Setup_ScoreExactBonus!A:D,4,FALSE),
       0
     )),
  0)</f>
        <v/>
      </c>
      <c r="AF2449" s="21">
        <f t="shared" si="227"/>
        <v>0</v>
      </c>
      <c r="AG2449" s="21">
        <f ca="1">SUMIFS(AF$2:AF2449,D$2:D2449,D2449)</f>
        <v>3095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/>
      <c r="Q2450" s="27"/>
      <c r="R2450" s="27" t="str">
        <f t="shared" si="229"/>
        <v/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À venir</v>
      </c>
      <c r="X2450" s="20" t="str">
        <f>VLOOKUP($A2450,Database!$A:$Y,20,FALSE)</f>
        <v/>
      </c>
      <c r="Y2450" s="20" t="str">
        <f>VLOOKUP($A2450,Database!$A:$Y,21,FALSE)</f>
        <v/>
      </c>
      <c r="Z2450" s="20">
        <f t="shared" si="228"/>
        <v>0</v>
      </c>
      <c r="AA2450" s="20" t="str">
        <f t="shared" si="224"/>
        <v/>
      </c>
      <c r="AB2450" s="20" t="str">
        <f t="shared" ca="1" si="225"/>
        <v/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 t="str">
        <f>IFERROR(
   IF(
     OR(ISBLANK(P2450),ISBLANK(Q2450)),
     "",
     IF(
       AND(AB2450&lt;&gt;"",OR(W2450="Terminé",W2450="En cours")),
       VLOOKUP(AD2450,Setup_ScoreExactBonus!A:D,4,FALSE),
       0
     )),
  0)</f>
        <v/>
      </c>
      <c r="AF2450" s="21">
        <f t="shared" si="227"/>
        <v>0</v>
      </c>
      <c r="AG2450" s="21">
        <f ca="1">SUMIFS(AF$2:AF2450,D$2:D2450,D2450)</f>
        <v>3237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/>
      <c r="Q2451" s="27"/>
      <c r="R2451" s="27" t="str">
        <f t="shared" si="229"/>
        <v/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À venir</v>
      </c>
      <c r="X2451" s="20" t="str">
        <f>VLOOKUP($A2451,Database!$A:$Y,20,FALSE)</f>
        <v/>
      </c>
      <c r="Y2451" s="20" t="str">
        <f>VLOOKUP($A2451,Database!$A:$Y,21,FALSE)</f>
        <v/>
      </c>
      <c r="Z2451" s="20">
        <f t="shared" si="228"/>
        <v>0</v>
      </c>
      <c r="AA2451" s="20" t="str">
        <f t="shared" si="224"/>
        <v/>
      </c>
      <c r="AB2451" s="20" t="str">
        <f t="shared" ca="1" si="225"/>
        <v/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 t="str">
        <f>IFERROR(
   IF(
     OR(ISBLANK(P2451),ISBLANK(Q2451)),
     "",
     IF(
       AND(AB2451&lt;&gt;"",OR(W2451="Terminé",W2451="En cours")),
       VLOOKUP(AD2451,Setup_ScoreExactBonus!A:D,4,FALSE),
       0
     )),
  0)</f>
        <v/>
      </c>
      <c r="AF2451" s="21">
        <f t="shared" si="227"/>
        <v>0</v>
      </c>
      <c r="AG2451" s="21">
        <f ca="1">SUMIFS(AF$2:AF2451,D$2:D2451,D2451)</f>
        <v>2971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/>
      <c r="Q2452" s="27"/>
      <c r="R2452" s="27" t="str">
        <f t="shared" si="229"/>
        <v/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À venir</v>
      </c>
      <c r="X2452" s="20" t="str">
        <f>VLOOKUP($A2452,Database!$A:$Y,20,FALSE)</f>
        <v/>
      </c>
      <c r="Y2452" s="20" t="str">
        <f>VLOOKUP($A2452,Database!$A:$Y,21,FALSE)</f>
        <v/>
      </c>
      <c r="Z2452" s="20">
        <f t="shared" si="228"/>
        <v>0</v>
      </c>
      <c r="AA2452" s="20" t="str">
        <f t="shared" si="224"/>
        <v/>
      </c>
      <c r="AB2452" s="20" t="str">
        <f t="shared" ca="1" si="225"/>
        <v/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 t="str">
        <f>IFERROR(
   IF(
     OR(ISBLANK(P2452),ISBLANK(Q2452)),
     "",
     IF(
       AND(AB2452&lt;&gt;"",OR(W2452="Terminé",W2452="En cours")),
       VLOOKUP(AD2452,Setup_ScoreExactBonus!A:D,4,FALSE),
       0
     )),
  0)</f>
        <v/>
      </c>
      <c r="AF2452" s="21">
        <f t="shared" si="227"/>
        <v>0</v>
      </c>
      <c r="AG2452" s="21">
        <f ca="1">SUMIFS(AF$2:AF2452,D$2:D2452,D2452)</f>
        <v>2885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/>
      <c r="Q2453" s="27"/>
      <c r="R2453" s="27" t="str">
        <f t="shared" si="229"/>
        <v/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À venir</v>
      </c>
      <c r="X2453" s="20" t="str">
        <f>VLOOKUP($A2453,Database!$A:$Y,20,FALSE)</f>
        <v/>
      </c>
      <c r="Y2453" s="20" t="str">
        <f>VLOOKUP($A2453,Database!$A:$Y,21,FALSE)</f>
        <v/>
      </c>
      <c r="Z2453" s="20">
        <f t="shared" si="228"/>
        <v>0</v>
      </c>
      <c r="AA2453" s="20" t="str">
        <f t="shared" si="224"/>
        <v/>
      </c>
      <c r="AB2453" s="20" t="str">
        <f t="shared" ca="1" si="225"/>
        <v/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 t="str">
        <f>IFERROR(
   IF(
     OR(ISBLANK(P2453),ISBLANK(Q2453)),
     "",
     IF(
       AND(AB2453&lt;&gt;"",OR(W2453="Terminé",W2453="En cours")),
       VLOOKUP(AD2453,Setup_ScoreExactBonus!A:D,4,FALSE),
       0
     )),
  0)</f>
        <v/>
      </c>
      <c r="AF2453" s="21">
        <f t="shared" si="227"/>
        <v>0</v>
      </c>
      <c r="AG2453" s="21">
        <f ca="1">SUMIFS(AF$2:AF2453,D$2:D2453,D2453)</f>
        <v>3006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/>
      <c r="Q2454" s="27"/>
      <c r="R2454" s="27" t="str">
        <f t="shared" si="229"/>
        <v/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À venir</v>
      </c>
      <c r="X2454" s="20" t="str">
        <f>VLOOKUP($A2454,Database!$A:$Y,20,FALSE)</f>
        <v/>
      </c>
      <c r="Y2454" s="20" t="str">
        <f>VLOOKUP($A2454,Database!$A:$Y,21,FALSE)</f>
        <v/>
      </c>
      <c r="Z2454" s="20">
        <f t="shared" si="228"/>
        <v>0</v>
      </c>
      <c r="AA2454" s="20" t="str">
        <f t="shared" si="224"/>
        <v/>
      </c>
      <c r="AB2454" s="20" t="str">
        <f t="shared" ca="1" si="225"/>
        <v/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 t="str">
        <f>IFERROR(
   IF(
     OR(ISBLANK(P2454),ISBLANK(Q2454)),
     "",
     IF(
       AND(AB2454&lt;&gt;"",OR(W2454="Terminé",W2454="En cours")),
       VLOOKUP(AD2454,Setup_ScoreExactBonus!A:D,4,FALSE),
       0
     )),
  0)</f>
        <v/>
      </c>
      <c r="AF2454" s="21">
        <f t="shared" si="227"/>
        <v>0</v>
      </c>
      <c r="AG2454" s="21">
        <f ca="1">SUMIFS(AF$2:AF2454,D$2:D2454,D2454)</f>
        <v>2555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/>
      <c r="Q2455" s="27"/>
      <c r="R2455" s="27" t="str">
        <f t="shared" si="229"/>
        <v/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À venir</v>
      </c>
      <c r="X2455" s="20" t="str">
        <f>VLOOKUP($A2455,Database!$A:$Y,20,FALSE)</f>
        <v/>
      </c>
      <c r="Y2455" s="20" t="str">
        <f>VLOOKUP($A2455,Database!$A:$Y,21,FALSE)</f>
        <v/>
      </c>
      <c r="Z2455" s="20">
        <f t="shared" si="228"/>
        <v>0</v>
      </c>
      <c r="AA2455" s="20" t="str">
        <f t="shared" si="224"/>
        <v/>
      </c>
      <c r="AB2455" s="20" t="str">
        <f t="shared" ca="1" si="225"/>
        <v/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 t="str">
        <f>IFERROR(
   IF(
     OR(ISBLANK(P2455),ISBLANK(Q2455)),
     "",
     IF(
       AND(AB2455&lt;&gt;"",OR(W2455="Terminé",W2455="En cours")),
       VLOOKUP(AD2455,Setup_ScoreExactBonus!A:D,4,FALSE),
       0
     )),
  0)</f>
        <v/>
      </c>
      <c r="AF2455" s="21">
        <f t="shared" si="227"/>
        <v>0</v>
      </c>
      <c r="AG2455" s="21">
        <f ca="1">SUMIFS(AF$2:AF2455,D$2:D2455,D2455)</f>
        <v>3188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/>
      <c r="Q2456" s="27"/>
      <c r="R2456" s="27" t="str">
        <f t="shared" si="229"/>
        <v/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À venir</v>
      </c>
      <c r="X2456" s="20" t="str">
        <f>VLOOKUP($A2456,Database!$A:$Y,20,FALSE)</f>
        <v/>
      </c>
      <c r="Y2456" s="20" t="str">
        <f>VLOOKUP($A2456,Database!$A:$Y,21,FALSE)</f>
        <v/>
      </c>
      <c r="Z2456" s="20">
        <f t="shared" si="228"/>
        <v>0</v>
      </c>
      <c r="AA2456" s="20" t="str">
        <f t="shared" si="224"/>
        <v/>
      </c>
      <c r="AB2456" s="20" t="str">
        <f t="shared" ca="1" si="225"/>
        <v/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 t="str">
        <f>IFERROR(
   IF(
     OR(ISBLANK(P2456),ISBLANK(Q2456)),
     "",
     IF(
       AND(AB2456&lt;&gt;"",OR(W2456="Terminé",W2456="En cours")),
       VLOOKUP(AD2456,Setup_ScoreExactBonus!A:D,4,FALSE),
       0
     )),
  0)</f>
        <v/>
      </c>
      <c r="AF2456" s="21">
        <f t="shared" si="227"/>
        <v>0</v>
      </c>
      <c r="AG2456" s="21">
        <f ca="1">SUMIFS(AF$2:AF2456,D$2:D2456,D2456)</f>
        <v>3259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R2457" s="27" t="str">
        <f t="shared" si="229"/>
        <v/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À venir</v>
      </c>
      <c r="X2457" s="20" t="str">
        <f>VLOOKUP($A2457,Database!$A:$Y,20,FALSE)</f>
        <v/>
      </c>
      <c r="Y2457" s="20" t="str">
        <f>VLOOKUP($A2457,Database!$A:$Y,21,FALSE)</f>
        <v/>
      </c>
      <c r="Z2457" s="20">
        <f t="shared" si="228"/>
        <v>0</v>
      </c>
      <c r="AA2457" s="20" t="str">
        <f t="shared" si="224"/>
        <v/>
      </c>
      <c r="AB2457" s="20">
        <f t="shared" ca="1" si="225"/>
        <v>161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 t="str">
        <f>IFERROR(
   IF(
     OR(ISBLANK(P2457),ISBLANK(Q2457)),
     "",
     IF(
       AND(AB2457&lt;&gt;"",OR(W2457="Terminé",W2457="En cours")),
       VLOOKUP(AD2457,Setup_ScoreExactBonus!A:D,4,FALSE),
       0
     )),
  0)</f>
        <v/>
      </c>
      <c r="AF2457" s="21">
        <f t="shared" si="227"/>
        <v>0</v>
      </c>
      <c r="AG2457" s="21">
        <f ca="1">SUMIFS(AF$2:AF2457,D$2:D2457,D2457)</f>
        <v>2862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R2458" s="27" t="str">
        <f t="shared" si="229"/>
        <v/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À venir</v>
      </c>
      <c r="X2458" s="20" t="str">
        <f>VLOOKUP($A2458,Database!$A:$Y,20,FALSE)</f>
        <v/>
      </c>
      <c r="Y2458" s="20" t="str">
        <f>VLOOKUP($A2458,Database!$A:$Y,21,FALSE)</f>
        <v/>
      </c>
      <c r="Z2458" s="20">
        <f t="shared" si="228"/>
        <v>0</v>
      </c>
      <c r="AA2458" s="20" t="str">
        <f t="shared" si="224"/>
        <v/>
      </c>
      <c r="AB2458" s="20" t="str">
        <f t="shared" ca="1" si="225"/>
        <v/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 t="str">
        <f>IFERROR(
   IF(
     OR(ISBLANK(P2458),ISBLANK(Q2458)),
     "",
     IF(
       AND(AB2458&lt;&gt;"",OR(W2458="Terminé",W2458="En cours")),
       VLOOKUP(AD2458,Setup_ScoreExactBonus!A:D,4,FALSE),
       0
     )),
  0)</f>
        <v/>
      </c>
      <c r="AF2458" s="21">
        <f t="shared" si="227"/>
        <v>0</v>
      </c>
      <c r="AG2458" s="21">
        <f ca="1">SUMIFS(AF$2:AF2458,D$2:D2458,D2458)</f>
        <v>3058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7" t="str">
        <f t="shared" si="229"/>
        <v/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À venir</v>
      </c>
      <c r="X2459" s="20" t="str">
        <f>VLOOKUP($A2459,Database!$A:$Y,20,FALSE)</f>
        <v/>
      </c>
      <c r="Y2459" s="20" t="str">
        <f>VLOOKUP($A2459,Database!$A:$Y,21,FALSE)</f>
        <v/>
      </c>
      <c r="Z2459" s="20">
        <f t="shared" si="228"/>
        <v>0</v>
      </c>
      <c r="AA2459" s="20" t="str">
        <f t="shared" si="224"/>
        <v/>
      </c>
      <c r="AB2459" s="20" t="str">
        <f t="shared" ca="1" si="225"/>
        <v/>
      </c>
      <c r="AC2459" s="20">
        <f t="shared" ca="1" si="226"/>
        <v>0</v>
      </c>
      <c r="AD2459" s="20" t="str">
        <f ca="1">IF(AC2459=0,"",IF(OR(ISBLANK(P2459),ISBLANK(Q2459)),"",IF(ISBLANK(VLOOKUP(A2459,Database!A:AA,22,FALSE)),"",VLOOKUP(A2459,Database!A:AA,22,FALSE))))</f>
        <v/>
      </c>
      <c r="AE2459" s="20" t="str">
        <f>IFERROR(
   IF(
     OR(ISBLANK(P2459),ISBLANK(Q2459)),
     "",
     IF(
       AND(AB2459&lt;&gt;"",OR(W2459="Terminé",W2459="En cours")),
       VLOOKUP(AD2459,Setup_ScoreExactBonus!A:D,4,FALSE),
       0
     )),
  0)</f>
        <v/>
      </c>
      <c r="AF2459" s="21">
        <f t="shared" si="227"/>
        <v>0</v>
      </c>
      <c r="AG2459" s="21">
        <f ca="1">SUMIFS(AF$2:AF2459,D$2:D2459,D2459)</f>
        <v>3100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7" t="str">
        <f t="shared" si="229"/>
        <v/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À venir</v>
      </c>
      <c r="X2460" s="20" t="str">
        <f>VLOOKUP($A2460,Database!$A:$Y,20,FALSE)</f>
        <v/>
      </c>
      <c r="Y2460" s="20" t="str">
        <f>VLOOKUP($A2460,Database!$A:$Y,21,FALSE)</f>
        <v/>
      </c>
      <c r="Z2460" s="20">
        <f t="shared" si="228"/>
        <v>0</v>
      </c>
      <c r="AA2460" s="20" t="str">
        <f t="shared" si="224"/>
        <v/>
      </c>
      <c r="AB2460" s="20" t="str">
        <f t="shared" ca="1" si="225"/>
        <v/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 t="str">
        <f>IFERROR(
   IF(
     OR(ISBLANK(P2460),ISBLANK(Q2460)),
     "",
     IF(
       AND(AB2460&lt;&gt;"",OR(W2460="Terminé",W2460="En cours")),
       VLOOKUP(AD2460,Setup_ScoreExactBonus!A:D,4,FALSE),
       0
     )),
  0)</f>
        <v/>
      </c>
      <c r="AF2460" s="21">
        <f t="shared" si="227"/>
        <v>0</v>
      </c>
      <c r="AG2460" s="21">
        <f ca="1">SUMIFS(AF$2:AF2460,D$2:D2460,D2460)</f>
        <v>3711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7" t="str">
        <f t="shared" si="229"/>
        <v/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À venir</v>
      </c>
      <c r="X2461" s="20" t="str">
        <f>VLOOKUP($A2461,Database!$A:$Y,20,FALSE)</f>
        <v/>
      </c>
      <c r="Y2461" s="20" t="str">
        <f>VLOOKUP($A2461,Database!$A:$Y,21,FALSE)</f>
        <v/>
      </c>
      <c r="Z2461" s="20">
        <f t="shared" si="228"/>
        <v>0</v>
      </c>
      <c r="AA2461" s="20" t="str">
        <f t="shared" ref="AA2461:AA2524" si="230">IF(OR(ISBLANK(P2461),ISBLANK(Q2461)),"",IF(OR(AND(P2461&gt;Q2461,X2461&gt;Y2461),AND(P2461=Q2461,X2461=Y2461),AND(P2461&lt;Q2461,X2461&lt;Y2461)),1,0))</f>
        <v/>
      </c>
      <c r="AB2461" s="20" t="str">
        <f t="shared" ref="AB2461:AB2524" ca="1" si="231">IF(C2461&lt;NOW(),IF(AND(P2461&gt;Q2461,X2461&gt;Y2461),T2461,IF(AND(P2461=Q2461,X2461=Y2461),U2461,IF(AND(P2461&lt;Q2461,X2461&lt;Y2461),V2461,0))),"")</f>
        <v/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 t="str">
        <f>IFERROR(
   IF(
     OR(ISBLANK(P2461),ISBLANK(Q2461)),
     "",
     IF(
       AND(AB2461&lt;&gt;"",OR(W2461="Terminé",W2461="En cours")),
       VLOOKUP(AD2461,Setup_ScoreExactBonus!A:D,4,FALSE),
       0
     )),
  0)</f>
        <v/>
      </c>
      <c r="AF2461" s="21">
        <f t="shared" ref="AF2461:AF2524" si="233">IFERROR(IF(OR(ISBLANK(P2461),ISBLANK(Q2461)),0,IF(AB2461&lt;&gt;"", AB2461 + IF(AC2461=1,AE2461, 0), "") * (S2461+1)),"")</f>
        <v>0</v>
      </c>
      <c r="AG2461" s="21">
        <f ca="1">SUMIFS(AF$2:AF2461,D$2:D2461,D2461)</f>
        <v>3246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7" t="str">
        <f t="shared" si="229"/>
        <v/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À venir</v>
      </c>
      <c r="X2462" s="20" t="str">
        <f>VLOOKUP($A2462,Database!$A:$Y,20,FALSE)</f>
        <v/>
      </c>
      <c r="Y2462" s="20" t="str">
        <f>VLOOKUP($A2462,Database!$A:$Y,21,FALSE)</f>
        <v/>
      </c>
      <c r="Z2462" s="20">
        <f t="shared" si="228"/>
        <v>0</v>
      </c>
      <c r="AA2462" s="20" t="str">
        <f t="shared" si="230"/>
        <v/>
      </c>
      <c r="AB2462" s="20" t="str">
        <f t="shared" ca="1" si="231"/>
        <v/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 t="str">
        <f>IFERROR(
   IF(
     OR(ISBLANK(P2462),ISBLANK(Q2462)),
     "",
     IF(
       AND(AB2462&lt;&gt;"",OR(W2462="Terminé",W2462="En cours")),
       VLOOKUP(AD2462,Setup_ScoreExactBonus!A:D,4,FALSE),
       0
     )),
  0)</f>
        <v/>
      </c>
      <c r="AF2462" s="21">
        <f t="shared" si="233"/>
        <v>0</v>
      </c>
      <c r="AG2462" s="21">
        <f ca="1">SUMIFS(AF$2:AF2462,D$2:D2462,D2462)</f>
        <v>3450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7" t="str">
        <f t="shared" si="229"/>
        <v/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À venir</v>
      </c>
      <c r="X2463" s="20" t="str">
        <f>VLOOKUP($A2463,Database!$A:$Y,20,FALSE)</f>
        <v/>
      </c>
      <c r="Y2463" s="20" t="str">
        <f>VLOOKUP($A2463,Database!$A:$Y,21,FALSE)</f>
        <v/>
      </c>
      <c r="Z2463" s="20">
        <f t="shared" si="228"/>
        <v>0</v>
      </c>
      <c r="AA2463" s="20" t="str">
        <f t="shared" si="230"/>
        <v/>
      </c>
      <c r="AB2463" s="20" t="str">
        <f t="shared" ca="1" si="231"/>
        <v/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 t="str">
        <f>IFERROR(
   IF(
     OR(ISBLANK(P2463),ISBLANK(Q2463)),
     "",
     IF(
       AND(AB2463&lt;&gt;"",OR(W2463="Terminé",W2463="En cours")),
       VLOOKUP(AD2463,Setup_ScoreExactBonus!A:D,4,FALSE),
       0
     )),
  0)</f>
        <v/>
      </c>
      <c r="AF2463" s="21">
        <f t="shared" si="233"/>
        <v>0</v>
      </c>
      <c r="AG2463" s="21">
        <f ca="1">SUMIFS(AF$2:AF2463,D$2:D2463,D2463)</f>
        <v>2529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7" t="str">
        <f t="shared" si="229"/>
        <v/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À venir</v>
      </c>
      <c r="X2464" s="20" t="str">
        <f>VLOOKUP($A2464,Database!$A:$Y,20,FALSE)</f>
        <v/>
      </c>
      <c r="Y2464" s="20" t="str">
        <f>VLOOKUP($A2464,Database!$A:$Y,21,FALSE)</f>
        <v/>
      </c>
      <c r="Z2464" s="20">
        <f t="shared" si="228"/>
        <v>0</v>
      </c>
      <c r="AA2464" s="20" t="str">
        <f t="shared" si="230"/>
        <v/>
      </c>
      <c r="AB2464" s="20" t="str">
        <f t="shared" ca="1" si="231"/>
        <v/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 t="str">
        <f>IFERROR(
   IF(
     OR(ISBLANK(P2464),ISBLANK(Q2464)),
     "",
     IF(
       AND(AB2464&lt;&gt;"",OR(W2464="Terminé",W2464="En cours")),
       VLOOKUP(AD2464,Setup_ScoreExactBonus!A:D,4,FALSE),
       0
     )),
  0)</f>
        <v/>
      </c>
      <c r="AF2464" s="21">
        <f t="shared" si="233"/>
        <v>0</v>
      </c>
      <c r="AG2464" s="21">
        <f ca="1">SUMIFS(AF$2:AF2464,D$2:D2464,D2464)</f>
        <v>3590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7" t="str">
        <f t="shared" si="229"/>
        <v/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À venir</v>
      </c>
      <c r="X2465" s="20" t="str">
        <f>VLOOKUP($A2465,Database!$A:$Y,20,FALSE)</f>
        <v/>
      </c>
      <c r="Y2465" s="20" t="str">
        <f>VLOOKUP($A2465,Database!$A:$Y,21,FALSE)</f>
        <v/>
      </c>
      <c r="Z2465" s="20">
        <f t="shared" si="228"/>
        <v>0</v>
      </c>
      <c r="AA2465" s="20" t="str">
        <f t="shared" si="230"/>
        <v/>
      </c>
      <c r="AB2465" s="20" t="str">
        <f t="shared" ca="1" si="231"/>
        <v/>
      </c>
      <c r="AC2465" s="20">
        <f t="shared" ca="1" si="232"/>
        <v>0</v>
      </c>
      <c r="AD2465" s="20" t="str">
        <f ca="1">IF(AC2465=0,"",IF(OR(ISBLANK(P2465),ISBLANK(Q2465)),"",IF(ISBLANK(VLOOKUP(A2465,Database!A:AA,22,FALSE)),"",VLOOKUP(A2465,Database!A:AA,22,FALSE))))</f>
        <v/>
      </c>
      <c r="AE2465" s="20" t="str">
        <f>IFERROR(
   IF(
     OR(ISBLANK(P2465),ISBLANK(Q2465)),
     "",
     IF(
       AND(AB2465&lt;&gt;"",OR(W2465="Terminé",W2465="En cours")),
       VLOOKUP(AD2465,Setup_ScoreExactBonus!A:D,4,FALSE),
       0
     )),
  0)</f>
        <v/>
      </c>
      <c r="AF2465" s="21">
        <f t="shared" si="233"/>
        <v>0</v>
      </c>
      <c r="AG2465" s="21">
        <f ca="1">SUMIFS(AF$2:AF2465,D$2:D2465,D2465)</f>
        <v>2009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7" t="str">
        <f t="shared" si="229"/>
        <v/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À venir</v>
      </c>
      <c r="X2466" s="20" t="str">
        <f>VLOOKUP($A2466,Database!$A:$Y,20,FALSE)</f>
        <v/>
      </c>
      <c r="Y2466" s="20" t="str">
        <f>VLOOKUP($A2466,Database!$A:$Y,21,FALSE)</f>
        <v/>
      </c>
      <c r="Z2466" s="20">
        <f t="shared" si="228"/>
        <v>0</v>
      </c>
      <c r="AA2466" s="20" t="str">
        <f t="shared" si="230"/>
        <v/>
      </c>
      <c r="AB2466" s="20" t="str">
        <f t="shared" ca="1" si="231"/>
        <v/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 t="str">
        <f>IFERROR(
   IF(
     OR(ISBLANK(P2466),ISBLANK(Q2466)),
     "",
     IF(
       AND(AB2466&lt;&gt;"",OR(W2466="Terminé",W2466="En cours")),
       VLOOKUP(AD2466,Setup_ScoreExactBonus!A:D,4,FALSE),
       0
     )),
  0)</f>
        <v/>
      </c>
      <c r="AF2466" s="21">
        <f t="shared" si="233"/>
        <v>0</v>
      </c>
      <c r="AG2466" s="21">
        <f ca="1">SUMIFS(AF$2:AF2466,D$2:D2466,D2466)</f>
        <v>3237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7" t="str">
        <f t="shared" si="229"/>
        <v/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À venir</v>
      </c>
      <c r="X2467" s="20" t="str">
        <f>VLOOKUP($A2467,Database!$A:$Y,20,FALSE)</f>
        <v/>
      </c>
      <c r="Y2467" s="20" t="str">
        <f>VLOOKUP($A2467,Database!$A:$Y,21,FALSE)</f>
        <v/>
      </c>
      <c r="Z2467" s="20">
        <f t="shared" si="228"/>
        <v>0</v>
      </c>
      <c r="AA2467" s="20" t="str">
        <f t="shared" si="230"/>
        <v/>
      </c>
      <c r="AB2467" s="20" t="str">
        <f t="shared" ca="1" si="231"/>
        <v/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 t="str">
        <f>IFERROR(
   IF(
     OR(ISBLANK(P2467),ISBLANK(Q2467)),
     "",
     IF(
       AND(AB2467&lt;&gt;"",OR(W2467="Terminé",W2467="En cours")),
       VLOOKUP(AD2467,Setup_ScoreExactBonus!A:D,4,FALSE),
       0
     )),
  0)</f>
        <v/>
      </c>
      <c r="AF2467" s="21">
        <f t="shared" si="233"/>
        <v>0</v>
      </c>
      <c r="AG2467" s="21">
        <f ca="1">SUMIFS(AF$2:AF2467,D$2:D2467,D2467)</f>
        <v>3507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7" t="str">
        <f t="shared" si="229"/>
        <v/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À venir</v>
      </c>
      <c r="X2468" s="20" t="str">
        <f>VLOOKUP($A2468,Database!$A:$Y,20,FALSE)</f>
        <v/>
      </c>
      <c r="Y2468" s="20" t="str">
        <f>VLOOKUP($A2468,Database!$A:$Y,21,FALSE)</f>
        <v/>
      </c>
      <c r="Z2468" s="20">
        <f t="shared" si="228"/>
        <v>0</v>
      </c>
      <c r="AA2468" s="20" t="str">
        <f t="shared" si="230"/>
        <v/>
      </c>
      <c r="AB2468" s="20" t="str">
        <f t="shared" ca="1" si="231"/>
        <v/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 t="str">
        <f>IFERROR(
   IF(
     OR(ISBLANK(P2468),ISBLANK(Q2468)),
     "",
     IF(
       AND(AB2468&lt;&gt;"",OR(W2468="Terminé",W2468="En cours")),
       VLOOKUP(AD2468,Setup_ScoreExactBonus!A:D,4,FALSE),
       0
     )),
  0)</f>
        <v/>
      </c>
      <c r="AF2468" s="21">
        <f t="shared" si="233"/>
        <v>0</v>
      </c>
      <c r="AG2468" s="21">
        <f ca="1">SUMIFS(AF$2:AF2468,D$2:D2468,D2468)</f>
        <v>3014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7" t="str">
        <f t="shared" si="229"/>
        <v/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À venir</v>
      </c>
      <c r="X2469" s="20" t="str">
        <f>VLOOKUP($A2469,Database!$A:$Y,20,FALSE)</f>
        <v/>
      </c>
      <c r="Y2469" s="20" t="str">
        <f>VLOOKUP($A2469,Database!$A:$Y,21,FALSE)</f>
        <v/>
      </c>
      <c r="Z2469" s="20">
        <f t="shared" si="228"/>
        <v>0</v>
      </c>
      <c r="AA2469" s="20" t="str">
        <f t="shared" si="230"/>
        <v/>
      </c>
      <c r="AB2469" s="20" t="str">
        <f t="shared" ca="1" si="231"/>
        <v/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 t="str">
        <f>IFERROR(
   IF(
     OR(ISBLANK(P2469),ISBLANK(Q2469)),
     "",
     IF(
       AND(AB2469&lt;&gt;"",OR(W2469="Terminé",W2469="En cours")),
       VLOOKUP(AD2469,Setup_ScoreExactBonus!A:D,4,FALSE),
       0
     )),
  0)</f>
        <v/>
      </c>
      <c r="AF2469" s="21">
        <f t="shared" si="233"/>
        <v>0</v>
      </c>
      <c r="AG2469" s="21">
        <f ca="1">SUMIFS(AF$2:AF2469,D$2:D2469,D2469)</f>
        <v>3608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7" t="str">
        <f t="shared" si="229"/>
        <v/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À venir</v>
      </c>
      <c r="X2470" s="20" t="str">
        <f>VLOOKUP($A2470,Database!$A:$Y,20,FALSE)</f>
        <v/>
      </c>
      <c r="Y2470" s="20" t="str">
        <f>VLOOKUP($A2470,Database!$A:$Y,21,FALSE)</f>
        <v/>
      </c>
      <c r="Z2470" s="20">
        <f t="shared" si="228"/>
        <v>0</v>
      </c>
      <c r="AA2470" s="20" t="str">
        <f t="shared" si="230"/>
        <v/>
      </c>
      <c r="AB2470" s="20" t="str">
        <f t="shared" ca="1" si="231"/>
        <v/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 t="str">
        <f>IFERROR(
   IF(
     OR(ISBLANK(P2470),ISBLANK(Q2470)),
     "",
     IF(
       AND(AB2470&lt;&gt;"",OR(W2470="Terminé",W2470="En cours")),
       VLOOKUP(AD2470,Setup_ScoreExactBonus!A:D,4,FALSE),
       0
     )),
  0)</f>
        <v/>
      </c>
      <c r="AF2470" s="21">
        <f t="shared" si="233"/>
        <v>0</v>
      </c>
      <c r="AG2470" s="21">
        <f ca="1">SUMIFS(AF$2:AF2470,D$2:D2470,D2470)</f>
        <v>3082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7" t="str">
        <f t="shared" si="229"/>
        <v/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À venir</v>
      </c>
      <c r="X2471" s="20" t="str">
        <f>VLOOKUP($A2471,Database!$A:$Y,20,FALSE)</f>
        <v/>
      </c>
      <c r="Y2471" s="20" t="str">
        <f>VLOOKUP($A2471,Database!$A:$Y,21,FALSE)</f>
        <v/>
      </c>
      <c r="Z2471" s="20">
        <f t="shared" si="228"/>
        <v>0</v>
      </c>
      <c r="AA2471" s="20" t="str">
        <f t="shared" si="230"/>
        <v/>
      </c>
      <c r="AB2471" s="20" t="str">
        <f t="shared" ca="1" si="231"/>
        <v/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 t="str">
        <f>IFERROR(
   IF(
     OR(ISBLANK(P2471),ISBLANK(Q2471)),
     "",
     IF(
       AND(AB2471&lt;&gt;"",OR(W2471="Terminé",W2471="En cours")),
       VLOOKUP(AD2471,Setup_ScoreExactBonus!A:D,4,FALSE),
       0
     )),
  0)</f>
        <v/>
      </c>
      <c r="AF2471" s="21">
        <f t="shared" si="233"/>
        <v>0</v>
      </c>
      <c r="AG2471" s="21">
        <f ca="1">SUMIFS(AF$2:AF2471,D$2:D2471,D2471)</f>
        <v>3433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7" t="str">
        <f t="shared" si="229"/>
        <v/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À venir</v>
      </c>
      <c r="X2472" s="20" t="str">
        <f>VLOOKUP($A2472,Database!$A:$Y,20,FALSE)</f>
        <v/>
      </c>
      <c r="Y2472" s="20" t="str">
        <f>VLOOKUP($A2472,Database!$A:$Y,21,FALSE)</f>
        <v/>
      </c>
      <c r="Z2472" s="20">
        <f t="shared" si="228"/>
        <v>0</v>
      </c>
      <c r="AA2472" s="20" t="str">
        <f t="shared" si="230"/>
        <v/>
      </c>
      <c r="AB2472" s="20" t="str">
        <f t="shared" ca="1" si="231"/>
        <v/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 t="str">
        <f>IFERROR(
   IF(
     OR(ISBLANK(P2472),ISBLANK(Q2472)),
     "",
     IF(
       AND(AB2472&lt;&gt;"",OR(W2472="Terminé",W2472="En cours")),
       VLOOKUP(AD2472,Setup_ScoreExactBonus!A:D,4,FALSE),
       0
     )),
  0)</f>
        <v/>
      </c>
      <c r="AF2472" s="21">
        <f t="shared" si="233"/>
        <v>0</v>
      </c>
      <c r="AG2472" s="21">
        <f ca="1">SUMIFS(AF$2:AF2472,D$2:D2472,D2472)</f>
        <v>3421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7" t="str">
        <f t="shared" si="229"/>
        <v/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À venir</v>
      </c>
      <c r="X2473" s="20" t="str">
        <f>VLOOKUP($A2473,Database!$A:$Y,20,FALSE)</f>
        <v/>
      </c>
      <c r="Y2473" s="20" t="str">
        <f>VLOOKUP($A2473,Database!$A:$Y,21,FALSE)</f>
        <v/>
      </c>
      <c r="Z2473" s="20">
        <f t="shared" si="228"/>
        <v>0</v>
      </c>
      <c r="AA2473" s="20" t="str">
        <f t="shared" si="230"/>
        <v/>
      </c>
      <c r="AB2473" s="20" t="str">
        <f t="shared" ca="1" si="231"/>
        <v/>
      </c>
      <c r="AC2473" s="20">
        <f t="shared" ca="1" si="232"/>
        <v>0</v>
      </c>
      <c r="AD2473" s="20" t="str">
        <f ca="1">IF(AC2473=0,"",IF(OR(ISBLANK(P2473),ISBLANK(Q2473)),"",IF(ISBLANK(VLOOKUP(A2473,Database!A:AA,22,FALSE)),"",VLOOKUP(A2473,Database!A:AA,22,FALSE))))</f>
        <v/>
      </c>
      <c r="AE2473" s="20" t="str">
        <f>IFERROR(
   IF(
     OR(ISBLANK(P2473),ISBLANK(Q2473)),
     "",
     IF(
       AND(AB2473&lt;&gt;"",OR(W2473="Terminé",W2473="En cours")),
       VLOOKUP(AD2473,Setup_ScoreExactBonus!A:D,4,FALSE),
       0
     )),
  0)</f>
        <v/>
      </c>
      <c r="AF2473" s="21">
        <f t="shared" si="233"/>
        <v>0</v>
      </c>
      <c r="AG2473" s="21">
        <f ca="1">SUMIFS(AF$2:AF2473,D$2:D2473,D2473)</f>
        <v>3436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7" t="str">
        <f t="shared" si="229"/>
        <v/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À venir</v>
      </c>
      <c r="X2474" s="20" t="str">
        <f>VLOOKUP($A2474,Database!$A:$Y,20,FALSE)</f>
        <v/>
      </c>
      <c r="Y2474" s="20" t="str">
        <f>VLOOKUP($A2474,Database!$A:$Y,21,FALSE)</f>
        <v/>
      </c>
      <c r="Z2474" s="20">
        <f t="shared" si="228"/>
        <v>0</v>
      </c>
      <c r="AA2474" s="20" t="str">
        <f t="shared" si="230"/>
        <v/>
      </c>
      <c r="AB2474" s="20" t="str">
        <f t="shared" ca="1" si="231"/>
        <v/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 t="str">
        <f>IFERROR(
   IF(
     OR(ISBLANK(P2474),ISBLANK(Q2474)),
     "",
     IF(
       AND(AB2474&lt;&gt;"",OR(W2474="Terminé",W2474="En cours")),
       VLOOKUP(AD2474,Setup_ScoreExactBonus!A:D,4,FALSE),
       0
     )),
  0)</f>
        <v/>
      </c>
      <c r="AF2474" s="21">
        <f t="shared" si="233"/>
        <v>0</v>
      </c>
      <c r="AG2474" s="21">
        <f ca="1">SUMIFS(AF$2:AF2474,D$2:D2474,D2474)</f>
        <v>2658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7" t="str">
        <f t="shared" si="229"/>
        <v/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À venir</v>
      </c>
      <c r="X2475" s="20" t="str">
        <f>VLOOKUP($A2475,Database!$A:$Y,20,FALSE)</f>
        <v/>
      </c>
      <c r="Y2475" s="20" t="str">
        <f>VLOOKUP($A2475,Database!$A:$Y,21,FALSE)</f>
        <v/>
      </c>
      <c r="Z2475" s="20">
        <f t="shared" si="228"/>
        <v>0</v>
      </c>
      <c r="AA2475" s="20" t="str">
        <f t="shared" si="230"/>
        <v/>
      </c>
      <c r="AB2475" s="20" t="str">
        <f t="shared" ca="1" si="231"/>
        <v/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 t="str">
        <f>IFERROR(
   IF(
     OR(ISBLANK(P2475),ISBLANK(Q2475)),
     "",
     IF(
       AND(AB2475&lt;&gt;"",OR(W2475="Terminé",W2475="En cours")),
       VLOOKUP(AD2475,Setup_ScoreExactBonus!A:D,4,FALSE),
       0
     )),
  0)</f>
        <v/>
      </c>
      <c r="AF2475" s="21">
        <f t="shared" si="233"/>
        <v>0</v>
      </c>
      <c r="AG2475" s="21">
        <f ca="1">SUMIFS(AF$2:AF2475,D$2:D2475,D2475)</f>
        <v>3369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7" t="str">
        <f t="shared" si="229"/>
        <v/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À venir</v>
      </c>
      <c r="X2476" s="20" t="str">
        <f>VLOOKUP($A2476,Database!$A:$Y,20,FALSE)</f>
        <v/>
      </c>
      <c r="Y2476" s="20" t="str">
        <f>VLOOKUP($A2476,Database!$A:$Y,21,FALSE)</f>
        <v/>
      </c>
      <c r="Z2476" s="20">
        <f t="shared" si="228"/>
        <v>0</v>
      </c>
      <c r="AA2476" s="20" t="str">
        <f t="shared" si="230"/>
        <v/>
      </c>
      <c r="AB2476" s="20" t="str">
        <f t="shared" ca="1" si="231"/>
        <v/>
      </c>
      <c r="AC2476" s="20">
        <f t="shared" ca="1" si="232"/>
        <v>0</v>
      </c>
      <c r="AD2476" s="20" t="str">
        <f ca="1">IF(AC2476=0,"",IF(OR(ISBLANK(P2476),ISBLANK(Q2476)),"",IF(ISBLANK(VLOOKUP(A2476,Database!A:AA,22,FALSE)),"",VLOOKUP(A2476,Database!A:AA,22,FALSE))))</f>
        <v/>
      </c>
      <c r="AE2476" s="20" t="str">
        <f>IFERROR(
   IF(
     OR(ISBLANK(P2476),ISBLANK(Q2476)),
     "",
     IF(
       AND(AB2476&lt;&gt;"",OR(W2476="Terminé",W2476="En cours")),
       VLOOKUP(AD2476,Setup_ScoreExactBonus!A:D,4,FALSE),
       0
     )),
  0)</f>
        <v/>
      </c>
      <c r="AF2476" s="21">
        <f t="shared" si="233"/>
        <v>0</v>
      </c>
      <c r="AG2476" s="21">
        <f ca="1">SUMIFS(AF$2:AF2476,D$2:D2476,D2476)</f>
        <v>3095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7" t="str">
        <f t="shared" si="229"/>
        <v/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À venir</v>
      </c>
      <c r="X2477" s="20" t="str">
        <f>VLOOKUP($A2477,Database!$A:$Y,20,FALSE)</f>
        <v/>
      </c>
      <c r="Y2477" s="20" t="str">
        <f>VLOOKUP($A2477,Database!$A:$Y,21,FALSE)</f>
        <v/>
      </c>
      <c r="Z2477" s="20">
        <f t="shared" si="228"/>
        <v>0</v>
      </c>
      <c r="AA2477" s="20" t="str">
        <f t="shared" si="230"/>
        <v/>
      </c>
      <c r="AB2477" s="20" t="str">
        <f t="shared" ca="1" si="231"/>
        <v/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 t="str">
        <f>IFERROR(
   IF(
     OR(ISBLANK(P2477),ISBLANK(Q2477)),
     "",
     IF(
       AND(AB2477&lt;&gt;"",OR(W2477="Terminé",W2477="En cours")),
       VLOOKUP(AD2477,Setup_ScoreExactBonus!A:D,4,FALSE),
       0
     )),
  0)</f>
        <v/>
      </c>
      <c r="AF2477" s="21">
        <f t="shared" si="233"/>
        <v>0</v>
      </c>
      <c r="AG2477" s="21">
        <f ca="1">SUMIFS(AF$2:AF2477,D$2:D2477,D2477)</f>
        <v>3237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7" t="str">
        <f t="shared" si="229"/>
        <v/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À venir</v>
      </c>
      <c r="X2478" s="20" t="str">
        <f>VLOOKUP($A2478,Database!$A:$Y,20,FALSE)</f>
        <v/>
      </c>
      <c r="Y2478" s="20" t="str">
        <f>VLOOKUP($A2478,Database!$A:$Y,21,FALSE)</f>
        <v/>
      </c>
      <c r="Z2478" s="20">
        <f t="shared" si="228"/>
        <v>0</v>
      </c>
      <c r="AA2478" s="20" t="str">
        <f t="shared" si="230"/>
        <v/>
      </c>
      <c r="AB2478" s="20" t="str">
        <f t="shared" ca="1" si="231"/>
        <v/>
      </c>
      <c r="AC2478" s="20">
        <f t="shared" ca="1" si="232"/>
        <v>0</v>
      </c>
      <c r="AD2478" s="20" t="str">
        <f ca="1">IF(AC2478=0,"",IF(OR(ISBLANK(P2478),ISBLANK(Q2478)),"",IF(ISBLANK(VLOOKUP(A2478,Database!A:AA,22,FALSE)),"",VLOOKUP(A2478,Database!A:AA,22,FALSE))))</f>
        <v/>
      </c>
      <c r="AE2478" s="20" t="str">
        <f>IFERROR(
   IF(
     OR(ISBLANK(P2478),ISBLANK(Q2478)),
     "",
     IF(
       AND(AB2478&lt;&gt;"",OR(W2478="Terminé",W2478="En cours")),
       VLOOKUP(AD2478,Setup_ScoreExactBonus!A:D,4,FALSE),
       0
     )),
  0)</f>
        <v/>
      </c>
      <c r="AF2478" s="21">
        <f t="shared" si="233"/>
        <v>0</v>
      </c>
      <c r="AG2478" s="21">
        <f ca="1">SUMIFS(AF$2:AF2478,D$2:D2478,D2478)</f>
        <v>2971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/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À venir</v>
      </c>
      <c r="X2479" s="20" t="str">
        <f>VLOOKUP($A2479,Database!$A:$Y,20,FALSE)</f>
        <v/>
      </c>
      <c r="Y2479" s="20" t="str">
        <f>VLOOKUP($A2479,Database!$A:$Y,21,FALSE)</f>
        <v/>
      </c>
      <c r="Z2479" s="20">
        <f t="shared" si="228"/>
        <v>0</v>
      </c>
      <c r="AA2479" s="20" t="str">
        <f t="shared" si="230"/>
        <v/>
      </c>
      <c r="AB2479" s="20" t="str">
        <f t="shared" ca="1" si="231"/>
        <v/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2885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7" t="str">
        <f t="shared" si="229"/>
        <v/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À venir</v>
      </c>
      <c r="X2480" s="20" t="str">
        <f>VLOOKUP($A2480,Database!$A:$Y,20,FALSE)</f>
        <v/>
      </c>
      <c r="Y2480" s="20" t="str">
        <f>VLOOKUP($A2480,Database!$A:$Y,21,FALSE)</f>
        <v/>
      </c>
      <c r="Z2480" s="20">
        <f t="shared" si="228"/>
        <v>0</v>
      </c>
      <c r="AA2480" s="20" t="str">
        <f t="shared" si="230"/>
        <v/>
      </c>
      <c r="AB2480" s="20" t="str">
        <f t="shared" ca="1" si="231"/>
        <v/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 t="str">
        <f>IFERROR(
   IF(
     OR(ISBLANK(P2480),ISBLANK(Q2480)),
     "",
     IF(
       AND(AB2480&lt;&gt;"",OR(W2480="Terminé",W2480="En cours")),
       VLOOKUP(AD2480,Setup_ScoreExactBonus!A:D,4,FALSE),
       0
     )),
  0)</f>
        <v/>
      </c>
      <c r="AF2480" s="21">
        <f t="shared" si="233"/>
        <v>0</v>
      </c>
      <c r="AG2480" s="21">
        <f ca="1">SUMIFS(AF$2:AF2480,D$2:D2480,D2480)</f>
        <v>3006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7" t="str">
        <f t="shared" si="229"/>
        <v/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À venir</v>
      </c>
      <c r="X2481" s="20" t="str">
        <f>VLOOKUP($A2481,Database!$A:$Y,20,FALSE)</f>
        <v/>
      </c>
      <c r="Y2481" s="20" t="str">
        <f>VLOOKUP($A2481,Database!$A:$Y,21,FALSE)</f>
        <v/>
      </c>
      <c r="Z2481" s="20">
        <f t="shared" si="228"/>
        <v>0</v>
      </c>
      <c r="AA2481" s="20" t="str">
        <f t="shared" si="230"/>
        <v/>
      </c>
      <c r="AB2481" s="20" t="str">
        <f t="shared" ca="1" si="231"/>
        <v/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 t="str">
        <f>IFERROR(
   IF(
     OR(ISBLANK(P2481),ISBLANK(Q2481)),
     "",
     IF(
       AND(AB2481&lt;&gt;"",OR(W2481="Terminé",W2481="En cours")),
       VLOOKUP(AD2481,Setup_ScoreExactBonus!A:D,4,FALSE),
       0
     )),
  0)</f>
        <v/>
      </c>
      <c r="AF2481" s="21">
        <f t="shared" si="233"/>
        <v>0</v>
      </c>
      <c r="AG2481" s="21">
        <f ca="1">SUMIFS(AF$2:AF2481,D$2:D2481,D2481)</f>
        <v>2555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7" t="str">
        <f t="shared" si="229"/>
        <v/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À venir</v>
      </c>
      <c r="X2482" s="20" t="str">
        <f>VLOOKUP($A2482,Database!$A:$Y,20,FALSE)</f>
        <v/>
      </c>
      <c r="Y2482" s="20" t="str">
        <f>VLOOKUP($A2482,Database!$A:$Y,21,FALSE)</f>
        <v/>
      </c>
      <c r="Z2482" s="20">
        <f t="shared" si="228"/>
        <v>0</v>
      </c>
      <c r="AA2482" s="20" t="str">
        <f t="shared" si="230"/>
        <v/>
      </c>
      <c r="AB2482" s="20" t="str">
        <f t="shared" ca="1" si="231"/>
        <v/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 t="str">
        <f>IFERROR(
   IF(
     OR(ISBLANK(P2482),ISBLANK(Q2482)),
     "",
     IF(
       AND(AB2482&lt;&gt;"",OR(W2482="Terminé",W2482="En cours")),
       VLOOKUP(AD2482,Setup_ScoreExactBonus!A:D,4,FALSE),
       0
     )),
  0)</f>
        <v/>
      </c>
      <c r="AF2482" s="21">
        <f t="shared" si="233"/>
        <v>0</v>
      </c>
      <c r="AG2482" s="21">
        <f ca="1">SUMIFS(AF$2:AF2482,D$2:D2482,D2482)</f>
        <v>3188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7" t="str">
        <f t="shared" si="229"/>
        <v/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À venir</v>
      </c>
      <c r="X2483" s="20" t="str">
        <f>VLOOKUP($A2483,Database!$A:$Y,20,FALSE)</f>
        <v/>
      </c>
      <c r="Y2483" s="20" t="str">
        <f>VLOOKUP($A2483,Database!$A:$Y,21,FALSE)</f>
        <v/>
      </c>
      <c r="Z2483" s="20">
        <f t="shared" si="228"/>
        <v>0</v>
      </c>
      <c r="AA2483" s="20" t="str">
        <f t="shared" si="230"/>
        <v/>
      </c>
      <c r="AB2483" s="20" t="str">
        <f t="shared" ca="1" si="231"/>
        <v/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 t="str">
        <f>IFERROR(
   IF(
     OR(ISBLANK(P2483),ISBLANK(Q2483)),
     "",
     IF(
       AND(AB2483&lt;&gt;"",OR(W2483="Terminé",W2483="En cours")),
       VLOOKUP(AD2483,Setup_ScoreExactBonus!A:D,4,FALSE),
       0
     )),
  0)</f>
        <v/>
      </c>
      <c r="AF2483" s="21">
        <f t="shared" si="233"/>
        <v>0</v>
      </c>
      <c r="AG2483" s="21">
        <f ca="1">SUMIFS(AF$2:AF2483,D$2:D2483,D2483)</f>
        <v>3259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R2484" s="27" t="str">
        <f t="shared" si="229"/>
        <v/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À venir</v>
      </c>
      <c r="X2484" s="20" t="str">
        <f>VLOOKUP($A2484,Database!$A:$Y,20,FALSE)</f>
        <v/>
      </c>
      <c r="Y2484" s="20" t="str">
        <f>VLOOKUP($A2484,Database!$A:$Y,21,FALSE)</f>
        <v/>
      </c>
      <c r="Z2484" s="20">
        <f t="shared" si="228"/>
        <v>0</v>
      </c>
      <c r="AA2484" s="20" t="str">
        <f t="shared" si="230"/>
        <v/>
      </c>
      <c r="AB2484" s="20">
        <f t="shared" ca="1" si="231"/>
        <v>118</v>
      </c>
      <c r="AC2484" s="20">
        <f t="shared" ca="1" si="232"/>
        <v>0</v>
      </c>
      <c r="AD2484" s="20" t="str">
        <f ca="1">IF(AC2484=0,"",IF(OR(ISBLANK(P2484),ISBLANK(Q2484)),"",IF(ISBLANK(VLOOKUP(A2484,Database!A:AA,22,FALSE)),"",VLOOKUP(A2484,Database!A:AA,22,FALSE))))</f>
        <v/>
      </c>
      <c r="AE2484" s="20" t="str">
        <f>IFERROR(
   IF(
     OR(ISBLANK(P2484),ISBLANK(Q2484)),
     "",
     IF(
       AND(AB2484&lt;&gt;"",OR(W2484="Terminé",W2484="En cours")),
       VLOOKUP(AD2484,Setup_ScoreExactBonus!A:D,4,FALSE),
       0
     )),
  0)</f>
        <v/>
      </c>
      <c r="AF2484" s="21">
        <f t="shared" si="233"/>
        <v>0</v>
      </c>
      <c r="AG2484" s="21">
        <f ca="1">SUMIFS(AF$2:AF2484,D$2:D2484,D2484)</f>
        <v>2862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R2485" s="27" t="str">
        <f t="shared" si="229"/>
        <v/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À venir</v>
      </c>
      <c r="X2485" s="20" t="str">
        <f>VLOOKUP($A2485,Database!$A:$Y,20,FALSE)</f>
        <v/>
      </c>
      <c r="Y2485" s="20" t="str">
        <f>VLOOKUP($A2485,Database!$A:$Y,21,FALSE)</f>
        <v/>
      </c>
      <c r="Z2485" s="20">
        <f t="shared" si="228"/>
        <v>0</v>
      </c>
      <c r="AA2485" s="20" t="str">
        <f t="shared" si="230"/>
        <v/>
      </c>
      <c r="AB2485" s="20" t="str">
        <f t="shared" ca="1" si="231"/>
        <v/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 t="str">
        <f>IFERROR(
   IF(
     OR(ISBLANK(P2485),ISBLANK(Q2485)),
     "",
     IF(
       AND(AB2485&lt;&gt;"",OR(W2485="Terminé",W2485="En cours")),
       VLOOKUP(AD2485,Setup_ScoreExactBonus!A:D,4,FALSE),
       0
     )),
  0)</f>
        <v/>
      </c>
      <c r="AF2485" s="21">
        <f t="shared" si="233"/>
        <v>0</v>
      </c>
      <c r="AG2485" s="21">
        <f ca="1">SUMIFS(AF$2:AF2485,D$2:D2485,D2485)</f>
        <v>3058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105</v>
      </c>
      <c r="U2486" s="20">
        <f>VLOOKUP($A2486,Database!$A:$Y,11,FALSE)</f>
        <v>109</v>
      </c>
      <c r="V2486" s="20">
        <f>VLOOKUP($A2486,Database!$A:$Y,12,FALSE)</f>
        <v>93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3100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105</v>
      </c>
      <c r="U2487" s="20">
        <f>VLOOKUP($A2487,Database!$A:$Y,11,FALSE)</f>
        <v>109</v>
      </c>
      <c r="V2487" s="20">
        <f>VLOOKUP($A2487,Database!$A:$Y,12,FALSE)</f>
        <v>93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3711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105</v>
      </c>
      <c r="U2488" s="20">
        <f>VLOOKUP($A2488,Database!$A:$Y,11,FALSE)</f>
        <v>109</v>
      </c>
      <c r="V2488" s="20">
        <f>VLOOKUP($A2488,Database!$A:$Y,12,FALSE)</f>
        <v>93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3246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105</v>
      </c>
      <c r="U2489" s="20">
        <f>VLOOKUP($A2489,Database!$A:$Y,11,FALSE)</f>
        <v>109</v>
      </c>
      <c r="V2489" s="20">
        <f>VLOOKUP($A2489,Database!$A:$Y,12,FALSE)</f>
        <v>93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3450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105</v>
      </c>
      <c r="U2490" s="20">
        <f>VLOOKUP($A2490,Database!$A:$Y,11,FALSE)</f>
        <v>109</v>
      </c>
      <c r="V2490" s="20">
        <f>VLOOKUP($A2490,Database!$A:$Y,12,FALSE)</f>
        <v>93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2529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105</v>
      </c>
      <c r="U2491" s="20">
        <f>VLOOKUP($A2491,Database!$A:$Y,11,FALSE)</f>
        <v>109</v>
      </c>
      <c r="V2491" s="20">
        <f>VLOOKUP($A2491,Database!$A:$Y,12,FALSE)</f>
        <v>93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3590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105</v>
      </c>
      <c r="U2492" s="20">
        <f>VLOOKUP($A2492,Database!$A:$Y,11,FALSE)</f>
        <v>109</v>
      </c>
      <c r="V2492" s="20">
        <f>VLOOKUP($A2492,Database!$A:$Y,12,FALSE)</f>
        <v>93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2009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105</v>
      </c>
      <c r="U2493" s="20">
        <f>VLOOKUP($A2493,Database!$A:$Y,11,FALSE)</f>
        <v>109</v>
      </c>
      <c r="V2493" s="20">
        <f>VLOOKUP($A2493,Database!$A:$Y,12,FALSE)</f>
        <v>93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3237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105</v>
      </c>
      <c r="U2494" s="20">
        <f>VLOOKUP($A2494,Database!$A:$Y,11,FALSE)</f>
        <v>109</v>
      </c>
      <c r="V2494" s="20">
        <f>VLOOKUP($A2494,Database!$A:$Y,12,FALSE)</f>
        <v>93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3507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105</v>
      </c>
      <c r="U2495" s="20">
        <f>VLOOKUP($A2495,Database!$A:$Y,11,FALSE)</f>
        <v>109</v>
      </c>
      <c r="V2495" s="20">
        <f>VLOOKUP($A2495,Database!$A:$Y,12,FALSE)</f>
        <v>93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3014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105</v>
      </c>
      <c r="U2496" s="20">
        <f>VLOOKUP($A2496,Database!$A:$Y,11,FALSE)</f>
        <v>109</v>
      </c>
      <c r="V2496" s="20">
        <f>VLOOKUP($A2496,Database!$A:$Y,12,FALSE)</f>
        <v>93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3608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105</v>
      </c>
      <c r="U2497" s="20">
        <f>VLOOKUP($A2497,Database!$A:$Y,11,FALSE)</f>
        <v>109</v>
      </c>
      <c r="V2497" s="20">
        <f>VLOOKUP($A2497,Database!$A:$Y,12,FALSE)</f>
        <v>93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3082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105</v>
      </c>
      <c r="U2498" s="20">
        <f>VLOOKUP($A2498,Database!$A:$Y,11,FALSE)</f>
        <v>109</v>
      </c>
      <c r="V2498" s="20">
        <f>VLOOKUP($A2498,Database!$A:$Y,12,FALSE)</f>
        <v>93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3433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105</v>
      </c>
      <c r="U2499" s="20">
        <f>VLOOKUP($A2499,Database!$A:$Y,11,FALSE)</f>
        <v>109</v>
      </c>
      <c r="V2499" s="20">
        <f>VLOOKUP($A2499,Database!$A:$Y,12,FALSE)</f>
        <v>93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3421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105</v>
      </c>
      <c r="U2500" s="20">
        <f>VLOOKUP($A2500,Database!$A:$Y,11,FALSE)</f>
        <v>109</v>
      </c>
      <c r="V2500" s="20">
        <f>VLOOKUP($A2500,Database!$A:$Y,12,FALSE)</f>
        <v>93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3436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105</v>
      </c>
      <c r="U2501" s="20">
        <f>VLOOKUP($A2501,Database!$A:$Y,11,FALSE)</f>
        <v>109</v>
      </c>
      <c r="V2501" s="20">
        <f>VLOOKUP($A2501,Database!$A:$Y,12,FALSE)</f>
        <v>93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2658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105</v>
      </c>
      <c r="U2502" s="20">
        <f>VLOOKUP($A2502,Database!$A:$Y,11,FALSE)</f>
        <v>109</v>
      </c>
      <c r="V2502" s="20">
        <f>VLOOKUP($A2502,Database!$A:$Y,12,FALSE)</f>
        <v>93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3369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105</v>
      </c>
      <c r="U2503" s="20">
        <f>VLOOKUP($A2503,Database!$A:$Y,11,FALSE)</f>
        <v>109</v>
      </c>
      <c r="V2503" s="20">
        <f>VLOOKUP($A2503,Database!$A:$Y,12,FALSE)</f>
        <v>93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3095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105</v>
      </c>
      <c r="U2504" s="20">
        <f>VLOOKUP($A2504,Database!$A:$Y,11,FALSE)</f>
        <v>109</v>
      </c>
      <c r="V2504" s="20">
        <f>VLOOKUP($A2504,Database!$A:$Y,12,FALSE)</f>
        <v>93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3237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105</v>
      </c>
      <c r="U2505" s="20">
        <f>VLOOKUP($A2505,Database!$A:$Y,11,FALSE)</f>
        <v>109</v>
      </c>
      <c r="V2505" s="20">
        <f>VLOOKUP($A2505,Database!$A:$Y,12,FALSE)</f>
        <v>93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2971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105</v>
      </c>
      <c r="U2506" s="20">
        <f>VLOOKUP($A2506,Database!$A:$Y,11,FALSE)</f>
        <v>109</v>
      </c>
      <c r="V2506" s="20">
        <f>VLOOKUP($A2506,Database!$A:$Y,12,FALSE)</f>
        <v>93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2885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105</v>
      </c>
      <c r="U2507" s="20">
        <f>VLOOKUP($A2507,Database!$A:$Y,11,FALSE)</f>
        <v>109</v>
      </c>
      <c r="V2507" s="20">
        <f>VLOOKUP($A2507,Database!$A:$Y,12,FALSE)</f>
        <v>93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3006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105</v>
      </c>
      <c r="U2508" s="20">
        <f>VLOOKUP($A2508,Database!$A:$Y,11,FALSE)</f>
        <v>109</v>
      </c>
      <c r="V2508" s="20">
        <f>VLOOKUP($A2508,Database!$A:$Y,12,FALSE)</f>
        <v>93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2555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105</v>
      </c>
      <c r="U2509" s="20">
        <f>VLOOKUP($A2509,Database!$A:$Y,11,FALSE)</f>
        <v>109</v>
      </c>
      <c r="V2509" s="20">
        <f>VLOOKUP($A2509,Database!$A:$Y,12,FALSE)</f>
        <v>93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3188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105</v>
      </c>
      <c r="U2510" s="20">
        <f>VLOOKUP($A2510,Database!$A:$Y,11,FALSE)</f>
        <v>109</v>
      </c>
      <c r="V2510" s="20">
        <f>VLOOKUP($A2510,Database!$A:$Y,12,FALSE)</f>
        <v>93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3259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105</v>
      </c>
      <c r="U2511" s="20">
        <f>VLOOKUP($A2511,Database!$A:$Y,11,FALSE)</f>
        <v>109</v>
      </c>
      <c r="V2511" s="20">
        <f>VLOOKUP($A2511,Database!$A:$Y,12,FALSE)</f>
        <v>93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109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2862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105</v>
      </c>
      <c r="U2512" s="20">
        <f>VLOOKUP($A2512,Database!$A:$Y,11,FALSE)</f>
        <v>109</v>
      </c>
      <c r="V2512" s="20">
        <f>VLOOKUP($A2512,Database!$A:$Y,12,FALSE)</f>
        <v>93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3058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Espagne</v>
      </c>
      <c r="K2513" s="21" t="str">
        <f>IFERROR(VLOOKUP(J2513,Setup_Team!$B:$C,2,FALSE), "TDB")</f>
        <v>ESP</v>
      </c>
      <c r="L2513" s="21" t="str">
        <f>VLOOKUP($A2513,Location!$A:$J,8,FALSE)</f>
        <v>Portugal</v>
      </c>
      <c r="M2513" s="21" t="str">
        <f>IFERROR(VLOOKUP(L2513,Setup_Team!$B:$C,2,FALSE), "TDB")</f>
        <v>PRT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0</v>
      </c>
      <c r="U2513" s="20">
        <f>VLOOKUP($A2513,Database!$A:$Y,11,FALSE)</f>
        <v>0</v>
      </c>
      <c r="V2513" s="20">
        <f>VLOOKUP($A2513,Database!$A:$Y,12,FALSE)</f>
        <v>0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3100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Espagne</v>
      </c>
      <c r="K2514" s="21" t="str">
        <f>IFERROR(VLOOKUP(J2514,Setup_Team!$B:$C,2,FALSE), "TDB")</f>
        <v>ESP</v>
      </c>
      <c r="L2514" s="21" t="str">
        <f>VLOOKUP($A2514,Location!$A:$J,8,FALSE)</f>
        <v>Portugal</v>
      </c>
      <c r="M2514" s="21" t="str">
        <f>IFERROR(VLOOKUP(L2514,Setup_Team!$B:$C,2,FALSE), "TDB")</f>
        <v>PRT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0</v>
      </c>
      <c r="U2514" s="20">
        <f>VLOOKUP($A2514,Database!$A:$Y,11,FALSE)</f>
        <v>0</v>
      </c>
      <c r="V2514" s="20">
        <f>VLOOKUP($A2514,Database!$A:$Y,12,FALSE)</f>
        <v>0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3711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Espagne</v>
      </c>
      <c r="K2515" s="21" t="str">
        <f>IFERROR(VLOOKUP(J2515,Setup_Team!$B:$C,2,FALSE), "TDB")</f>
        <v>ESP</v>
      </c>
      <c r="L2515" s="21" t="str">
        <f>VLOOKUP($A2515,Location!$A:$J,8,FALSE)</f>
        <v>Portugal</v>
      </c>
      <c r="M2515" s="21" t="str">
        <f>IFERROR(VLOOKUP(L2515,Setup_Team!$B:$C,2,FALSE), "TDB")</f>
        <v>PRT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0</v>
      </c>
      <c r="U2515" s="20">
        <f>VLOOKUP($A2515,Database!$A:$Y,11,FALSE)</f>
        <v>0</v>
      </c>
      <c r="V2515" s="20">
        <f>VLOOKUP($A2515,Database!$A:$Y,12,FALSE)</f>
        <v>0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3246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Espagne</v>
      </c>
      <c r="K2516" s="21" t="str">
        <f>IFERROR(VLOOKUP(J2516,Setup_Team!$B:$C,2,FALSE), "TDB")</f>
        <v>ESP</v>
      </c>
      <c r="L2516" s="21" t="str">
        <f>VLOOKUP($A2516,Location!$A:$J,8,FALSE)</f>
        <v>Portugal</v>
      </c>
      <c r="M2516" s="21" t="str">
        <f>IFERROR(VLOOKUP(L2516,Setup_Team!$B:$C,2,FALSE), "TDB")</f>
        <v>PRT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0</v>
      </c>
      <c r="U2516" s="20">
        <f>VLOOKUP($A2516,Database!$A:$Y,11,FALSE)</f>
        <v>0</v>
      </c>
      <c r="V2516" s="20">
        <f>VLOOKUP($A2516,Database!$A:$Y,12,FALSE)</f>
        <v>0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3450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Espagne</v>
      </c>
      <c r="K2517" s="21" t="str">
        <f>IFERROR(VLOOKUP(J2517,Setup_Team!$B:$C,2,FALSE), "TDB")</f>
        <v>ESP</v>
      </c>
      <c r="L2517" s="21" t="str">
        <f>VLOOKUP($A2517,Location!$A:$J,8,FALSE)</f>
        <v>Portugal</v>
      </c>
      <c r="M2517" s="21" t="str">
        <f>IFERROR(VLOOKUP(L2517,Setup_Team!$B:$C,2,FALSE), "TDB")</f>
        <v>PRT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0</v>
      </c>
      <c r="U2517" s="20">
        <f>VLOOKUP($A2517,Database!$A:$Y,11,FALSE)</f>
        <v>0</v>
      </c>
      <c r="V2517" s="20">
        <f>VLOOKUP($A2517,Database!$A:$Y,12,FALSE)</f>
        <v>0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2529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Espagne</v>
      </c>
      <c r="K2518" s="21" t="str">
        <f>IFERROR(VLOOKUP(J2518,Setup_Team!$B:$C,2,FALSE), "TDB")</f>
        <v>ESP</v>
      </c>
      <c r="L2518" s="21" t="str">
        <f>VLOOKUP($A2518,Location!$A:$J,8,FALSE)</f>
        <v>Portugal</v>
      </c>
      <c r="M2518" s="21" t="str">
        <f>IFERROR(VLOOKUP(L2518,Setup_Team!$B:$C,2,FALSE), "TDB")</f>
        <v>PRT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0</v>
      </c>
      <c r="U2518" s="20">
        <f>VLOOKUP($A2518,Database!$A:$Y,11,FALSE)</f>
        <v>0</v>
      </c>
      <c r="V2518" s="20">
        <f>VLOOKUP($A2518,Database!$A:$Y,12,FALSE)</f>
        <v>0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3590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Espagne</v>
      </c>
      <c r="K2519" s="21" t="str">
        <f>IFERROR(VLOOKUP(J2519,Setup_Team!$B:$C,2,FALSE), "TDB")</f>
        <v>ESP</v>
      </c>
      <c r="L2519" s="21" t="str">
        <f>VLOOKUP($A2519,Location!$A:$J,8,FALSE)</f>
        <v>Portugal</v>
      </c>
      <c r="M2519" s="21" t="str">
        <f>IFERROR(VLOOKUP(L2519,Setup_Team!$B:$C,2,FALSE), "TDB")</f>
        <v>PRT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0</v>
      </c>
      <c r="U2519" s="20">
        <f>VLOOKUP($A2519,Database!$A:$Y,11,FALSE)</f>
        <v>0</v>
      </c>
      <c r="V2519" s="20">
        <f>VLOOKUP($A2519,Database!$A:$Y,12,FALSE)</f>
        <v>0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2009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Espagne</v>
      </c>
      <c r="K2520" s="21" t="str">
        <f>IFERROR(VLOOKUP(J2520,Setup_Team!$B:$C,2,FALSE), "TDB")</f>
        <v>ESP</v>
      </c>
      <c r="L2520" s="21" t="str">
        <f>VLOOKUP($A2520,Location!$A:$J,8,FALSE)</f>
        <v>Portugal</v>
      </c>
      <c r="M2520" s="21" t="str">
        <f>IFERROR(VLOOKUP(L2520,Setup_Team!$B:$C,2,FALSE), "TDB")</f>
        <v>PRT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0</v>
      </c>
      <c r="U2520" s="20">
        <f>VLOOKUP($A2520,Database!$A:$Y,11,FALSE)</f>
        <v>0</v>
      </c>
      <c r="V2520" s="20">
        <f>VLOOKUP($A2520,Database!$A:$Y,12,FALSE)</f>
        <v>0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3237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Espagne</v>
      </c>
      <c r="K2521" s="21" t="str">
        <f>IFERROR(VLOOKUP(J2521,Setup_Team!$B:$C,2,FALSE), "TDB")</f>
        <v>ESP</v>
      </c>
      <c r="L2521" s="21" t="str">
        <f>VLOOKUP($A2521,Location!$A:$J,8,FALSE)</f>
        <v>Portugal</v>
      </c>
      <c r="M2521" s="21" t="str">
        <f>IFERROR(VLOOKUP(L2521,Setup_Team!$B:$C,2,FALSE), "TDB")</f>
        <v>PRT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0</v>
      </c>
      <c r="U2521" s="20">
        <f>VLOOKUP($A2521,Database!$A:$Y,11,FALSE)</f>
        <v>0</v>
      </c>
      <c r="V2521" s="20">
        <f>VLOOKUP($A2521,Database!$A:$Y,12,FALSE)</f>
        <v>0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3507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Espagne</v>
      </c>
      <c r="K2522" s="21" t="str">
        <f>IFERROR(VLOOKUP(J2522,Setup_Team!$B:$C,2,FALSE), "TDB")</f>
        <v>ESP</v>
      </c>
      <c r="L2522" s="21" t="str">
        <f>VLOOKUP($A2522,Location!$A:$J,8,FALSE)</f>
        <v>Portugal</v>
      </c>
      <c r="M2522" s="21" t="str">
        <f>IFERROR(VLOOKUP(L2522,Setup_Team!$B:$C,2,FALSE), "TDB")</f>
        <v>PRT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0</v>
      </c>
      <c r="U2522" s="20">
        <f>VLOOKUP($A2522,Database!$A:$Y,11,FALSE)</f>
        <v>0</v>
      </c>
      <c r="V2522" s="20">
        <f>VLOOKUP($A2522,Database!$A:$Y,12,FALSE)</f>
        <v>0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3014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Espagne</v>
      </c>
      <c r="K2523" s="21" t="str">
        <f>IFERROR(VLOOKUP(J2523,Setup_Team!$B:$C,2,FALSE), "TDB")</f>
        <v>ESP</v>
      </c>
      <c r="L2523" s="21" t="str">
        <f>VLOOKUP($A2523,Location!$A:$J,8,FALSE)</f>
        <v>Portugal</v>
      </c>
      <c r="M2523" s="21" t="str">
        <f>IFERROR(VLOOKUP(L2523,Setup_Team!$B:$C,2,FALSE), "TDB")</f>
        <v>PRT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0</v>
      </c>
      <c r="U2523" s="20">
        <f>VLOOKUP($A2523,Database!$A:$Y,11,FALSE)</f>
        <v>0</v>
      </c>
      <c r="V2523" s="20">
        <f>VLOOKUP($A2523,Database!$A:$Y,12,FALSE)</f>
        <v>0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3608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Espagne</v>
      </c>
      <c r="K2524" s="21" t="str">
        <f>IFERROR(VLOOKUP(J2524,Setup_Team!$B:$C,2,FALSE), "TDB")</f>
        <v>ESP</v>
      </c>
      <c r="L2524" s="21" t="str">
        <f>VLOOKUP($A2524,Location!$A:$J,8,FALSE)</f>
        <v>Portugal</v>
      </c>
      <c r="M2524" s="21" t="str">
        <f>IFERROR(VLOOKUP(L2524,Setup_Team!$B:$C,2,FALSE), "TDB")</f>
        <v>PRT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0</v>
      </c>
      <c r="U2524" s="20">
        <f>VLOOKUP($A2524,Database!$A:$Y,11,FALSE)</f>
        <v>0</v>
      </c>
      <c r="V2524" s="20">
        <f>VLOOKUP($A2524,Database!$A:$Y,12,FALSE)</f>
        <v>0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3082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Espagne</v>
      </c>
      <c r="K2525" s="21" t="str">
        <f>IFERROR(VLOOKUP(J2525,Setup_Team!$B:$C,2,FALSE), "TDB")</f>
        <v>ESP</v>
      </c>
      <c r="L2525" s="21" t="str">
        <f>VLOOKUP($A2525,Location!$A:$J,8,FALSE)</f>
        <v>Portugal</v>
      </c>
      <c r="M2525" s="21" t="str">
        <f>IFERROR(VLOOKUP(L2525,Setup_Team!$B:$C,2,FALSE), "TDB")</f>
        <v>PRT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0</v>
      </c>
      <c r="U2525" s="20">
        <f>VLOOKUP($A2525,Database!$A:$Y,11,FALSE)</f>
        <v>0</v>
      </c>
      <c r="V2525" s="20">
        <f>VLOOKUP($A2525,Database!$A:$Y,12,FALSE)</f>
        <v>0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3433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Espagne</v>
      </c>
      <c r="K2526" s="21" t="str">
        <f>IFERROR(VLOOKUP(J2526,Setup_Team!$B:$C,2,FALSE), "TDB")</f>
        <v>ESP</v>
      </c>
      <c r="L2526" s="21" t="str">
        <f>VLOOKUP($A2526,Location!$A:$J,8,FALSE)</f>
        <v>Portugal</v>
      </c>
      <c r="M2526" s="21" t="str">
        <f>IFERROR(VLOOKUP(L2526,Setup_Team!$B:$C,2,FALSE), "TDB")</f>
        <v>PRT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0</v>
      </c>
      <c r="U2526" s="20">
        <f>VLOOKUP($A2526,Database!$A:$Y,11,FALSE)</f>
        <v>0</v>
      </c>
      <c r="V2526" s="20">
        <f>VLOOKUP($A2526,Database!$A:$Y,12,FALSE)</f>
        <v>0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3421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Espagne</v>
      </c>
      <c r="K2527" s="21" t="str">
        <f>IFERROR(VLOOKUP(J2527,Setup_Team!$B:$C,2,FALSE), "TDB")</f>
        <v>ESP</v>
      </c>
      <c r="L2527" s="21" t="str">
        <f>VLOOKUP($A2527,Location!$A:$J,8,FALSE)</f>
        <v>Portugal</v>
      </c>
      <c r="M2527" s="21" t="str">
        <f>IFERROR(VLOOKUP(L2527,Setup_Team!$B:$C,2,FALSE), "TDB")</f>
        <v>PRT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0</v>
      </c>
      <c r="U2527" s="20">
        <f>VLOOKUP($A2527,Database!$A:$Y,11,FALSE)</f>
        <v>0</v>
      </c>
      <c r="V2527" s="20">
        <f>VLOOKUP($A2527,Database!$A:$Y,12,FALSE)</f>
        <v>0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3436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Espagne</v>
      </c>
      <c r="K2528" s="21" t="str">
        <f>IFERROR(VLOOKUP(J2528,Setup_Team!$B:$C,2,FALSE), "TDB")</f>
        <v>ESP</v>
      </c>
      <c r="L2528" s="21" t="str">
        <f>VLOOKUP($A2528,Location!$A:$J,8,FALSE)</f>
        <v>Portugal</v>
      </c>
      <c r="M2528" s="21" t="str">
        <f>IFERROR(VLOOKUP(L2528,Setup_Team!$B:$C,2,FALSE), "TDB")</f>
        <v>PRT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0</v>
      </c>
      <c r="U2528" s="20">
        <f>VLOOKUP($A2528,Database!$A:$Y,11,FALSE)</f>
        <v>0</v>
      </c>
      <c r="V2528" s="20">
        <f>VLOOKUP($A2528,Database!$A:$Y,12,FALSE)</f>
        <v>0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2658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Espagne</v>
      </c>
      <c r="K2529" s="21" t="str">
        <f>IFERROR(VLOOKUP(J2529,Setup_Team!$B:$C,2,FALSE), "TDB")</f>
        <v>ESP</v>
      </c>
      <c r="L2529" s="21" t="str">
        <f>VLOOKUP($A2529,Location!$A:$J,8,FALSE)</f>
        <v>Portugal</v>
      </c>
      <c r="M2529" s="21" t="str">
        <f>IFERROR(VLOOKUP(L2529,Setup_Team!$B:$C,2,FALSE), "TDB")</f>
        <v>PRT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0</v>
      </c>
      <c r="U2529" s="20">
        <f>VLOOKUP($A2529,Database!$A:$Y,11,FALSE)</f>
        <v>0</v>
      </c>
      <c r="V2529" s="20">
        <f>VLOOKUP($A2529,Database!$A:$Y,12,FALSE)</f>
        <v>0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3369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Espagne</v>
      </c>
      <c r="K2530" s="21" t="str">
        <f>IFERROR(VLOOKUP(J2530,Setup_Team!$B:$C,2,FALSE), "TDB")</f>
        <v>ESP</v>
      </c>
      <c r="L2530" s="21" t="str">
        <f>VLOOKUP($A2530,Location!$A:$J,8,FALSE)</f>
        <v>Portugal</v>
      </c>
      <c r="M2530" s="21" t="str">
        <f>IFERROR(VLOOKUP(L2530,Setup_Team!$B:$C,2,FALSE), "TDB")</f>
        <v>PRT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0</v>
      </c>
      <c r="U2530" s="20">
        <f>VLOOKUP($A2530,Database!$A:$Y,11,FALSE)</f>
        <v>0</v>
      </c>
      <c r="V2530" s="20">
        <f>VLOOKUP($A2530,Database!$A:$Y,12,FALSE)</f>
        <v>0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3095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Espagne</v>
      </c>
      <c r="K2531" s="21" t="str">
        <f>IFERROR(VLOOKUP(J2531,Setup_Team!$B:$C,2,FALSE), "TDB")</f>
        <v>ESP</v>
      </c>
      <c r="L2531" s="21" t="str">
        <f>VLOOKUP($A2531,Location!$A:$J,8,FALSE)</f>
        <v>Portugal</v>
      </c>
      <c r="M2531" s="21" t="str">
        <f>IFERROR(VLOOKUP(L2531,Setup_Team!$B:$C,2,FALSE), "TDB")</f>
        <v>PRT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0</v>
      </c>
      <c r="U2531" s="20">
        <f>VLOOKUP($A2531,Database!$A:$Y,11,FALSE)</f>
        <v>0</v>
      </c>
      <c r="V2531" s="20">
        <f>VLOOKUP($A2531,Database!$A:$Y,12,FALSE)</f>
        <v>0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3237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Espagne</v>
      </c>
      <c r="K2532" s="21" t="str">
        <f>IFERROR(VLOOKUP(J2532,Setup_Team!$B:$C,2,FALSE), "TDB")</f>
        <v>ESP</v>
      </c>
      <c r="L2532" s="21" t="str">
        <f>VLOOKUP($A2532,Location!$A:$J,8,FALSE)</f>
        <v>Portugal</v>
      </c>
      <c r="M2532" s="21" t="str">
        <f>IFERROR(VLOOKUP(L2532,Setup_Team!$B:$C,2,FALSE), "TDB")</f>
        <v>PRT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0</v>
      </c>
      <c r="U2532" s="20">
        <f>VLOOKUP($A2532,Database!$A:$Y,11,FALSE)</f>
        <v>0</v>
      </c>
      <c r="V2532" s="20">
        <f>VLOOKUP($A2532,Database!$A:$Y,12,FALSE)</f>
        <v>0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2971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Espagne</v>
      </c>
      <c r="K2533" s="21" t="str">
        <f>IFERROR(VLOOKUP(J2533,Setup_Team!$B:$C,2,FALSE), "TDB")</f>
        <v>ESP</v>
      </c>
      <c r="L2533" s="21" t="str">
        <f>VLOOKUP($A2533,Location!$A:$J,8,FALSE)</f>
        <v>Portugal</v>
      </c>
      <c r="M2533" s="21" t="str">
        <f>IFERROR(VLOOKUP(L2533,Setup_Team!$B:$C,2,FALSE), "TDB")</f>
        <v>PRT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0</v>
      </c>
      <c r="U2533" s="20">
        <f>VLOOKUP($A2533,Database!$A:$Y,11,FALSE)</f>
        <v>0</v>
      </c>
      <c r="V2533" s="20">
        <f>VLOOKUP($A2533,Database!$A:$Y,12,FALSE)</f>
        <v>0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2885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Espagne</v>
      </c>
      <c r="K2534" s="21" t="str">
        <f>IFERROR(VLOOKUP(J2534,Setup_Team!$B:$C,2,FALSE), "TDB")</f>
        <v>ESP</v>
      </c>
      <c r="L2534" s="21" t="str">
        <f>VLOOKUP($A2534,Location!$A:$J,8,FALSE)</f>
        <v>Portugal</v>
      </c>
      <c r="M2534" s="21" t="str">
        <f>IFERROR(VLOOKUP(L2534,Setup_Team!$B:$C,2,FALSE), "TDB")</f>
        <v>PRT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0</v>
      </c>
      <c r="U2534" s="20">
        <f>VLOOKUP($A2534,Database!$A:$Y,11,FALSE)</f>
        <v>0</v>
      </c>
      <c r="V2534" s="20">
        <f>VLOOKUP($A2534,Database!$A:$Y,12,FALSE)</f>
        <v>0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3006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Espagne</v>
      </c>
      <c r="K2535" s="21" t="str">
        <f>IFERROR(VLOOKUP(J2535,Setup_Team!$B:$C,2,FALSE), "TDB")</f>
        <v>ESP</v>
      </c>
      <c r="L2535" s="21" t="str">
        <f>VLOOKUP($A2535,Location!$A:$J,8,FALSE)</f>
        <v>Portugal</v>
      </c>
      <c r="M2535" s="21" t="str">
        <f>IFERROR(VLOOKUP(L2535,Setup_Team!$B:$C,2,FALSE), "TDB")</f>
        <v>PRT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0</v>
      </c>
      <c r="U2535" s="20">
        <f>VLOOKUP($A2535,Database!$A:$Y,11,FALSE)</f>
        <v>0</v>
      </c>
      <c r="V2535" s="20">
        <f>VLOOKUP($A2535,Database!$A:$Y,12,FALSE)</f>
        <v>0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2555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Espagne</v>
      </c>
      <c r="K2536" s="21" t="str">
        <f>IFERROR(VLOOKUP(J2536,Setup_Team!$B:$C,2,FALSE), "TDB")</f>
        <v>ESP</v>
      </c>
      <c r="L2536" s="21" t="str">
        <f>VLOOKUP($A2536,Location!$A:$J,8,FALSE)</f>
        <v>Portugal</v>
      </c>
      <c r="M2536" s="21" t="str">
        <f>IFERROR(VLOOKUP(L2536,Setup_Team!$B:$C,2,FALSE), "TDB")</f>
        <v>PRT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0</v>
      </c>
      <c r="U2536" s="20">
        <f>VLOOKUP($A2536,Database!$A:$Y,11,FALSE)</f>
        <v>0</v>
      </c>
      <c r="V2536" s="20">
        <f>VLOOKUP($A2536,Database!$A:$Y,12,FALSE)</f>
        <v>0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3188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Espagne</v>
      </c>
      <c r="K2537" s="21" t="str">
        <f>IFERROR(VLOOKUP(J2537,Setup_Team!$B:$C,2,FALSE), "TDB")</f>
        <v>ESP</v>
      </c>
      <c r="L2537" s="21" t="str">
        <f>VLOOKUP($A2537,Location!$A:$J,8,FALSE)</f>
        <v>Portugal</v>
      </c>
      <c r="M2537" s="21" t="str">
        <f>IFERROR(VLOOKUP(L2537,Setup_Team!$B:$C,2,FALSE), "TDB")</f>
        <v>PRT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0</v>
      </c>
      <c r="U2537" s="20">
        <f>VLOOKUP($A2537,Database!$A:$Y,11,FALSE)</f>
        <v>0</v>
      </c>
      <c r="V2537" s="20">
        <f>VLOOKUP($A2537,Database!$A:$Y,12,FALSE)</f>
        <v>0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3259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Espagne</v>
      </c>
      <c r="K2538" s="21" t="str">
        <f>IFERROR(VLOOKUP(J2538,Setup_Team!$B:$C,2,FALSE), "TDB")</f>
        <v>ESP</v>
      </c>
      <c r="L2538" s="21" t="str">
        <f>VLOOKUP($A2538,Location!$A:$J,8,FALSE)</f>
        <v>Portugal</v>
      </c>
      <c r="M2538" s="21" t="str">
        <f>IFERROR(VLOOKUP(L2538,Setup_Team!$B:$C,2,FALSE), "TDB")</f>
        <v>PRT</v>
      </c>
      <c r="R2538" s="27" t="str">
        <f t="shared" si="235"/>
        <v/>
      </c>
      <c r="S2538" s="21">
        <v>0</v>
      </c>
      <c r="T2538" s="20">
        <f>VLOOKUP($A2538,Database!$A:$Y,10,FALSE)</f>
        <v>0</v>
      </c>
      <c r="U2538" s="20">
        <f>VLOOKUP($A2538,Database!$A:$Y,11,FALSE)</f>
        <v>0</v>
      </c>
      <c r="V2538" s="20">
        <f>VLOOKUP($A2538,Database!$A:$Y,12,FALSE)</f>
        <v>0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2862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Espagne</v>
      </c>
      <c r="K2539" s="21" t="str">
        <f>IFERROR(VLOOKUP(J2539,Setup_Team!$B:$C,2,FALSE), "TDB")</f>
        <v>ESP</v>
      </c>
      <c r="L2539" s="21" t="str">
        <f>VLOOKUP($A2539,Location!$A:$J,8,FALSE)</f>
        <v>Portugal</v>
      </c>
      <c r="M2539" s="21" t="str">
        <f>IFERROR(VLOOKUP(L2539,Setup_Team!$B:$C,2,FALSE), "TDB")</f>
        <v>PRT</v>
      </c>
      <c r="R2539" s="27" t="str">
        <f t="shared" si="235"/>
        <v/>
      </c>
      <c r="S2539" s="21">
        <v>0</v>
      </c>
      <c r="T2539" s="20">
        <f>VLOOKUP($A2539,Database!$A:$Y,10,FALSE)</f>
        <v>0</v>
      </c>
      <c r="U2539" s="20">
        <f>VLOOKUP($A2539,Database!$A:$Y,11,FALSE)</f>
        <v>0</v>
      </c>
      <c r="V2539" s="20">
        <f>VLOOKUP($A2539,Database!$A:$Y,12,FALSE)</f>
        <v>0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3058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Etats-Unis</v>
      </c>
      <c r="K2540" s="21" t="str">
        <f>IFERROR(VLOOKUP(J2540,Setup_Team!$B:$C,2,FALSE), "TDB")</f>
        <v>USA</v>
      </c>
      <c r="L2540" s="21" t="str">
        <f>VLOOKUP($A2540,Location!$A:$J,8,FALSE)</f>
        <v>Belgique</v>
      </c>
      <c r="M2540" s="21" t="str">
        <f>IFERROR(VLOOKUP(L2540,Setup_Team!$B:$C,2,FALSE), "TDB")</f>
        <v>BEL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95</v>
      </c>
      <c r="U2540" s="20">
        <f>VLOOKUP($A2540,Database!$A:$Y,11,FALSE)</f>
        <v>117</v>
      </c>
      <c r="V2540" s="20">
        <f>VLOOKUP($A2540,Database!$A:$Y,12,FALSE)</f>
        <v>100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3100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Etats-Unis</v>
      </c>
      <c r="K2541" s="21" t="str">
        <f>IFERROR(VLOOKUP(J2541,Setup_Team!$B:$C,2,FALSE), "TDB")</f>
        <v>USA</v>
      </c>
      <c r="L2541" s="21" t="str">
        <f>VLOOKUP($A2541,Location!$A:$J,8,FALSE)</f>
        <v>Belgique</v>
      </c>
      <c r="M2541" s="21" t="str">
        <f>IFERROR(VLOOKUP(L2541,Setup_Team!$B:$C,2,FALSE), "TDB")</f>
        <v>BEL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95</v>
      </c>
      <c r="U2541" s="20">
        <f>VLOOKUP($A2541,Database!$A:$Y,11,FALSE)</f>
        <v>117</v>
      </c>
      <c r="V2541" s="20">
        <f>VLOOKUP($A2541,Database!$A:$Y,12,FALSE)</f>
        <v>100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3711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Etats-Unis</v>
      </c>
      <c r="K2542" s="21" t="str">
        <f>IFERROR(VLOOKUP(J2542,Setup_Team!$B:$C,2,FALSE), "TDB")</f>
        <v>USA</v>
      </c>
      <c r="L2542" s="21" t="str">
        <f>VLOOKUP($A2542,Location!$A:$J,8,FALSE)</f>
        <v>Belgique</v>
      </c>
      <c r="M2542" s="21" t="str">
        <f>IFERROR(VLOOKUP(L2542,Setup_Team!$B:$C,2,FALSE), "TDB")</f>
        <v>BEL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95</v>
      </c>
      <c r="U2542" s="20">
        <f>VLOOKUP($A2542,Database!$A:$Y,11,FALSE)</f>
        <v>117</v>
      </c>
      <c r="V2542" s="20">
        <f>VLOOKUP($A2542,Database!$A:$Y,12,FALSE)</f>
        <v>100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3246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Etats-Unis</v>
      </c>
      <c r="K2543" s="21" t="str">
        <f>IFERROR(VLOOKUP(J2543,Setup_Team!$B:$C,2,FALSE), "TDB")</f>
        <v>USA</v>
      </c>
      <c r="L2543" s="21" t="str">
        <f>VLOOKUP($A2543,Location!$A:$J,8,FALSE)</f>
        <v>Belgique</v>
      </c>
      <c r="M2543" s="21" t="str">
        <f>IFERROR(VLOOKUP(L2543,Setup_Team!$B:$C,2,FALSE), "TDB")</f>
        <v>BEL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95</v>
      </c>
      <c r="U2543" s="20">
        <f>VLOOKUP($A2543,Database!$A:$Y,11,FALSE)</f>
        <v>117</v>
      </c>
      <c r="V2543" s="20">
        <f>VLOOKUP($A2543,Database!$A:$Y,12,FALSE)</f>
        <v>100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3450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Etats-Unis</v>
      </c>
      <c r="K2544" s="21" t="str">
        <f>IFERROR(VLOOKUP(J2544,Setup_Team!$B:$C,2,FALSE), "TDB")</f>
        <v>USA</v>
      </c>
      <c r="L2544" s="21" t="str">
        <f>VLOOKUP($A2544,Location!$A:$J,8,FALSE)</f>
        <v>Belgique</v>
      </c>
      <c r="M2544" s="21" t="str">
        <f>IFERROR(VLOOKUP(L2544,Setup_Team!$B:$C,2,FALSE), "TDB")</f>
        <v>BEL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95</v>
      </c>
      <c r="U2544" s="20">
        <f>VLOOKUP($A2544,Database!$A:$Y,11,FALSE)</f>
        <v>117</v>
      </c>
      <c r="V2544" s="20">
        <f>VLOOKUP($A2544,Database!$A:$Y,12,FALSE)</f>
        <v>100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2529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Etats-Unis</v>
      </c>
      <c r="K2545" s="21" t="str">
        <f>IFERROR(VLOOKUP(J2545,Setup_Team!$B:$C,2,FALSE), "TDB")</f>
        <v>USA</v>
      </c>
      <c r="L2545" s="21" t="str">
        <f>VLOOKUP($A2545,Location!$A:$J,8,FALSE)</f>
        <v>Belgique</v>
      </c>
      <c r="M2545" s="21" t="str">
        <f>IFERROR(VLOOKUP(L2545,Setup_Team!$B:$C,2,FALSE), "TDB")</f>
        <v>BEL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95</v>
      </c>
      <c r="U2545" s="20">
        <f>VLOOKUP($A2545,Database!$A:$Y,11,FALSE)</f>
        <v>117</v>
      </c>
      <c r="V2545" s="20">
        <f>VLOOKUP($A2545,Database!$A:$Y,12,FALSE)</f>
        <v>100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3590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Etats-Unis</v>
      </c>
      <c r="K2546" s="21" t="str">
        <f>IFERROR(VLOOKUP(J2546,Setup_Team!$B:$C,2,FALSE), "TDB")</f>
        <v>USA</v>
      </c>
      <c r="L2546" s="21" t="str">
        <f>VLOOKUP($A2546,Location!$A:$J,8,FALSE)</f>
        <v>Belgique</v>
      </c>
      <c r="M2546" s="21" t="str">
        <f>IFERROR(VLOOKUP(L2546,Setup_Team!$B:$C,2,FALSE), "TDB")</f>
        <v>BEL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95</v>
      </c>
      <c r="U2546" s="20">
        <f>VLOOKUP($A2546,Database!$A:$Y,11,FALSE)</f>
        <v>117</v>
      </c>
      <c r="V2546" s="20">
        <f>VLOOKUP($A2546,Database!$A:$Y,12,FALSE)</f>
        <v>100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2009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Etats-Unis</v>
      </c>
      <c r="K2547" s="21" t="str">
        <f>IFERROR(VLOOKUP(J2547,Setup_Team!$B:$C,2,FALSE), "TDB")</f>
        <v>USA</v>
      </c>
      <c r="L2547" s="21" t="str">
        <f>VLOOKUP($A2547,Location!$A:$J,8,FALSE)</f>
        <v>Belgique</v>
      </c>
      <c r="M2547" s="21" t="str">
        <f>IFERROR(VLOOKUP(L2547,Setup_Team!$B:$C,2,FALSE), "TDB")</f>
        <v>BEL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95</v>
      </c>
      <c r="U2547" s="20">
        <f>VLOOKUP($A2547,Database!$A:$Y,11,FALSE)</f>
        <v>117</v>
      </c>
      <c r="V2547" s="20">
        <f>VLOOKUP($A2547,Database!$A:$Y,12,FALSE)</f>
        <v>100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3237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Etats-Unis</v>
      </c>
      <c r="K2548" s="21" t="str">
        <f>IFERROR(VLOOKUP(J2548,Setup_Team!$B:$C,2,FALSE), "TDB")</f>
        <v>USA</v>
      </c>
      <c r="L2548" s="21" t="str">
        <f>VLOOKUP($A2548,Location!$A:$J,8,FALSE)</f>
        <v>Belgique</v>
      </c>
      <c r="M2548" s="21" t="str">
        <f>IFERROR(VLOOKUP(L2548,Setup_Team!$B:$C,2,FALSE), "TDB")</f>
        <v>BEL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95</v>
      </c>
      <c r="U2548" s="20">
        <f>VLOOKUP($A2548,Database!$A:$Y,11,FALSE)</f>
        <v>117</v>
      </c>
      <c r="V2548" s="20">
        <f>VLOOKUP($A2548,Database!$A:$Y,12,FALSE)</f>
        <v>100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3507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Etats-Unis</v>
      </c>
      <c r="K2549" s="21" t="str">
        <f>IFERROR(VLOOKUP(J2549,Setup_Team!$B:$C,2,FALSE), "TDB")</f>
        <v>USA</v>
      </c>
      <c r="L2549" s="21" t="str">
        <f>VLOOKUP($A2549,Location!$A:$J,8,FALSE)</f>
        <v>Belgique</v>
      </c>
      <c r="M2549" s="21" t="str">
        <f>IFERROR(VLOOKUP(L2549,Setup_Team!$B:$C,2,FALSE), "TDB")</f>
        <v>BEL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95</v>
      </c>
      <c r="U2549" s="20">
        <f>VLOOKUP($A2549,Database!$A:$Y,11,FALSE)</f>
        <v>117</v>
      </c>
      <c r="V2549" s="20">
        <f>VLOOKUP($A2549,Database!$A:$Y,12,FALSE)</f>
        <v>100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3014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Etats-Unis</v>
      </c>
      <c r="K2550" s="21" t="str">
        <f>IFERROR(VLOOKUP(J2550,Setup_Team!$B:$C,2,FALSE), "TDB")</f>
        <v>USA</v>
      </c>
      <c r="L2550" s="21" t="str">
        <f>VLOOKUP($A2550,Location!$A:$J,8,FALSE)</f>
        <v>Belgique</v>
      </c>
      <c r="M2550" s="21" t="str">
        <f>IFERROR(VLOOKUP(L2550,Setup_Team!$B:$C,2,FALSE), "TDB")</f>
        <v>BEL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95</v>
      </c>
      <c r="U2550" s="20">
        <f>VLOOKUP($A2550,Database!$A:$Y,11,FALSE)</f>
        <v>117</v>
      </c>
      <c r="V2550" s="20">
        <f>VLOOKUP($A2550,Database!$A:$Y,12,FALSE)</f>
        <v>100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3608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Etats-Unis</v>
      </c>
      <c r="K2551" s="21" t="str">
        <f>IFERROR(VLOOKUP(J2551,Setup_Team!$B:$C,2,FALSE), "TDB")</f>
        <v>USA</v>
      </c>
      <c r="L2551" s="21" t="str">
        <f>VLOOKUP($A2551,Location!$A:$J,8,FALSE)</f>
        <v>Belgique</v>
      </c>
      <c r="M2551" s="21" t="str">
        <f>IFERROR(VLOOKUP(L2551,Setup_Team!$B:$C,2,FALSE), "TDB")</f>
        <v>BEL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95</v>
      </c>
      <c r="U2551" s="20">
        <f>VLOOKUP($A2551,Database!$A:$Y,11,FALSE)</f>
        <v>117</v>
      </c>
      <c r="V2551" s="20">
        <f>VLOOKUP($A2551,Database!$A:$Y,12,FALSE)</f>
        <v>100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3082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Etats-Unis</v>
      </c>
      <c r="K2552" s="21" t="str">
        <f>IFERROR(VLOOKUP(J2552,Setup_Team!$B:$C,2,FALSE), "TDB")</f>
        <v>USA</v>
      </c>
      <c r="L2552" s="21" t="str">
        <f>VLOOKUP($A2552,Location!$A:$J,8,FALSE)</f>
        <v>Belgique</v>
      </c>
      <c r="M2552" s="21" t="str">
        <f>IFERROR(VLOOKUP(L2552,Setup_Team!$B:$C,2,FALSE), "TDB")</f>
        <v>BEL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95</v>
      </c>
      <c r="U2552" s="20">
        <f>VLOOKUP($A2552,Database!$A:$Y,11,FALSE)</f>
        <v>117</v>
      </c>
      <c r="V2552" s="20">
        <f>VLOOKUP($A2552,Database!$A:$Y,12,FALSE)</f>
        <v>100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3433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Etats-Unis</v>
      </c>
      <c r="K2553" s="21" t="str">
        <f>IFERROR(VLOOKUP(J2553,Setup_Team!$B:$C,2,FALSE), "TDB")</f>
        <v>USA</v>
      </c>
      <c r="L2553" s="21" t="str">
        <f>VLOOKUP($A2553,Location!$A:$J,8,FALSE)</f>
        <v>Belgique</v>
      </c>
      <c r="M2553" s="21" t="str">
        <f>IFERROR(VLOOKUP(L2553,Setup_Team!$B:$C,2,FALSE), "TDB")</f>
        <v>BEL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95</v>
      </c>
      <c r="U2553" s="20">
        <f>VLOOKUP($A2553,Database!$A:$Y,11,FALSE)</f>
        <v>117</v>
      </c>
      <c r="V2553" s="20">
        <f>VLOOKUP($A2553,Database!$A:$Y,12,FALSE)</f>
        <v>100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3421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Etats-Unis</v>
      </c>
      <c r="K2554" s="21" t="str">
        <f>IFERROR(VLOOKUP(J2554,Setup_Team!$B:$C,2,FALSE), "TDB")</f>
        <v>USA</v>
      </c>
      <c r="L2554" s="21" t="str">
        <f>VLOOKUP($A2554,Location!$A:$J,8,FALSE)</f>
        <v>Belgique</v>
      </c>
      <c r="M2554" s="21" t="str">
        <f>IFERROR(VLOOKUP(L2554,Setup_Team!$B:$C,2,FALSE), "TDB")</f>
        <v>BEL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95</v>
      </c>
      <c r="U2554" s="20">
        <f>VLOOKUP($A2554,Database!$A:$Y,11,FALSE)</f>
        <v>117</v>
      </c>
      <c r="V2554" s="20">
        <f>VLOOKUP($A2554,Database!$A:$Y,12,FALSE)</f>
        <v>100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3436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Etats-Unis</v>
      </c>
      <c r="K2555" s="21" t="str">
        <f>IFERROR(VLOOKUP(J2555,Setup_Team!$B:$C,2,FALSE), "TDB")</f>
        <v>USA</v>
      </c>
      <c r="L2555" s="21" t="str">
        <f>VLOOKUP($A2555,Location!$A:$J,8,FALSE)</f>
        <v>Belgique</v>
      </c>
      <c r="M2555" s="21" t="str">
        <f>IFERROR(VLOOKUP(L2555,Setup_Team!$B:$C,2,FALSE), "TDB")</f>
        <v>BEL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95</v>
      </c>
      <c r="U2555" s="20">
        <f>VLOOKUP($A2555,Database!$A:$Y,11,FALSE)</f>
        <v>117</v>
      </c>
      <c r="V2555" s="20">
        <f>VLOOKUP($A2555,Database!$A:$Y,12,FALSE)</f>
        <v>100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2658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Etats-Unis</v>
      </c>
      <c r="K2556" s="21" t="str">
        <f>IFERROR(VLOOKUP(J2556,Setup_Team!$B:$C,2,FALSE), "TDB")</f>
        <v>USA</v>
      </c>
      <c r="L2556" s="21" t="str">
        <f>VLOOKUP($A2556,Location!$A:$J,8,FALSE)</f>
        <v>Belgique</v>
      </c>
      <c r="M2556" s="21" t="str">
        <f>IFERROR(VLOOKUP(L2556,Setup_Team!$B:$C,2,FALSE), "TDB")</f>
        <v>BEL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95</v>
      </c>
      <c r="U2556" s="20">
        <f>VLOOKUP($A2556,Database!$A:$Y,11,FALSE)</f>
        <v>117</v>
      </c>
      <c r="V2556" s="20">
        <f>VLOOKUP($A2556,Database!$A:$Y,12,FALSE)</f>
        <v>100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3369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Etats-Unis</v>
      </c>
      <c r="K2557" s="21" t="str">
        <f>IFERROR(VLOOKUP(J2557,Setup_Team!$B:$C,2,FALSE), "TDB")</f>
        <v>USA</v>
      </c>
      <c r="L2557" s="21" t="str">
        <f>VLOOKUP($A2557,Location!$A:$J,8,FALSE)</f>
        <v>Belgique</v>
      </c>
      <c r="M2557" s="21" t="str">
        <f>IFERROR(VLOOKUP(L2557,Setup_Team!$B:$C,2,FALSE), "TDB")</f>
        <v>BEL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95</v>
      </c>
      <c r="U2557" s="20">
        <f>VLOOKUP($A2557,Database!$A:$Y,11,FALSE)</f>
        <v>117</v>
      </c>
      <c r="V2557" s="20">
        <f>VLOOKUP($A2557,Database!$A:$Y,12,FALSE)</f>
        <v>100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3095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Etats-Unis</v>
      </c>
      <c r="K2558" s="21" t="str">
        <f>IFERROR(VLOOKUP(J2558,Setup_Team!$B:$C,2,FALSE), "TDB")</f>
        <v>USA</v>
      </c>
      <c r="L2558" s="21" t="str">
        <f>VLOOKUP($A2558,Location!$A:$J,8,FALSE)</f>
        <v>Belgique</v>
      </c>
      <c r="M2558" s="21" t="str">
        <f>IFERROR(VLOOKUP(L2558,Setup_Team!$B:$C,2,FALSE), "TDB")</f>
        <v>BEL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95</v>
      </c>
      <c r="U2558" s="20">
        <f>VLOOKUP($A2558,Database!$A:$Y,11,FALSE)</f>
        <v>117</v>
      </c>
      <c r="V2558" s="20">
        <f>VLOOKUP($A2558,Database!$A:$Y,12,FALSE)</f>
        <v>100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3237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Etats-Unis</v>
      </c>
      <c r="K2559" s="21" t="str">
        <f>IFERROR(VLOOKUP(J2559,Setup_Team!$B:$C,2,FALSE), "TDB")</f>
        <v>USA</v>
      </c>
      <c r="L2559" s="21" t="str">
        <f>VLOOKUP($A2559,Location!$A:$J,8,FALSE)</f>
        <v>Belgique</v>
      </c>
      <c r="M2559" s="21" t="str">
        <f>IFERROR(VLOOKUP(L2559,Setup_Team!$B:$C,2,FALSE), "TDB")</f>
        <v>BEL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95</v>
      </c>
      <c r="U2559" s="20">
        <f>VLOOKUP($A2559,Database!$A:$Y,11,FALSE)</f>
        <v>117</v>
      </c>
      <c r="V2559" s="20">
        <f>VLOOKUP($A2559,Database!$A:$Y,12,FALSE)</f>
        <v>100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2971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Etats-Unis</v>
      </c>
      <c r="K2560" s="21" t="str">
        <f>IFERROR(VLOOKUP(J2560,Setup_Team!$B:$C,2,FALSE), "TDB")</f>
        <v>USA</v>
      </c>
      <c r="L2560" s="21" t="str">
        <f>VLOOKUP($A2560,Location!$A:$J,8,FALSE)</f>
        <v>Belgique</v>
      </c>
      <c r="M2560" s="21" t="str">
        <f>IFERROR(VLOOKUP(L2560,Setup_Team!$B:$C,2,FALSE), "TDB")</f>
        <v>BEL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95</v>
      </c>
      <c r="U2560" s="20">
        <f>VLOOKUP($A2560,Database!$A:$Y,11,FALSE)</f>
        <v>117</v>
      </c>
      <c r="V2560" s="20">
        <f>VLOOKUP($A2560,Database!$A:$Y,12,FALSE)</f>
        <v>100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2885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Etats-Unis</v>
      </c>
      <c r="K2561" s="21" t="str">
        <f>IFERROR(VLOOKUP(J2561,Setup_Team!$B:$C,2,FALSE), "TDB")</f>
        <v>USA</v>
      </c>
      <c r="L2561" s="21" t="str">
        <f>VLOOKUP($A2561,Location!$A:$J,8,FALSE)</f>
        <v>Belgique</v>
      </c>
      <c r="M2561" s="21" t="str">
        <f>IFERROR(VLOOKUP(L2561,Setup_Team!$B:$C,2,FALSE), "TDB")</f>
        <v>BEL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95</v>
      </c>
      <c r="U2561" s="20">
        <f>VLOOKUP($A2561,Database!$A:$Y,11,FALSE)</f>
        <v>117</v>
      </c>
      <c r="V2561" s="20">
        <f>VLOOKUP($A2561,Database!$A:$Y,12,FALSE)</f>
        <v>100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3006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Etats-Unis</v>
      </c>
      <c r="K2562" s="21" t="str">
        <f>IFERROR(VLOOKUP(J2562,Setup_Team!$B:$C,2,FALSE), "TDB")</f>
        <v>USA</v>
      </c>
      <c r="L2562" s="21" t="str">
        <f>VLOOKUP($A2562,Location!$A:$J,8,FALSE)</f>
        <v>Belgique</v>
      </c>
      <c r="M2562" s="21" t="str">
        <f>IFERROR(VLOOKUP(L2562,Setup_Team!$B:$C,2,FALSE), "TDB")</f>
        <v>BEL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95</v>
      </c>
      <c r="U2562" s="20">
        <f>VLOOKUP($A2562,Database!$A:$Y,11,FALSE)</f>
        <v>117</v>
      </c>
      <c r="V2562" s="20">
        <f>VLOOKUP($A2562,Database!$A:$Y,12,FALSE)</f>
        <v>100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2555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Etats-Unis</v>
      </c>
      <c r="K2563" s="21" t="str">
        <f>IFERROR(VLOOKUP(J2563,Setup_Team!$B:$C,2,FALSE), "TDB")</f>
        <v>USA</v>
      </c>
      <c r="L2563" s="21" t="str">
        <f>VLOOKUP($A2563,Location!$A:$J,8,FALSE)</f>
        <v>Belgique</v>
      </c>
      <c r="M2563" s="21" t="str">
        <f>IFERROR(VLOOKUP(L2563,Setup_Team!$B:$C,2,FALSE), "TDB")</f>
        <v>BEL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95</v>
      </c>
      <c r="U2563" s="20">
        <f>VLOOKUP($A2563,Database!$A:$Y,11,FALSE)</f>
        <v>117</v>
      </c>
      <c r="V2563" s="20">
        <f>VLOOKUP($A2563,Database!$A:$Y,12,FALSE)</f>
        <v>100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3188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Etats-Unis</v>
      </c>
      <c r="K2564" s="21" t="str">
        <f>IFERROR(VLOOKUP(J2564,Setup_Team!$B:$C,2,FALSE), "TDB")</f>
        <v>USA</v>
      </c>
      <c r="L2564" s="21" t="str">
        <f>VLOOKUP($A2564,Location!$A:$J,8,FALSE)</f>
        <v>Belgique</v>
      </c>
      <c r="M2564" s="21" t="str">
        <f>IFERROR(VLOOKUP(L2564,Setup_Team!$B:$C,2,FALSE), "TDB")</f>
        <v>BEL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95</v>
      </c>
      <c r="U2564" s="20">
        <f>VLOOKUP($A2564,Database!$A:$Y,11,FALSE)</f>
        <v>117</v>
      </c>
      <c r="V2564" s="20">
        <f>VLOOKUP($A2564,Database!$A:$Y,12,FALSE)</f>
        <v>100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3259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Etats-Unis</v>
      </c>
      <c r="K2565" s="21" t="str">
        <f>IFERROR(VLOOKUP(J2565,Setup_Team!$B:$C,2,FALSE), "TDB")</f>
        <v>USA</v>
      </c>
      <c r="L2565" s="21" t="str">
        <f>VLOOKUP($A2565,Location!$A:$J,8,FALSE)</f>
        <v>Belgique</v>
      </c>
      <c r="M2565" s="21" t="str">
        <f>IFERROR(VLOOKUP(L2565,Setup_Team!$B:$C,2,FALSE), "TDB")</f>
        <v>BEL</v>
      </c>
      <c r="R2565" s="27" t="str">
        <f t="shared" si="241"/>
        <v/>
      </c>
      <c r="S2565" s="21">
        <v>0</v>
      </c>
      <c r="T2565" s="20">
        <f>VLOOKUP($A2565,Database!$A:$Y,10,FALSE)</f>
        <v>95</v>
      </c>
      <c r="U2565" s="20">
        <f>VLOOKUP($A2565,Database!$A:$Y,11,FALSE)</f>
        <v>117</v>
      </c>
      <c r="V2565" s="20">
        <f>VLOOKUP($A2565,Database!$A:$Y,12,FALSE)</f>
        <v>100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117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2862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Etats-Unis</v>
      </c>
      <c r="K2566" s="21" t="str">
        <f>IFERROR(VLOOKUP(J2566,Setup_Team!$B:$C,2,FALSE), "TDB")</f>
        <v>USA</v>
      </c>
      <c r="L2566" s="21" t="str">
        <f>VLOOKUP($A2566,Location!$A:$J,8,FALSE)</f>
        <v>Belgique</v>
      </c>
      <c r="M2566" s="21" t="str">
        <f>IFERROR(VLOOKUP(L2566,Setup_Team!$B:$C,2,FALSE), "TDB")</f>
        <v>BEL</v>
      </c>
      <c r="R2566" s="27" t="str">
        <f t="shared" si="241"/>
        <v/>
      </c>
      <c r="S2566" s="21">
        <v>0</v>
      </c>
      <c r="T2566" s="20">
        <f>VLOOKUP($A2566,Database!$A:$Y,10,FALSE)</f>
        <v>95</v>
      </c>
      <c r="U2566" s="20">
        <f>VLOOKUP($A2566,Database!$A:$Y,11,FALSE)</f>
        <v>117</v>
      </c>
      <c r="V2566" s="20">
        <f>VLOOKUP($A2566,Database!$A:$Y,12,FALSE)</f>
        <v>100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3058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Suisse</v>
      </c>
      <c r="K2567" s="21" t="str">
        <f>IFERROR(VLOOKUP(J2567,Setup_Team!$B:$C,2,FALSE), "TDB")</f>
        <v>CHE</v>
      </c>
      <c r="L2567" s="21" t="str">
        <f>VLOOKUP($A2567,Location!$A:$J,8,FALSE)</f>
        <v>TBD</v>
      </c>
      <c r="M2567" s="21" t="str">
        <f>IFERROR(VLOOKUP(L2567,Setup_Team!$B:$C,2,FALSE), "TDB")</f>
        <v>TDB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0</v>
      </c>
      <c r="U2567" s="20">
        <f>VLOOKUP($A2567,Database!$A:$Y,11,FALSE)</f>
        <v>0</v>
      </c>
      <c r="V2567" s="20">
        <f>VLOOKUP($A2567,Database!$A:$Y,12,FALSE)</f>
        <v>0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3100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Suisse</v>
      </c>
      <c r="K2568" s="21" t="str">
        <f>IFERROR(VLOOKUP(J2568,Setup_Team!$B:$C,2,FALSE), "TDB")</f>
        <v>CHE</v>
      </c>
      <c r="L2568" s="21" t="str">
        <f>VLOOKUP($A2568,Location!$A:$J,8,FALSE)</f>
        <v>TBD</v>
      </c>
      <c r="M2568" s="21" t="str">
        <f>IFERROR(VLOOKUP(L2568,Setup_Team!$B:$C,2,FALSE), "TDB")</f>
        <v>TDB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0</v>
      </c>
      <c r="U2568" s="20">
        <f>VLOOKUP($A2568,Database!$A:$Y,11,FALSE)</f>
        <v>0</v>
      </c>
      <c r="V2568" s="20">
        <f>VLOOKUP($A2568,Database!$A:$Y,12,FALSE)</f>
        <v>0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3711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Suisse</v>
      </c>
      <c r="K2569" s="21" t="str">
        <f>IFERROR(VLOOKUP(J2569,Setup_Team!$B:$C,2,FALSE), "TDB")</f>
        <v>CHE</v>
      </c>
      <c r="L2569" s="21" t="str">
        <f>VLOOKUP($A2569,Location!$A:$J,8,FALSE)</f>
        <v>TBD</v>
      </c>
      <c r="M2569" s="21" t="str">
        <f>IFERROR(VLOOKUP(L2569,Setup_Team!$B:$C,2,FALSE), "TDB")</f>
        <v>TDB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0</v>
      </c>
      <c r="U2569" s="20">
        <f>VLOOKUP($A2569,Database!$A:$Y,11,FALSE)</f>
        <v>0</v>
      </c>
      <c r="V2569" s="20">
        <f>VLOOKUP($A2569,Database!$A:$Y,12,FALSE)</f>
        <v>0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3246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Suisse</v>
      </c>
      <c r="K2570" s="21" t="str">
        <f>IFERROR(VLOOKUP(J2570,Setup_Team!$B:$C,2,FALSE), "TDB")</f>
        <v>CHE</v>
      </c>
      <c r="L2570" s="21" t="str">
        <f>VLOOKUP($A2570,Location!$A:$J,8,FALSE)</f>
        <v>TBD</v>
      </c>
      <c r="M2570" s="21" t="str">
        <f>IFERROR(VLOOKUP(L2570,Setup_Team!$B:$C,2,FALSE), "TDB")</f>
        <v>TDB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0</v>
      </c>
      <c r="U2570" s="20">
        <f>VLOOKUP($A2570,Database!$A:$Y,11,FALSE)</f>
        <v>0</v>
      </c>
      <c r="V2570" s="20">
        <f>VLOOKUP($A2570,Database!$A:$Y,12,FALSE)</f>
        <v>0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3450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Suisse</v>
      </c>
      <c r="K2571" s="21" t="str">
        <f>IFERROR(VLOOKUP(J2571,Setup_Team!$B:$C,2,FALSE), "TDB")</f>
        <v>CHE</v>
      </c>
      <c r="L2571" s="21" t="str">
        <f>VLOOKUP($A2571,Location!$A:$J,8,FALSE)</f>
        <v>TBD</v>
      </c>
      <c r="M2571" s="21" t="str">
        <f>IFERROR(VLOOKUP(L2571,Setup_Team!$B:$C,2,FALSE), "TDB")</f>
        <v>TDB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0</v>
      </c>
      <c r="U2571" s="20">
        <f>VLOOKUP($A2571,Database!$A:$Y,11,FALSE)</f>
        <v>0</v>
      </c>
      <c r="V2571" s="20">
        <f>VLOOKUP($A2571,Database!$A:$Y,12,FALSE)</f>
        <v>0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2529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Suisse</v>
      </c>
      <c r="K2572" s="21" t="str">
        <f>IFERROR(VLOOKUP(J2572,Setup_Team!$B:$C,2,FALSE), "TDB")</f>
        <v>CHE</v>
      </c>
      <c r="L2572" s="21" t="str">
        <f>VLOOKUP($A2572,Location!$A:$J,8,FALSE)</f>
        <v>TBD</v>
      </c>
      <c r="M2572" s="21" t="str">
        <f>IFERROR(VLOOKUP(L2572,Setup_Team!$B:$C,2,FALSE), "TDB")</f>
        <v>TDB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0</v>
      </c>
      <c r="U2572" s="20">
        <f>VLOOKUP($A2572,Database!$A:$Y,11,FALSE)</f>
        <v>0</v>
      </c>
      <c r="V2572" s="20">
        <f>VLOOKUP($A2572,Database!$A:$Y,12,FALSE)</f>
        <v>0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3590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Suisse</v>
      </c>
      <c r="K2573" s="21" t="str">
        <f>IFERROR(VLOOKUP(J2573,Setup_Team!$B:$C,2,FALSE), "TDB")</f>
        <v>CHE</v>
      </c>
      <c r="L2573" s="21" t="str">
        <f>VLOOKUP($A2573,Location!$A:$J,8,FALSE)</f>
        <v>TBD</v>
      </c>
      <c r="M2573" s="21" t="str">
        <f>IFERROR(VLOOKUP(L2573,Setup_Team!$B:$C,2,FALSE), "TDB")</f>
        <v>TDB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0</v>
      </c>
      <c r="U2573" s="20">
        <f>VLOOKUP($A2573,Database!$A:$Y,11,FALSE)</f>
        <v>0</v>
      </c>
      <c r="V2573" s="20">
        <f>VLOOKUP($A2573,Database!$A:$Y,12,FALSE)</f>
        <v>0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2009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Suisse</v>
      </c>
      <c r="K2574" s="21" t="str">
        <f>IFERROR(VLOOKUP(J2574,Setup_Team!$B:$C,2,FALSE), "TDB")</f>
        <v>CHE</v>
      </c>
      <c r="L2574" s="21" t="str">
        <f>VLOOKUP($A2574,Location!$A:$J,8,FALSE)</f>
        <v>TBD</v>
      </c>
      <c r="M2574" s="21" t="str">
        <f>IFERROR(VLOOKUP(L2574,Setup_Team!$B:$C,2,FALSE), "TDB")</f>
        <v>TDB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0</v>
      </c>
      <c r="U2574" s="20">
        <f>VLOOKUP($A2574,Database!$A:$Y,11,FALSE)</f>
        <v>0</v>
      </c>
      <c r="V2574" s="20">
        <f>VLOOKUP($A2574,Database!$A:$Y,12,FALSE)</f>
        <v>0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3237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Suisse</v>
      </c>
      <c r="K2575" s="21" t="str">
        <f>IFERROR(VLOOKUP(J2575,Setup_Team!$B:$C,2,FALSE), "TDB")</f>
        <v>CHE</v>
      </c>
      <c r="L2575" s="21" t="str">
        <f>VLOOKUP($A2575,Location!$A:$J,8,FALSE)</f>
        <v>TBD</v>
      </c>
      <c r="M2575" s="21" t="str">
        <f>IFERROR(VLOOKUP(L2575,Setup_Team!$B:$C,2,FALSE), "TDB")</f>
        <v>TDB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0</v>
      </c>
      <c r="U2575" s="20">
        <f>VLOOKUP($A2575,Database!$A:$Y,11,FALSE)</f>
        <v>0</v>
      </c>
      <c r="V2575" s="20">
        <f>VLOOKUP($A2575,Database!$A:$Y,12,FALSE)</f>
        <v>0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3507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Suisse</v>
      </c>
      <c r="K2576" s="21" t="str">
        <f>IFERROR(VLOOKUP(J2576,Setup_Team!$B:$C,2,FALSE), "TDB")</f>
        <v>CHE</v>
      </c>
      <c r="L2576" s="21" t="str">
        <f>VLOOKUP($A2576,Location!$A:$J,8,FALSE)</f>
        <v>TBD</v>
      </c>
      <c r="M2576" s="21" t="str">
        <f>IFERROR(VLOOKUP(L2576,Setup_Team!$B:$C,2,FALSE), "TDB")</f>
        <v>TDB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0</v>
      </c>
      <c r="U2576" s="20">
        <f>VLOOKUP($A2576,Database!$A:$Y,11,FALSE)</f>
        <v>0</v>
      </c>
      <c r="V2576" s="20">
        <f>VLOOKUP($A2576,Database!$A:$Y,12,FALSE)</f>
        <v>0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3014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Suisse</v>
      </c>
      <c r="K2577" s="21" t="str">
        <f>IFERROR(VLOOKUP(J2577,Setup_Team!$B:$C,2,FALSE), "TDB")</f>
        <v>CHE</v>
      </c>
      <c r="L2577" s="21" t="str">
        <f>VLOOKUP($A2577,Location!$A:$J,8,FALSE)</f>
        <v>TBD</v>
      </c>
      <c r="M2577" s="21" t="str">
        <f>IFERROR(VLOOKUP(L2577,Setup_Team!$B:$C,2,FALSE), "TDB")</f>
        <v>TDB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0</v>
      </c>
      <c r="U2577" s="20">
        <f>VLOOKUP($A2577,Database!$A:$Y,11,FALSE)</f>
        <v>0</v>
      </c>
      <c r="V2577" s="20">
        <f>VLOOKUP($A2577,Database!$A:$Y,12,FALSE)</f>
        <v>0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3608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Suisse</v>
      </c>
      <c r="K2578" s="21" t="str">
        <f>IFERROR(VLOOKUP(J2578,Setup_Team!$B:$C,2,FALSE), "TDB")</f>
        <v>CHE</v>
      </c>
      <c r="L2578" s="21" t="str">
        <f>VLOOKUP($A2578,Location!$A:$J,8,FALSE)</f>
        <v>TBD</v>
      </c>
      <c r="M2578" s="21" t="str">
        <f>IFERROR(VLOOKUP(L2578,Setup_Team!$B:$C,2,FALSE), "TDB")</f>
        <v>TDB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0</v>
      </c>
      <c r="U2578" s="20">
        <f>VLOOKUP($A2578,Database!$A:$Y,11,FALSE)</f>
        <v>0</v>
      </c>
      <c r="V2578" s="20">
        <f>VLOOKUP($A2578,Database!$A:$Y,12,FALSE)</f>
        <v>0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3082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Suisse</v>
      </c>
      <c r="K2579" s="21" t="str">
        <f>IFERROR(VLOOKUP(J2579,Setup_Team!$B:$C,2,FALSE), "TDB")</f>
        <v>CHE</v>
      </c>
      <c r="L2579" s="21" t="str">
        <f>VLOOKUP($A2579,Location!$A:$J,8,FALSE)</f>
        <v>TBD</v>
      </c>
      <c r="M2579" s="21" t="str">
        <f>IFERROR(VLOOKUP(L2579,Setup_Team!$B:$C,2,FALSE), "TDB")</f>
        <v>TDB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0</v>
      </c>
      <c r="U2579" s="20">
        <f>VLOOKUP($A2579,Database!$A:$Y,11,FALSE)</f>
        <v>0</v>
      </c>
      <c r="V2579" s="20">
        <f>VLOOKUP($A2579,Database!$A:$Y,12,FALSE)</f>
        <v>0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3433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Suisse</v>
      </c>
      <c r="K2580" s="21" t="str">
        <f>IFERROR(VLOOKUP(J2580,Setup_Team!$B:$C,2,FALSE), "TDB")</f>
        <v>CHE</v>
      </c>
      <c r="L2580" s="21" t="str">
        <f>VLOOKUP($A2580,Location!$A:$J,8,FALSE)</f>
        <v>TBD</v>
      </c>
      <c r="M2580" s="21" t="str">
        <f>IFERROR(VLOOKUP(L2580,Setup_Team!$B:$C,2,FALSE), "TDB")</f>
        <v>TDB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0</v>
      </c>
      <c r="U2580" s="20">
        <f>VLOOKUP($A2580,Database!$A:$Y,11,FALSE)</f>
        <v>0</v>
      </c>
      <c r="V2580" s="20">
        <f>VLOOKUP($A2580,Database!$A:$Y,12,FALSE)</f>
        <v>0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3421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Suisse</v>
      </c>
      <c r="K2581" s="21" t="str">
        <f>IFERROR(VLOOKUP(J2581,Setup_Team!$B:$C,2,FALSE), "TDB")</f>
        <v>CHE</v>
      </c>
      <c r="L2581" s="21" t="str">
        <f>VLOOKUP($A2581,Location!$A:$J,8,FALSE)</f>
        <v>TBD</v>
      </c>
      <c r="M2581" s="21" t="str">
        <f>IFERROR(VLOOKUP(L2581,Setup_Team!$B:$C,2,FALSE), "TDB")</f>
        <v>TDB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0</v>
      </c>
      <c r="U2581" s="20">
        <f>VLOOKUP($A2581,Database!$A:$Y,11,FALSE)</f>
        <v>0</v>
      </c>
      <c r="V2581" s="20">
        <f>VLOOKUP($A2581,Database!$A:$Y,12,FALSE)</f>
        <v>0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3436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Suisse</v>
      </c>
      <c r="K2582" s="21" t="str">
        <f>IFERROR(VLOOKUP(J2582,Setup_Team!$B:$C,2,FALSE), "TDB")</f>
        <v>CHE</v>
      </c>
      <c r="L2582" s="21" t="str">
        <f>VLOOKUP($A2582,Location!$A:$J,8,FALSE)</f>
        <v>TBD</v>
      </c>
      <c r="M2582" s="21" t="str">
        <f>IFERROR(VLOOKUP(L2582,Setup_Team!$B:$C,2,FALSE), "TDB")</f>
        <v>TDB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0</v>
      </c>
      <c r="U2582" s="20">
        <f>VLOOKUP($A2582,Database!$A:$Y,11,FALSE)</f>
        <v>0</v>
      </c>
      <c r="V2582" s="20">
        <f>VLOOKUP($A2582,Database!$A:$Y,12,FALSE)</f>
        <v>0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2658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Suisse</v>
      </c>
      <c r="K2583" s="21" t="str">
        <f>IFERROR(VLOOKUP(J2583,Setup_Team!$B:$C,2,FALSE), "TDB")</f>
        <v>CHE</v>
      </c>
      <c r="L2583" s="21" t="str">
        <f>VLOOKUP($A2583,Location!$A:$J,8,FALSE)</f>
        <v>TBD</v>
      </c>
      <c r="M2583" s="21" t="str">
        <f>IFERROR(VLOOKUP(L2583,Setup_Team!$B:$C,2,FALSE), "TDB")</f>
        <v>TDB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0</v>
      </c>
      <c r="U2583" s="20">
        <f>VLOOKUP($A2583,Database!$A:$Y,11,FALSE)</f>
        <v>0</v>
      </c>
      <c r="V2583" s="20">
        <f>VLOOKUP($A2583,Database!$A:$Y,12,FALSE)</f>
        <v>0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3369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Suisse</v>
      </c>
      <c r="K2584" s="21" t="str">
        <f>IFERROR(VLOOKUP(J2584,Setup_Team!$B:$C,2,FALSE), "TDB")</f>
        <v>CHE</v>
      </c>
      <c r="L2584" s="21" t="str">
        <f>VLOOKUP($A2584,Location!$A:$J,8,FALSE)</f>
        <v>TBD</v>
      </c>
      <c r="M2584" s="21" t="str">
        <f>IFERROR(VLOOKUP(L2584,Setup_Team!$B:$C,2,FALSE), "TDB")</f>
        <v>TDB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0</v>
      </c>
      <c r="U2584" s="20">
        <f>VLOOKUP($A2584,Database!$A:$Y,11,FALSE)</f>
        <v>0</v>
      </c>
      <c r="V2584" s="20">
        <f>VLOOKUP($A2584,Database!$A:$Y,12,FALSE)</f>
        <v>0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3095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Suisse</v>
      </c>
      <c r="K2585" s="21" t="str">
        <f>IFERROR(VLOOKUP(J2585,Setup_Team!$B:$C,2,FALSE), "TDB")</f>
        <v>CHE</v>
      </c>
      <c r="L2585" s="21" t="str">
        <f>VLOOKUP($A2585,Location!$A:$J,8,FALSE)</f>
        <v>TBD</v>
      </c>
      <c r="M2585" s="21" t="str">
        <f>IFERROR(VLOOKUP(L2585,Setup_Team!$B:$C,2,FALSE), "TDB")</f>
        <v>TDB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0</v>
      </c>
      <c r="U2585" s="20">
        <f>VLOOKUP($A2585,Database!$A:$Y,11,FALSE)</f>
        <v>0</v>
      </c>
      <c r="V2585" s="20">
        <f>VLOOKUP($A2585,Database!$A:$Y,12,FALSE)</f>
        <v>0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3237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Suisse</v>
      </c>
      <c r="K2586" s="21" t="str">
        <f>IFERROR(VLOOKUP(J2586,Setup_Team!$B:$C,2,FALSE), "TDB")</f>
        <v>CHE</v>
      </c>
      <c r="L2586" s="21" t="str">
        <f>VLOOKUP($A2586,Location!$A:$J,8,FALSE)</f>
        <v>TBD</v>
      </c>
      <c r="M2586" s="21" t="str">
        <f>IFERROR(VLOOKUP(L2586,Setup_Team!$B:$C,2,FALSE), "TDB")</f>
        <v>TDB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0</v>
      </c>
      <c r="U2586" s="20">
        <f>VLOOKUP($A2586,Database!$A:$Y,11,FALSE)</f>
        <v>0</v>
      </c>
      <c r="V2586" s="20">
        <f>VLOOKUP($A2586,Database!$A:$Y,12,FALSE)</f>
        <v>0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2971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Suisse</v>
      </c>
      <c r="K2587" s="21" t="str">
        <f>IFERROR(VLOOKUP(J2587,Setup_Team!$B:$C,2,FALSE), "TDB")</f>
        <v>CHE</v>
      </c>
      <c r="L2587" s="21" t="str">
        <f>VLOOKUP($A2587,Location!$A:$J,8,FALSE)</f>
        <v>TBD</v>
      </c>
      <c r="M2587" s="21" t="str">
        <f>IFERROR(VLOOKUP(L2587,Setup_Team!$B:$C,2,FALSE), "TDB")</f>
        <v>TDB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0</v>
      </c>
      <c r="U2587" s="20">
        <f>VLOOKUP($A2587,Database!$A:$Y,11,FALSE)</f>
        <v>0</v>
      </c>
      <c r="V2587" s="20">
        <f>VLOOKUP($A2587,Database!$A:$Y,12,FALSE)</f>
        <v>0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2885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Suisse</v>
      </c>
      <c r="K2588" s="21" t="str">
        <f>IFERROR(VLOOKUP(J2588,Setup_Team!$B:$C,2,FALSE), "TDB")</f>
        <v>CHE</v>
      </c>
      <c r="L2588" s="21" t="str">
        <f>VLOOKUP($A2588,Location!$A:$J,8,FALSE)</f>
        <v>TBD</v>
      </c>
      <c r="M2588" s="21" t="str">
        <f>IFERROR(VLOOKUP(L2588,Setup_Team!$B:$C,2,FALSE), "TDB")</f>
        <v>TDB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0</v>
      </c>
      <c r="U2588" s="20">
        <f>VLOOKUP($A2588,Database!$A:$Y,11,FALSE)</f>
        <v>0</v>
      </c>
      <c r="V2588" s="20">
        <f>VLOOKUP($A2588,Database!$A:$Y,12,FALSE)</f>
        <v>0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3006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Suisse</v>
      </c>
      <c r="K2589" s="21" t="str">
        <f>IFERROR(VLOOKUP(J2589,Setup_Team!$B:$C,2,FALSE), "TDB")</f>
        <v>CHE</v>
      </c>
      <c r="L2589" s="21" t="str">
        <f>VLOOKUP($A2589,Location!$A:$J,8,FALSE)</f>
        <v>TBD</v>
      </c>
      <c r="M2589" s="21" t="str">
        <f>IFERROR(VLOOKUP(L2589,Setup_Team!$B:$C,2,FALSE), "TDB")</f>
        <v>TDB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0</v>
      </c>
      <c r="U2589" s="20">
        <f>VLOOKUP($A2589,Database!$A:$Y,11,FALSE)</f>
        <v>0</v>
      </c>
      <c r="V2589" s="20">
        <f>VLOOKUP($A2589,Database!$A:$Y,12,FALSE)</f>
        <v>0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2555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Suisse</v>
      </c>
      <c r="K2590" s="21" t="str">
        <f>IFERROR(VLOOKUP(J2590,Setup_Team!$B:$C,2,FALSE), "TDB")</f>
        <v>CHE</v>
      </c>
      <c r="L2590" s="21" t="str">
        <f>VLOOKUP($A2590,Location!$A:$J,8,FALSE)</f>
        <v>TBD</v>
      </c>
      <c r="M2590" s="21" t="str">
        <f>IFERROR(VLOOKUP(L2590,Setup_Team!$B:$C,2,FALSE), "TDB")</f>
        <v>TDB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0</v>
      </c>
      <c r="U2590" s="20">
        <f>VLOOKUP($A2590,Database!$A:$Y,11,FALSE)</f>
        <v>0</v>
      </c>
      <c r="V2590" s="20">
        <f>VLOOKUP($A2590,Database!$A:$Y,12,FALSE)</f>
        <v>0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3188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Suisse</v>
      </c>
      <c r="K2591" s="21" t="str">
        <f>IFERROR(VLOOKUP(J2591,Setup_Team!$B:$C,2,FALSE), "TDB")</f>
        <v>CHE</v>
      </c>
      <c r="L2591" s="21" t="str">
        <f>VLOOKUP($A2591,Location!$A:$J,8,FALSE)</f>
        <v>TBD</v>
      </c>
      <c r="M2591" s="21" t="str">
        <f>IFERROR(VLOOKUP(L2591,Setup_Team!$B:$C,2,FALSE), "TDB")</f>
        <v>TDB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0</v>
      </c>
      <c r="U2591" s="20">
        <f>VLOOKUP($A2591,Database!$A:$Y,11,FALSE)</f>
        <v>0</v>
      </c>
      <c r="V2591" s="20">
        <f>VLOOKUP($A2591,Database!$A:$Y,12,FALSE)</f>
        <v>0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3259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Suisse</v>
      </c>
      <c r="K2592" s="21" t="str">
        <f>IFERROR(VLOOKUP(J2592,Setup_Team!$B:$C,2,FALSE), "TDB")</f>
        <v>CHE</v>
      </c>
      <c r="L2592" s="21" t="str">
        <f>VLOOKUP($A2592,Location!$A:$J,8,FALSE)</f>
        <v>TBD</v>
      </c>
      <c r="M2592" s="21" t="str">
        <f>IFERROR(VLOOKUP(L2592,Setup_Team!$B:$C,2,FALSE), "TDB")</f>
        <v>TDB</v>
      </c>
      <c r="R2592" s="27" t="str">
        <f t="shared" si="241"/>
        <v/>
      </c>
      <c r="S2592" s="21">
        <v>0</v>
      </c>
      <c r="T2592" s="20">
        <f>VLOOKUP($A2592,Database!$A:$Y,10,FALSE)</f>
        <v>0</v>
      </c>
      <c r="U2592" s="20">
        <f>VLOOKUP($A2592,Database!$A:$Y,11,FALSE)</f>
        <v>0</v>
      </c>
      <c r="V2592" s="20">
        <f>VLOOKUP($A2592,Database!$A:$Y,12,FALSE)</f>
        <v>0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0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2862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Suisse</v>
      </c>
      <c r="K2593" s="21" t="str">
        <f>IFERROR(VLOOKUP(J2593,Setup_Team!$B:$C,2,FALSE), "TDB")</f>
        <v>CHE</v>
      </c>
      <c r="L2593" s="21" t="str">
        <f>VLOOKUP($A2593,Location!$A:$J,8,FALSE)</f>
        <v>TBD</v>
      </c>
      <c r="M2593" s="21" t="str">
        <f>IFERROR(VLOOKUP(L2593,Setup_Team!$B:$C,2,FALSE), "TDB")</f>
        <v>TDB</v>
      </c>
      <c r="R2593" s="27" t="str">
        <f t="shared" si="241"/>
        <v/>
      </c>
      <c r="S2593" s="21">
        <v>0</v>
      </c>
      <c r="T2593" s="20">
        <f>VLOOKUP($A2593,Database!$A:$Y,10,FALSE)</f>
        <v>0</v>
      </c>
      <c r="U2593" s="20">
        <f>VLOOKUP($A2593,Database!$A:$Y,11,FALSE)</f>
        <v>0</v>
      </c>
      <c r="V2593" s="20">
        <f>VLOOKUP($A2593,Database!$A:$Y,12,FALSE)</f>
        <v>0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3058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TBD</v>
      </c>
      <c r="K2594" s="21" t="str">
        <f>IFERROR(VLOOKUP(J2594,Setup_Team!$B:$C,2,FALSE), "TDB")</f>
        <v>TDB</v>
      </c>
      <c r="L2594" s="21" t="str">
        <f>VLOOKUP($A2594,Location!$A:$J,8,FALSE)</f>
        <v>TBD</v>
      </c>
      <c r="M2594" s="21" t="str">
        <f>IFERROR(VLOOKUP(L2594,Setup_Team!$B:$C,2,FALSE), "TDB")</f>
        <v>TDB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0</v>
      </c>
      <c r="U2594" s="20">
        <f>VLOOKUP($A2594,Database!$A:$Y,11,FALSE)</f>
        <v>0</v>
      </c>
      <c r="V2594" s="20">
        <f>VLOOKUP($A2594,Database!$A:$Y,12,FALSE)</f>
        <v>0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3100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TBD</v>
      </c>
      <c r="K2595" s="21" t="str">
        <f>IFERROR(VLOOKUP(J2595,Setup_Team!$B:$C,2,FALSE), "TDB")</f>
        <v>TDB</v>
      </c>
      <c r="L2595" s="21" t="str">
        <f>VLOOKUP($A2595,Location!$A:$J,8,FALSE)</f>
        <v>TBD</v>
      </c>
      <c r="M2595" s="21" t="str">
        <f>IFERROR(VLOOKUP(L2595,Setup_Team!$B:$C,2,FALSE), "TDB")</f>
        <v>TDB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0</v>
      </c>
      <c r="U2595" s="20">
        <f>VLOOKUP($A2595,Database!$A:$Y,11,FALSE)</f>
        <v>0</v>
      </c>
      <c r="V2595" s="20">
        <f>VLOOKUP($A2595,Database!$A:$Y,12,FALSE)</f>
        <v>0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3711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TBD</v>
      </c>
      <c r="K2596" s="21" t="str">
        <f>IFERROR(VLOOKUP(J2596,Setup_Team!$B:$C,2,FALSE), "TDB")</f>
        <v>TDB</v>
      </c>
      <c r="L2596" s="21" t="str">
        <f>VLOOKUP($A2596,Location!$A:$J,8,FALSE)</f>
        <v>TBD</v>
      </c>
      <c r="M2596" s="21" t="str">
        <f>IFERROR(VLOOKUP(L2596,Setup_Team!$B:$C,2,FALSE), "TDB")</f>
        <v>TDB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0</v>
      </c>
      <c r="U2596" s="20">
        <f>VLOOKUP($A2596,Database!$A:$Y,11,FALSE)</f>
        <v>0</v>
      </c>
      <c r="V2596" s="20">
        <f>VLOOKUP($A2596,Database!$A:$Y,12,FALSE)</f>
        <v>0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3246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TBD</v>
      </c>
      <c r="K2597" s="21" t="str">
        <f>IFERROR(VLOOKUP(J2597,Setup_Team!$B:$C,2,FALSE), "TDB")</f>
        <v>TDB</v>
      </c>
      <c r="L2597" s="21" t="str">
        <f>VLOOKUP($A2597,Location!$A:$J,8,FALSE)</f>
        <v>TBD</v>
      </c>
      <c r="M2597" s="21" t="str">
        <f>IFERROR(VLOOKUP(L2597,Setup_Team!$B:$C,2,FALSE), "TDB")</f>
        <v>TDB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0</v>
      </c>
      <c r="U2597" s="20">
        <f>VLOOKUP($A2597,Database!$A:$Y,11,FALSE)</f>
        <v>0</v>
      </c>
      <c r="V2597" s="20">
        <f>VLOOKUP($A2597,Database!$A:$Y,12,FALSE)</f>
        <v>0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3450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TBD</v>
      </c>
      <c r="K2598" s="21" t="str">
        <f>IFERROR(VLOOKUP(J2598,Setup_Team!$B:$C,2,FALSE), "TDB")</f>
        <v>TDB</v>
      </c>
      <c r="L2598" s="21" t="str">
        <f>VLOOKUP($A2598,Location!$A:$J,8,FALSE)</f>
        <v>TBD</v>
      </c>
      <c r="M2598" s="21" t="str">
        <f>IFERROR(VLOOKUP(L2598,Setup_Team!$B:$C,2,FALSE), "TDB")</f>
        <v>TDB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0</v>
      </c>
      <c r="U2598" s="20">
        <f>VLOOKUP($A2598,Database!$A:$Y,11,FALSE)</f>
        <v>0</v>
      </c>
      <c r="V2598" s="20">
        <f>VLOOKUP($A2598,Database!$A:$Y,12,FALSE)</f>
        <v>0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2529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TBD</v>
      </c>
      <c r="K2599" s="21" t="str">
        <f>IFERROR(VLOOKUP(J2599,Setup_Team!$B:$C,2,FALSE), "TDB")</f>
        <v>TDB</v>
      </c>
      <c r="L2599" s="21" t="str">
        <f>VLOOKUP($A2599,Location!$A:$J,8,FALSE)</f>
        <v>TBD</v>
      </c>
      <c r="M2599" s="21" t="str">
        <f>IFERROR(VLOOKUP(L2599,Setup_Team!$B:$C,2,FALSE), "TDB")</f>
        <v>TDB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0</v>
      </c>
      <c r="U2599" s="20">
        <f>VLOOKUP($A2599,Database!$A:$Y,11,FALSE)</f>
        <v>0</v>
      </c>
      <c r="V2599" s="20">
        <f>VLOOKUP($A2599,Database!$A:$Y,12,FALSE)</f>
        <v>0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3590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TBD</v>
      </c>
      <c r="K2600" s="21" t="str">
        <f>IFERROR(VLOOKUP(J2600,Setup_Team!$B:$C,2,FALSE), "TDB")</f>
        <v>TDB</v>
      </c>
      <c r="L2600" s="21" t="str">
        <f>VLOOKUP($A2600,Location!$A:$J,8,FALSE)</f>
        <v>TBD</v>
      </c>
      <c r="M2600" s="21" t="str">
        <f>IFERROR(VLOOKUP(L2600,Setup_Team!$B:$C,2,FALSE), "TDB")</f>
        <v>TDB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0</v>
      </c>
      <c r="U2600" s="20">
        <f>VLOOKUP($A2600,Database!$A:$Y,11,FALSE)</f>
        <v>0</v>
      </c>
      <c r="V2600" s="20">
        <f>VLOOKUP($A2600,Database!$A:$Y,12,FALSE)</f>
        <v>0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2009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TBD</v>
      </c>
      <c r="K2601" s="21" t="str">
        <f>IFERROR(VLOOKUP(J2601,Setup_Team!$B:$C,2,FALSE), "TDB")</f>
        <v>TDB</v>
      </c>
      <c r="L2601" s="21" t="str">
        <f>VLOOKUP($A2601,Location!$A:$J,8,FALSE)</f>
        <v>TBD</v>
      </c>
      <c r="M2601" s="21" t="str">
        <f>IFERROR(VLOOKUP(L2601,Setup_Team!$B:$C,2,FALSE), "TDB")</f>
        <v>TDB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0</v>
      </c>
      <c r="U2601" s="20">
        <f>VLOOKUP($A2601,Database!$A:$Y,11,FALSE)</f>
        <v>0</v>
      </c>
      <c r="V2601" s="20">
        <f>VLOOKUP($A2601,Database!$A:$Y,12,FALSE)</f>
        <v>0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3237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TBD</v>
      </c>
      <c r="K2602" s="21" t="str">
        <f>IFERROR(VLOOKUP(J2602,Setup_Team!$B:$C,2,FALSE), "TDB")</f>
        <v>TDB</v>
      </c>
      <c r="L2602" s="21" t="str">
        <f>VLOOKUP($A2602,Location!$A:$J,8,FALSE)</f>
        <v>TBD</v>
      </c>
      <c r="M2602" s="21" t="str">
        <f>IFERROR(VLOOKUP(L2602,Setup_Team!$B:$C,2,FALSE), "TDB")</f>
        <v>TDB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0</v>
      </c>
      <c r="U2602" s="20">
        <f>VLOOKUP($A2602,Database!$A:$Y,11,FALSE)</f>
        <v>0</v>
      </c>
      <c r="V2602" s="20">
        <f>VLOOKUP($A2602,Database!$A:$Y,12,FALSE)</f>
        <v>0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3507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TBD</v>
      </c>
      <c r="K2603" s="21" t="str">
        <f>IFERROR(VLOOKUP(J2603,Setup_Team!$B:$C,2,FALSE), "TDB")</f>
        <v>TDB</v>
      </c>
      <c r="L2603" s="21" t="str">
        <f>VLOOKUP($A2603,Location!$A:$J,8,FALSE)</f>
        <v>TBD</v>
      </c>
      <c r="M2603" s="21" t="str">
        <f>IFERROR(VLOOKUP(L2603,Setup_Team!$B:$C,2,FALSE), "TDB")</f>
        <v>TDB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0</v>
      </c>
      <c r="U2603" s="20">
        <f>VLOOKUP($A2603,Database!$A:$Y,11,FALSE)</f>
        <v>0</v>
      </c>
      <c r="V2603" s="20">
        <f>VLOOKUP($A2603,Database!$A:$Y,12,FALSE)</f>
        <v>0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3014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TBD</v>
      </c>
      <c r="K2604" s="21" t="str">
        <f>IFERROR(VLOOKUP(J2604,Setup_Team!$B:$C,2,FALSE), "TDB")</f>
        <v>TDB</v>
      </c>
      <c r="L2604" s="21" t="str">
        <f>VLOOKUP($A2604,Location!$A:$J,8,FALSE)</f>
        <v>TBD</v>
      </c>
      <c r="M2604" s="21" t="str">
        <f>IFERROR(VLOOKUP(L2604,Setup_Team!$B:$C,2,FALSE), "TDB")</f>
        <v>TDB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0</v>
      </c>
      <c r="U2604" s="20">
        <f>VLOOKUP($A2604,Database!$A:$Y,11,FALSE)</f>
        <v>0</v>
      </c>
      <c r="V2604" s="20">
        <f>VLOOKUP($A2604,Database!$A:$Y,12,FALSE)</f>
        <v>0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3608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TBD</v>
      </c>
      <c r="K2605" s="21" t="str">
        <f>IFERROR(VLOOKUP(J2605,Setup_Team!$B:$C,2,FALSE), "TDB")</f>
        <v>TDB</v>
      </c>
      <c r="L2605" s="21" t="str">
        <f>VLOOKUP($A2605,Location!$A:$J,8,FALSE)</f>
        <v>TBD</v>
      </c>
      <c r="M2605" s="21" t="str">
        <f>IFERROR(VLOOKUP(L2605,Setup_Team!$B:$C,2,FALSE), "TDB")</f>
        <v>TDB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0</v>
      </c>
      <c r="U2605" s="20">
        <f>VLOOKUP($A2605,Database!$A:$Y,11,FALSE)</f>
        <v>0</v>
      </c>
      <c r="V2605" s="20">
        <f>VLOOKUP($A2605,Database!$A:$Y,12,FALSE)</f>
        <v>0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3082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TBD</v>
      </c>
      <c r="K2606" s="21" t="str">
        <f>IFERROR(VLOOKUP(J2606,Setup_Team!$B:$C,2,FALSE), "TDB")</f>
        <v>TDB</v>
      </c>
      <c r="L2606" s="21" t="str">
        <f>VLOOKUP($A2606,Location!$A:$J,8,FALSE)</f>
        <v>TBD</v>
      </c>
      <c r="M2606" s="21" t="str">
        <f>IFERROR(VLOOKUP(L2606,Setup_Team!$B:$C,2,FALSE), "TDB")</f>
        <v>TDB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0</v>
      </c>
      <c r="U2606" s="20">
        <f>VLOOKUP($A2606,Database!$A:$Y,11,FALSE)</f>
        <v>0</v>
      </c>
      <c r="V2606" s="20">
        <f>VLOOKUP($A2606,Database!$A:$Y,12,FALSE)</f>
        <v>0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3433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TBD</v>
      </c>
      <c r="K2607" s="21" t="str">
        <f>IFERROR(VLOOKUP(J2607,Setup_Team!$B:$C,2,FALSE), "TDB")</f>
        <v>TDB</v>
      </c>
      <c r="L2607" s="21" t="str">
        <f>VLOOKUP($A2607,Location!$A:$J,8,FALSE)</f>
        <v>TBD</v>
      </c>
      <c r="M2607" s="21" t="str">
        <f>IFERROR(VLOOKUP(L2607,Setup_Team!$B:$C,2,FALSE), "TDB")</f>
        <v>TDB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0</v>
      </c>
      <c r="U2607" s="20">
        <f>VLOOKUP($A2607,Database!$A:$Y,11,FALSE)</f>
        <v>0</v>
      </c>
      <c r="V2607" s="20">
        <f>VLOOKUP($A2607,Database!$A:$Y,12,FALSE)</f>
        <v>0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3421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TBD</v>
      </c>
      <c r="K2608" s="21" t="str">
        <f>IFERROR(VLOOKUP(J2608,Setup_Team!$B:$C,2,FALSE), "TDB")</f>
        <v>TDB</v>
      </c>
      <c r="L2608" s="21" t="str">
        <f>VLOOKUP($A2608,Location!$A:$J,8,FALSE)</f>
        <v>TBD</v>
      </c>
      <c r="M2608" s="21" t="str">
        <f>IFERROR(VLOOKUP(L2608,Setup_Team!$B:$C,2,FALSE), "TDB")</f>
        <v>TDB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0</v>
      </c>
      <c r="U2608" s="20">
        <f>VLOOKUP($A2608,Database!$A:$Y,11,FALSE)</f>
        <v>0</v>
      </c>
      <c r="V2608" s="20">
        <f>VLOOKUP($A2608,Database!$A:$Y,12,FALSE)</f>
        <v>0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3436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TBD</v>
      </c>
      <c r="K2609" s="21" t="str">
        <f>IFERROR(VLOOKUP(J2609,Setup_Team!$B:$C,2,FALSE), "TDB")</f>
        <v>TDB</v>
      </c>
      <c r="L2609" s="21" t="str">
        <f>VLOOKUP($A2609,Location!$A:$J,8,FALSE)</f>
        <v>TBD</v>
      </c>
      <c r="M2609" s="21" t="str">
        <f>IFERROR(VLOOKUP(L2609,Setup_Team!$B:$C,2,FALSE), "TDB")</f>
        <v>TDB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0</v>
      </c>
      <c r="U2609" s="20">
        <f>VLOOKUP($A2609,Database!$A:$Y,11,FALSE)</f>
        <v>0</v>
      </c>
      <c r="V2609" s="20">
        <f>VLOOKUP($A2609,Database!$A:$Y,12,FALSE)</f>
        <v>0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2658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TBD</v>
      </c>
      <c r="K2610" s="21" t="str">
        <f>IFERROR(VLOOKUP(J2610,Setup_Team!$B:$C,2,FALSE), "TDB")</f>
        <v>TDB</v>
      </c>
      <c r="L2610" s="21" t="str">
        <f>VLOOKUP($A2610,Location!$A:$J,8,FALSE)</f>
        <v>TBD</v>
      </c>
      <c r="M2610" s="21" t="str">
        <f>IFERROR(VLOOKUP(L2610,Setup_Team!$B:$C,2,FALSE), "TDB")</f>
        <v>TDB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0</v>
      </c>
      <c r="U2610" s="20">
        <f>VLOOKUP($A2610,Database!$A:$Y,11,FALSE)</f>
        <v>0</v>
      </c>
      <c r="V2610" s="20">
        <f>VLOOKUP($A2610,Database!$A:$Y,12,FALSE)</f>
        <v>0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3369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TBD</v>
      </c>
      <c r="K2611" s="21" t="str">
        <f>IFERROR(VLOOKUP(J2611,Setup_Team!$B:$C,2,FALSE), "TDB")</f>
        <v>TDB</v>
      </c>
      <c r="L2611" s="21" t="str">
        <f>VLOOKUP($A2611,Location!$A:$J,8,FALSE)</f>
        <v>TBD</v>
      </c>
      <c r="M2611" s="21" t="str">
        <f>IFERROR(VLOOKUP(L2611,Setup_Team!$B:$C,2,FALSE), "TDB")</f>
        <v>TDB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0</v>
      </c>
      <c r="U2611" s="20">
        <f>VLOOKUP($A2611,Database!$A:$Y,11,FALSE)</f>
        <v>0</v>
      </c>
      <c r="V2611" s="20">
        <f>VLOOKUP($A2611,Database!$A:$Y,12,FALSE)</f>
        <v>0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3095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TBD</v>
      </c>
      <c r="K2612" s="21" t="str">
        <f>IFERROR(VLOOKUP(J2612,Setup_Team!$B:$C,2,FALSE), "TDB")</f>
        <v>TDB</v>
      </c>
      <c r="L2612" s="21" t="str">
        <f>VLOOKUP($A2612,Location!$A:$J,8,FALSE)</f>
        <v>TBD</v>
      </c>
      <c r="M2612" s="21" t="str">
        <f>IFERROR(VLOOKUP(L2612,Setup_Team!$B:$C,2,FALSE), "TDB")</f>
        <v>TDB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0</v>
      </c>
      <c r="U2612" s="20">
        <f>VLOOKUP($A2612,Database!$A:$Y,11,FALSE)</f>
        <v>0</v>
      </c>
      <c r="V2612" s="20">
        <f>VLOOKUP($A2612,Database!$A:$Y,12,FALSE)</f>
        <v>0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3237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TBD</v>
      </c>
      <c r="K2613" s="21" t="str">
        <f>IFERROR(VLOOKUP(J2613,Setup_Team!$B:$C,2,FALSE), "TDB")</f>
        <v>TDB</v>
      </c>
      <c r="L2613" s="21" t="str">
        <f>VLOOKUP($A2613,Location!$A:$J,8,FALSE)</f>
        <v>TBD</v>
      </c>
      <c r="M2613" s="21" t="str">
        <f>IFERROR(VLOOKUP(L2613,Setup_Team!$B:$C,2,FALSE), "TDB")</f>
        <v>TDB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0</v>
      </c>
      <c r="U2613" s="20">
        <f>VLOOKUP($A2613,Database!$A:$Y,11,FALSE)</f>
        <v>0</v>
      </c>
      <c r="V2613" s="20">
        <f>VLOOKUP($A2613,Database!$A:$Y,12,FALSE)</f>
        <v>0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2971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TBD</v>
      </c>
      <c r="K2614" s="21" t="str">
        <f>IFERROR(VLOOKUP(J2614,Setup_Team!$B:$C,2,FALSE), "TDB")</f>
        <v>TDB</v>
      </c>
      <c r="L2614" s="21" t="str">
        <f>VLOOKUP($A2614,Location!$A:$J,8,FALSE)</f>
        <v>TBD</v>
      </c>
      <c r="M2614" s="21" t="str">
        <f>IFERROR(VLOOKUP(L2614,Setup_Team!$B:$C,2,FALSE), "TDB")</f>
        <v>TDB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0</v>
      </c>
      <c r="U2614" s="20">
        <f>VLOOKUP($A2614,Database!$A:$Y,11,FALSE)</f>
        <v>0</v>
      </c>
      <c r="V2614" s="20">
        <f>VLOOKUP($A2614,Database!$A:$Y,12,FALSE)</f>
        <v>0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2885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TBD</v>
      </c>
      <c r="K2615" s="21" t="str">
        <f>IFERROR(VLOOKUP(J2615,Setup_Team!$B:$C,2,FALSE), "TDB")</f>
        <v>TDB</v>
      </c>
      <c r="L2615" s="21" t="str">
        <f>VLOOKUP($A2615,Location!$A:$J,8,FALSE)</f>
        <v>TBD</v>
      </c>
      <c r="M2615" s="21" t="str">
        <f>IFERROR(VLOOKUP(L2615,Setup_Team!$B:$C,2,FALSE), "TDB")</f>
        <v>TDB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0</v>
      </c>
      <c r="U2615" s="20">
        <f>VLOOKUP($A2615,Database!$A:$Y,11,FALSE)</f>
        <v>0</v>
      </c>
      <c r="V2615" s="20">
        <f>VLOOKUP($A2615,Database!$A:$Y,12,FALSE)</f>
        <v>0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3006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TBD</v>
      </c>
      <c r="K2616" s="21" t="str">
        <f>IFERROR(VLOOKUP(J2616,Setup_Team!$B:$C,2,FALSE), "TDB")</f>
        <v>TDB</v>
      </c>
      <c r="L2616" s="21" t="str">
        <f>VLOOKUP($A2616,Location!$A:$J,8,FALSE)</f>
        <v>TBD</v>
      </c>
      <c r="M2616" s="21" t="str">
        <f>IFERROR(VLOOKUP(L2616,Setup_Team!$B:$C,2,FALSE), "TDB")</f>
        <v>TDB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0</v>
      </c>
      <c r="U2616" s="20">
        <f>VLOOKUP($A2616,Database!$A:$Y,11,FALSE)</f>
        <v>0</v>
      </c>
      <c r="V2616" s="20">
        <f>VLOOKUP($A2616,Database!$A:$Y,12,FALSE)</f>
        <v>0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2555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TBD</v>
      </c>
      <c r="K2617" s="21" t="str">
        <f>IFERROR(VLOOKUP(J2617,Setup_Team!$B:$C,2,FALSE), "TDB")</f>
        <v>TDB</v>
      </c>
      <c r="L2617" s="21" t="str">
        <f>VLOOKUP($A2617,Location!$A:$J,8,FALSE)</f>
        <v>TBD</v>
      </c>
      <c r="M2617" s="21" t="str">
        <f>IFERROR(VLOOKUP(L2617,Setup_Team!$B:$C,2,FALSE), "TDB")</f>
        <v>TDB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0</v>
      </c>
      <c r="U2617" s="20">
        <f>VLOOKUP($A2617,Database!$A:$Y,11,FALSE)</f>
        <v>0</v>
      </c>
      <c r="V2617" s="20">
        <f>VLOOKUP($A2617,Database!$A:$Y,12,FALSE)</f>
        <v>0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3188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TBD</v>
      </c>
      <c r="K2618" s="21" t="str">
        <f>IFERROR(VLOOKUP(J2618,Setup_Team!$B:$C,2,FALSE), "TDB")</f>
        <v>TDB</v>
      </c>
      <c r="L2618" s="21" t="str">
        <f>VLOOKUP($A2618,Location!$A:$J,8,FALSE)</f>
        <v>TBD</v>
      </c>
      <c r="M2618" s="21" t="str">
        <f>IFERROR(VLOOKUP(L2618,Setup_Team!$B:$C,2,FALSE), "TDB")</f>
        <v>TDB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0</v>
      </c>
      <c r="U2618" s="20">
        <f>VLOOKUP($A2618,Database!$A:$Y,11,FALSE)</f>
        <v>0</v>
      </c>
      <c r="V2618" s="20">
        <f>VLOOKUP($A2618,Database!$A:$Y,12,FALSE)</f>
        <v>0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3259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TBD</v>
      </c>
      <c r="K2619" s="21" t="str">
        <f>IFERROR(VLOOKUP(J2619,Setup_Team!$B:$C,2,FALSE), "TDB")</f>
        <v>TDB</v>
      </c>
      <c r="L2619" s="21" t="str">
        <f>VLOOKUP($A2619,Location!$A:$J,8,FALSE)</f>
        <v>TBD</v>
      </c>
      <c r="M2619" s="21" t="str">
        <f>IFERROR(VLOOKUP(L2619,Setup_Team!$B:$C,2,FALSE), "TDB")</f>
        <v>TDB</v>
      </c>
      <c r="R2619" s="27" t="str">
        <f t="shared" si="241"/>
        <v/>
      </c>
      <c r="S2619" s="21">
        <v>0</v>
      </c>
      <c r="T2619" s="20">
        <f>VLOOKUP($A2619,Database!$A:$Y,10,FALSE)</f>
        <v>0</v>
      </c>
      <c r="U2619" s="20">
        <f>VLOOKUP($A2619,Database!$A:$Y,11,FALSE)</f>
        <v>0</v>
      </c>
      <c r="V2619" s="20">
        <f>VLOOKUP($A2619,Database!$A:$Y,12,FALSE)</f>
        <v>0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0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2862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TBD</v>
      </c>
      <c r="K2620" s="21" t="str">
        <f>IFERROR(VLOOKUP(J2620,Setup_Team!$B:$C,2,FALSE), "TDB")</f>
        <v>TDB</v>
      </c>
      <c r="L2620" s="21" t="str">
        <f>VLOOKUP($A2620,Location!$A:$J,8,FALSE)</f>
        <v>TBD</v>
      </c>
      <c r="M2620" s="21" t="str">
        <f>IFERROR(VLOOKUP(L2620,Setup_Team!$B:$C,2,FALSE), "TDB")</f>
        <v>TDB</v>
      </c>
      <c r="R2620" s="27" t="str">
        <f t="shared" si="241"/>
        <v/>
      </c>
      <c r="S2620" s="21">
        <v>0</v>
      </c>
      <c r="T2620" s="20">
        <f>VLOOKUP($A2620,Database!$A:$Y,10,FALSE)</f>
        <v>0</v>
      </c>
      <c r="U2620" s="20">
        <f>VLOOKUP($A2620,Database!$A:$Y,11,FALSE)</f>
        <v>0</v>
      </c>
      <c r="V2620" s="20">
        <f>VLOOKUP($A2620,Database!$A:$Y,12,FALSE)</f>
        <v>0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3058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TBD</v>
      </c>
      <c r="K2621" s="21" t="str">
        <f>IFERROR(VLOOKUP(J2621,Setup_Team!$B:$C,2,FALSE), "TDB")</f>
        <v>TDB</v>
      </c>
      <c r="L2621" s="21" t="str">
        <f>VLOOKUP($A2621,Location!$A:$J,8,FALSE)</f>
        <v>TBD</v>
      </c>
      <c r="M2621" s="21" t="str">
        <f>IFERROR(VLOOKUP(L2621,Setup_Team!$B:$C,2,FALSE), "TDB")</f>
        <v>TDB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3100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TBD</v>
      </c>
      <c r="K2622" s="21" t="str">
        <f>IFERROR(VLOOKUP(J2622,Setup_Team!$B:$C,2,FALSE), "TDB")</f>
        <v>TDB</v>
      </c>
      <c r="L2622" s="21" t="str">
        <f>VLOOKUP($A2622,Location!$A:$J,8,FALSE)</f>
        <v>TBD</v>
      </c>
      <c r="M2622" s="21" t="str">
        <f>IFERROR(VLOOKUP(L2622,Setup_Team!$B:$C,2,FALSE), "TDB")</f>
        <v>TDB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3711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TBD</v>
      </c>
      <c r="K2623" s="21" t="str">
        <f>IFERROR(VLOOKUP(J2623,Setup_Team!$B:$C,2,FALSE), "TDB")</f>
        <v>TDB</v>
      </c>
      <c r="L2623" s="21" t="str">
        <f>VLOOKUP($A2623,Location!$A:$J,8,FALSE)</f>
        <v>TBD</v>
      </c>
      <c r="M2623" s="21" t="str">
        <f>IFERROR(VLOOKUP(L2623,Setup_Team!$B:$C,2,FALSE), "TDB")</f>
        <v>TDB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3246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TBD</v>
      </c>
      <c r="K2624" s="21" t="str">
        <f>IFERROR(VLOOKUP(J2624,Setup_Team!$B:$C,2,FALSE), "TDB")</f>
        <v>TDB</v>
      </c>
      <c r="L2624" s="21" t="str">
        <f>VLOOKUP($A2624,Location!$A:$J,8,FALSE)</f>
        <v>TBD</v>
      </c>
      <c r="M2624" s="21" t="str">
        <f>IFERROR(VLOOKUP(L2624,Setup_Team!$B:$C,2,FALSE), "TDB")</f>
        <v>TDB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3450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TBD</v>
      </c>
      <c r="K2625" s="21" t="str">
        <f>IFERROR(VLOOKUP(J2625,Setup_Team!$B:$C,2,FALSE), "TDB")</f>
        <v>TDB</v>
      </c>
      <c r="L2625" s="21" t="str">
        <f>VLOOKUP($A2625,Location!$A:$J,8,FALSE)</f>
        <v>TBD</v>
      </c>
      <c r="M2625" s="21" t="str">
        <f>IFERROR(VLOOKUP(L2625,Setup_Team!$B:$C,2,FALSE), "TDB")</f>
        <v>TDB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2529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TBD</v>
      </c>
      <c r="K2626" s="21" t="str">
        <f>IFERROR(VLOOKUP(J2626,Setup_Team!$B:$C,2,FALSE), "TDB")</f>
        <v>TDB</v>
      </c>
      <c r="L2626" s="21" t="str">
        <f>VLOOKUP($A2626,Location!$A:$J,8,FALSE)</f>
        <v>TBD</v>
      </c>
      <c r="M2626" s="21" t="str">
        <f>IFERROR(VLOOKUP(L2626,Setup_Team!$B:$C,2,FALSE), "TDB")</f>
        <v>TDB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3590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TBD</v>
      </c>
      <c r="K2627" s="21" t="str">
        <f>IFERROR(VLOOKUP(J2627,Setup_Team!$B:$C,2,FALSE), "TDB")</f>
        <v>TDB</v>
      </c>
      <c r="L2627" s="21" t="str">
        <f>VLOOKUP($A2627,Location!$A:$J,8,FALSE)</f>
        <v>TBD</v>
      </c>
      <c r="M2627" s="21" t="str">
        <f>IFERROR(VLOOKUP(L2627,Setup_Team!$B:$C,2,FALSE), "TDB")</f>
        <v>TDB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2009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TBD</v>
      </c>
      <c r="K2628" s="21" t="str">
        <f>IFERROR(VLOOKUP(J2628,Setup_Team!$B:$C,2,FALSE), "TDB")</f>
        <v>TDB</v>
      </c>
      <c r="L2628" s="21" t="str">
        <f>VLOOKUP($A2628,Location!$A:$J,8,FALSE)</f>
        <v>TBD</v>
      </c>
      <c r="M2628" s="21" t="str">
        <f>IFERROR(VLOOKUP(L2628,Setup_Team!$B:$C,2,FALSE), "TDB")</f>
        <v>TDB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3237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TBD</v>
      </c>
      <c r="K2629" s="21" t="str">
        <f>IFERROR(VLOOKUP(J2629,Setup_Team!$B:$C,2,FALSE), "TDB")</f>
        <v>TDB</v>
      </c>
      <c r="L2629" s="21" t="str">
        <f>VLOOKUP($A2629,Location!$A:$J,8,FALSE)</f>
        <v>TBD</v>
      </c>
      <c r="M2629" s="21" t="str">
        <f>IFERROR(VLOOKUP(L2629,Setup_Team!$B:$C,2,FALSE), "TDB")</f>
        <v>TDB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3507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TBD</v>
      </c>
      <c r="K2630" s="21" t="str">
        <f>IFERROR(VLOOKUP(J2630,Setup_Team!$B:$C,2,FALSE), "TDB")</f>
        <v>TDB</v>
      </c>
      <c r="L2630" s="21" t="str">
        <f>VLOOKUP($A2630,Location!$A:$J,8,FALSE)</f>
        <v>TBD</v>
      </c>
      <c r="M2630" s="21" t="str">
        <f>IFERROR(VLOOKUP(L2630,Setup_Team!$B:$C,2,FALSE), "TDB")</f>
        <v>TDB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3014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TBD</v>
      </c>
      <c r="K2631" s="21" t="str">
        <f>IFERROR(VLOOKUP(J2631,Setup_Team!$B:$C,2,FALSE), "TDB")</f>
        <v>TDB</v>
      </c>
      <c r="L2631" s="21" t="str">
        <f>VLOOKUP($A2631,Location!$A:$J,8,FALSE)</f>
        <v>TBD</v>
      </c>
      <c r="M2631" s="21" t="str">
        <f>IFERROR(VLOOKUP(L2631,Setup_Team!$B:$C,2,FALSE), "TDB")</f>
        <v>TDB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3608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TBD</v>
      </c>
      <c r="K2632" s="21" t="str">
        <f>IFERROR(VLOOKUP(J2632,Setup_Team!$B:$C,2,FALSE), "TDB")</f>
        <v>TDB</v>
      </c>
      <c r="L2632" s="21" t="str">
        <f>VLOOKUP($A2632,Location!$A:$J,8,FALSE)</f>
        <v>TBD</v>
      </c>
      <c r="M2632" s="21" t="str">
        <f>IFERROR(VLOOKUP(L2632,Setup_Team!$B:$C,2,FALSE), "TDB")</f>
        <v>TDB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3082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TBD</v>
      </c>
      <c r="K2633" s="21" t="str">
        <f>IFERROR(VLOOKUP(J2633,Setup_Team!$B:$C,2,FALSE), "TDB")</f>
        <v>TDB</v>
      </c>
      <c r="L2633" s="21" t="str">
        <f>VLOOKUP($A2633,Location!$A:$J,8,FALSE)</f>
        <v>TBD</v>
      </c>
      <c r="M2633" s="21" t="str">
        <f>IFERROR(VLOOKUP(L2633,Setup_Team!$B:$C,2,FALSE), "TDB")</f>
        <v>TDB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3433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TBD</v>
      </c>
      <c r="K2634" s="21" t="str">
        <f>IFERROR(VLOOKUP(J2634,Setup_Team!$B:$C,2,FALSE), "TDB")</f>
        <v>TDB</v>
      </c>
      <c r="L2634" s="21" t="str">
        <f>VLOOKUP($A2634,Location!$A:$J,8,FALSE)</f>
        <v>TBD</v>
      </c>
      <c r="M2634" s="21" t="str">
        <f>IFERROR(VLOOKUP(L2634,Setup_Team!$B:$C,2,FALSE), "TDB")</f>
        <v>TDB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3421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TBD</v>
      </c>
      <c r="K2635" s="21" t="str">
        <f>IFERROR(VLOOKUP(J2635,Setup_Team!$B:$C,2,FALSE), "TDB")</f>
        <v>TDB</v>
      </c>
      <c r="L2635" s="21" t="str">
        <f>VLOOKUP($A2635,Location!$A:$J,8,FALSE)</f>
        <v>TBD</v>
      </c>
      <c r="M2635" s="21" t="str">
        <f>IFERROR(VLOOKUP(L2635,Setup_Team!$B:$C,2,FALSE), "TDB")</f>
        <v>TDB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3436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TBD</v>
      </c>
      <c r="K2636" s="21" t="str">
        <f>IFERROR(VLOOKUP(J2636,Setup_Team!$B:$C,2,FALSE), "TDB")</f>
        <v>TDB</v>
      </c>
      <c r="L2636" s="21" t="str">
        <f>VLOOKUP($A2636,Location!$A:$J,8,FALSE)</f>
        <v>TBD</v>
      </c>
      <c r="M2636" s="21" t="str">
        <f>IFERROR(VLOOKUP(L2636,Setup_Team!$B:$C,2,FALSE), "TDB")</f>
        <v>TDB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2658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TBD</v>
      </c>
      <c r="K2637" s="21" t="str">
        <f>IFERROR(VLOOKUP(J2637,Setup_Team!$B:$C,2,FALSE), "TDB")</f>
        <v>TDB</v>
      </c>
      <c r="L2637" s="21" t="str">
        <f>VLOOKUP($A2637,Location!$A:$J,8,FALSE)</f>
        <v>TBD</v>
      </c>
      <c r="M2637" s="21" t="str">
        <f>IFERROR(VLOOKUP(L2637,Setup_Team!$B:$C,2,FALSE), "TDB")</f>
        <v>TDB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3369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TBD</v>
      </c>
      <c r="K2638" s="21" t="str">
        <f>IFERROR(VLOOKUP(J2638,Setup_Team!$B:$C,2,FALSE), "TDB")</f>
        <v>TDB</v>
      </c>
      <c r="L2638" s="21" t="str">
        <f>VLOOKUP($A2638,Location!$A:$J,8,FALSE)</f>
        <v>TBD</v>
      </c>
      <c r="M2638" s="21" t="str">
        <f>IFERROR(VLOOKUP(L2638,Setup_Team!$B:$C,2,FALSE), "TDB")</f>
        <v>TDB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3095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TBD</v>
      </c>
      <c r="K2639" s="21" t="str">
        <f>IFERROR(VLOOKUP(J2639,Setup_Team!$B:$C,2,FALSE), "TDB")</f>
        <v>TDB</v>
      </c>
      <c r="L2639" s="21" t="str">
        <f>VLOOKUP($A2639,Location!$A:$J,8,FALSE)</f>
        <v>TBD</v>
      </c>
      <c r="M2639" s="21" t="str">
        <f>IFERROR(VLOOKUP(L2639,Setup_Team!$B:$C,2,FALSE), "TDB")</f>
        <v>TDB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3237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TBD</v>
      </c>
      <c r="K2640" s="21" t="str">
        <f>IFERROR(VLOOKUP(J2640,Setup_Team!$B:$C,2,FALSE), "TDB")</f>
        <v>TDB</v>
      </c>
      <c r="L2640" s="21" t="str">
        <f>VLOOKUP($A2640,Location!$A:$J,8,FALSE)</f>
        <v>TBD</v>
      </c>
      <c r="M2640" s="21" t="str">
        <f>IFERROR(VLOOKUP(L2640,Setup_Team!$B:$C,2,FALSE), "TDB")</f>
        <v>TDB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2971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TBD</v>
      </c>
      <c r="K2641" s="21" t="str">
        <f>IFERROR(VLOOKUP(J2641,Setup_Team!$B:$C,2,FALSE), "TDB")</f>
        <v>TDB</v>
      </c>
      <c r="L2641" s="21" t="str">
        <f>VLOOKUP($A2641,Location!$A:$J,8,FALSE)</f>
        <v>TBD</v>
      </c>
      <c r="M2641" s="21" t="str">
        <f>IFERROR(VLOOKUP(L2641,Setup_Team!$B:$C,2,FALSE), "TDB")</f>
        <v>TDB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2885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TBD</v>
      </c>
      <c r="K2642" s="21" t="str">
        <f>IFERROR(VLOOKUP(J2642,Setup_Team!$B:$C,2,FALSE), "TDB")</f>
        <v>TDB</v>
      </c>
      <c r="L2642" s="21" t="str">
        <f>VLOOKUP($A2642,Location!$A:$J,8,FALSE)</f>
        <v>TBD</v>
      </c>
      <c r="M2642" s="21" t="str">
        <f>IFERROR(VLOOKUP(L2642,Setup_Team!$B:$C,2,FALSE), "TDB")</f>
        <v>TDB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3006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TBD</v>
      </c>
      <c r="K2643" s="21" t="str">
        <f>IFERROR(VLOOKUP(J2643,Setup_Team!$B:$C,2,FALSE), "TDB")</f>
        <v>TDB</v>
      </c>
      <c r="L2643" s="21" t="str">
        <f>VLOOKUP($A2643,Location!$A:$J,8,FALSE)</f>
        <v>TBD</v>
      </c>
      <c r="M2643" s="21" t="str">
        <f>IFERROR(VLOOKUP(L2643,Setup_Team!$B:$C,2,FALSE), "TDB")</f>
        <v>TDB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2555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TBD</v>
      </c>
      <c r="K2644" s="21" t="str">
        <f>IFERROR(VLOOKUP(J2644,Setup_Team!$B:$C,2,FALSE), "TDB")</f>
        <v>TDB</v>
      </c>
      <c r="L2644" s="21" t="str">
        <f>VLOOKUP($A2644,Location!$A:$J,8,FALSE)</f>
        <v>TBD</v>
      </c>
      <c r="M2644" s="21" t="str">
        <f>IFERROR(VLOOKUP(L2644,Setup_Team!$B:$C,2,FALSE), "TDB")</f>
        <v>TDB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3188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TBD</v>
      </c>
      <c r="K2645" s="21" t="str">
        <f>IFERROR(VLOOKUP(J2645,Setup_Team!$B:$C,2,FALSE), "TDB")</f>
        <v>TDB</v>
      </c>
      <c r="L2645" s="21" t="str">
        <f>VLOOKUP($A2645,Location!$A:$J,8,FALSE)</f>
        <v>TBD</v>
      </c>
      <c r="M2645" s="21" t="str">
        <f>IFERROR(VLOOKUP(L2645,Setup_Team!$B:$C,2,FALSE), "TDB")</f>
        <v>TDB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3259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TBD</v>
      </c>
      <c r="K2646" s="21" t="str">
        <f>IFERROR(VLOOKUP(J2646,Setup_Team!$B:$C,2,FALSE), "TDB")</f>
        <v>TDB</v>
      </c>
      <c r="L2646" s="21" t="str">
        <f>VLOOKUP($A2646,Location!$A:$J,8,FALSE)</f>
        <v>TBD</v>
      </c>
      <c r="M2646" s="21" t="str">
        <f>IFERROR(VLOOKUP(L2646,Setup_Team!$B:$C,2,FALSE), "TDB")</f>
        <v>TDB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2862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TBD</v>
      </c>
      <c r="K2647" s="21" t="str">
        <f>IFERROR(VLOOKUP(J2647,Setup_Team!$B:$C,2,FALSE), "TDB")</f>
        <v>TDB</v>
      </c>
      <c r="L2647" s="21" t="str">
        <f>VLOOKUP($A2647,Location!$A:$J,8,FALSE)</f>
        <v>TBD</v>
      </c>
      <c r="M2647" s="21" t="str">
        <f>IFERROR(VLOOKUP(L2647,Setup_Team!$B:$C,2,FALSE), "TDB")</f>
        <v>TDB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3058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3100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3711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3246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3450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2529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3590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2009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3237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3507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3014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3608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3082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3433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3421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3436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2658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3369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3095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3237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2971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2885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3006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2555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3188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3259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2862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3058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3100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3711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3246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3450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2529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3590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2009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3237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3507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3014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3608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3082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3433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3421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3436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2658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3369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3095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3237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2971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2885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3006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2555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3188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3259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2862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3058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3100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3711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3246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3450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2529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3590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2009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3237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3507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3014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3608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3082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3433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3421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3436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2658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3369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3095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3237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2971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2885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3006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2555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3188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3259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2862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3058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3100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3711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3246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3450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2529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3590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2009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3237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3507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3014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3608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3082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3433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3421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3436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2658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3369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3095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3237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2971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2885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3006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2555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3188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3259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2862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3058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3100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3711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3246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3450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2529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3590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2009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3237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3507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3014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3608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3082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3433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3421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3436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2658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3369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3095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3237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2971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2885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3006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2555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3188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3259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2862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3058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3100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3711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3246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3450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2529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3590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2009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3237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3507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3014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3608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3082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3433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3421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3436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2658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3369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3095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3237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2971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2885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3006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2555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3188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3259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2862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3058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3100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3711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3246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3450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2529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3590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2009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3237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3507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3014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3608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3082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3433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3421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3436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2658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3369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3095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3237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2971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2885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3006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2555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3188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3259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2862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3058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3100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3711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3246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3450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2529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3590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2009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3237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3507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3014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3608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3082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3433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3421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3436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2658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3369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3095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3237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2971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2885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3006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2555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3188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3259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2862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3058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3100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3711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3246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3450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2529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3590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2009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3237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3507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3014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3608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3082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3433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3421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3436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2658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3369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3095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3237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2971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2885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3006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2555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3188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3259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2862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3058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3" sqref="F3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si="0"/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417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G22"/>
  <sheetViews>
    <sheetView zoomScale="90" zoomScaleNormal="90" workbookViewId="0">
      <pane ySplit="1" topLeftCell="A2" activePane="bottomLeft" state="frozen"/>
      <selection pane="bottomLeft" activeCell="D13" sqref="D13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7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7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 t="shared" ref="E2:E22" si="0">RANK($D2,$D$2:$D$22,0)</f>
        <v>1</v>
      </c>
      <c r="F2" t="s">
        <v>323</v>
      </c>
      <c r="G2">
        <f>IF(E2=1,1,"")</f>
        <v>1</v>
      </c>
    </row>
    <row r="3" spans="1:7" x14ac:dyDescent="0.35">
      <c r="A3" s="19">
        <f>COUNTA(B$2:B3)</f>
        <v>2</v>
      </c>
      <c r="B3" t="s">
        <v>220</v>
      </c>
      <c r="C3" s="19">
        <v>150</v>
      </c>
      <c r="D3" s="19">
        <v>5</v>
      </c>
      <c r="E3" s="19">
        <f t="shared" si="0"/>
        <v>3</v>
      </c>
      <c r="F3" t="s">
        <v>327</v>
      </c>
      <c r="G3" t="str">
        <f t="shared" ref="G3:G22" si="1">IF(E3=1,1,"")</f>
        <v/>
      </c>
    </row>
    <row r="4" spans="1:7" x14ac:dyDescent="0.35">
      <c r="A4" s="19">
        <f>COUNTA(B$2:B4)</f>
        <v>3</v>
      </c>
      <c r="B4" t="s">
        <v>215</v>
      </c>
      <c r="C4" s="19">
        <v>80</v>
      </c>
      <c r="D4" s="19">
        <v>6</v>
      </c>
      <c r="E4" s="19">
        <f t="shared" si="0"/>
        <v>1</v>
      </c>
      <c r="F4" t="s">
        <v>322</v>
      </c>
      <c r="G4">
        <f t="shared" si="1"/>
        <v>1</v>
      </c>
    </row>
    <row r="5" spans="1:7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5</v>
      </c>
      <c r="F5" t="s">
        <v>328</v>
      </c>
      <c r="G5" t="str">
        <f t="shared" si="1"/>
        <v/>
      </c>
    </row>
    <row r="6" spans="1:7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7</v>
      </c>
      <c r="F6" t="s">
        <v>334</v>
      </c>
      <c r="G6" t="str">
        <f t="shared" si="1"/>
        <v/>
      </c>
    </row>
    <row r="7" spans="1:7" x14ac:dyDescent="0.35">
      <c r="A7" s="19">
        <f>COUNTA(B$2:B7)</f>
        <v>6</v>
      </c>
      <c r="B7" t="s">
        <v>218</v>
      </c>
      <c r="C7" s="19">
        <v>100</v>
      </c>
      <c r="D7" s="19">
        <v>5</v>
      </c>
      <c r="E7" s="19">
        <f t="shared" si="0"/>
        <v>3</v>
      </c>
      <c r="F7" t="s">
        <v>325</v>
      </c>
      <c r="G7" t="str">
        <f t="shared" si="1"/>
        <v/>
      </c>
    </row>
    <row r="8" spans="1:7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11</v>
      </c>
      <c r="F8" t="s">
        <v>341</v>
      </c>
      <c r="G8" t="str">
        <f t="shared" si="1"/>
        <v/>
      </c>
    </row>
    <row r="9" spans="1:7" x14ac:dyDescent="0.35">
      <c r="A9" s="19">
        <f>COUNTA(B$2:B9)</f>
        <v>8</v>
      </c>
      <c r="B9" t="s">
        <v>219</v>
      </c>
      <c r="C9" s="19">
        <v>120</v>
      </c>
      <c r="D9" s="19">
        <v>4</v>
      </c>
      <c r="E9" s="19">
        <f t="shared" si="0"/>
        <v>5</v>
      </c>
      <c r="F9" t="s">
        <v>326</v>
      </c>
      <c r="G9" t="str">
        <f t="shared" si="1"/>
        <v/>
      </c>
    </row>
    <row r="10" spans="1:7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15</v>
      </c>
      <c r="F10" t="s">
        <v>335</v>
      </c>
      <c r="G10" t="str">
        <f t="shared" si="1"/>
        <v/>
      </c>
    </row>
    <row r="11" spans="1:7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15</v>
      </c>
      <c r="F11" t="s">
        <v>333</v>
      </c>
      <c r="G11" t="str">
        <f t="shared" si="1"/>
        <v/>
      </c>
    </row>
    <row r="12" spans="1:7" x14ac:dyDescent="0.35">
      <c r="A12" s="19">
        <f>COUNTA(B$2:B12)</f>
        <v>11</v>
      </c>
      <c r="B12" t="s">
        <v>222</v>
      </c>
      <c r="C12" s="19">
        <v>200</v>
      </c>
      <c r="D12" s="19">
        <v>3</v>
      </c>
      <c r="E12" s="19">
        <f t="shared" si="0"/>
        <v>7</v>
      </c>
      <c r="F12" t="s">
        <v>329</v>
      </c>
      <c r="G12" t="str">
        <f t="shared" si="1"/>
        <v/>
      </c>
    </row>
    <row r="13" spans="1:7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15</v>
      </c>
      <c r="F13" t="s">
        <v>340</v>
      </c>
      <c r="G13" t="str">
        <f t="shared" si="1"/>
        <v/>
      </c>
    </row>
    <row r="14" spans="1:7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11</v>
      </c>
      <c r="F14" t="s">
        <v>324</v>
      </c>
      <c r="G14" t="str">
        <f t="shared" si="1"/>
        <v/>
      </c>
    </row>
    <row r="15" spans="1:7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11</v>
      </c>
      <c r="F15" t="s">
        <v>339</v>
      </c>
      <c r="G15" t="str">
        <f t="shared" si="1"/>
        <v/>
      </c>
    </row>
    <row r="16" spans="1:7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15</v>
      </c>
      <c r="F16" t="s">
        <v>330</v>
      </c>
      <c r="G16" t="str">
        <f t="shared" si="1"/>
        <v/>
      </c>
    </row>
    <row r="17" spans="1:7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11</v>
      </c>
      <c r="F17" t="s">
        <v>336</v>
      </c>
      <c r="G17" t="str">
        <f t="shared" si="1"/>
        <v/>
      </c>
    </row>
    <row r="18" spans="1:7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15</v>
      </c>
      <c r="F18" t="s">
        <v>332</v>
      </c>
      <c r="G18" t="str">
        <f t="shared" si="1"/>
        <v/>
      </c>
    </row>
    <row r="19" spans="1:7" x14ac:dyDescent="0.35">
      <c r="A19" s="19">
        <f>COUNTA(B$2:B19)</f>
        <v>18</v>
      </c>
      <c r="B19" t="s">
        <v>230</v>
      </c>
      <c r="C19" s="19">
        <v>700</v>
      </c>
      <c r="D19" s="19">
        <v>2</v>
      </c>
      <c r="E19" s="19">
        <f t="shared" si="0"/>
        <v>9</v>
      </c>
      <c r="F19" t="s">
        <v>337</v>
      </c>
      <c r="G19" t="str">
        <f t="shared" si="1"/>
        <v/>
      </c>
    </row>
    <row r="20" spans="1:7" x14ac:dyDescent="0.35">
      <c r="A20" s="19">
        <f>COUNTA(B$2:B20)</f>
        <v>19</v>
      </c>
      <c r="B20" t="s">
        <v>224</v>
      </c>
      <c r="C20" s="19">
        <v>250</v>
      </c>
      <c r="D20" s="19">
        <v>2</v>
      </c>
      <c r="E20" s="19">
        <f t="shared" si="0"/>
        <v>9</v>
      </c>
      <c r="F20" t="s">
        <v>331</v>
      </c>
      <c r="G20" t="str">
        <f t="shared" si="1"/>
        <v/>
      </c>
    </row>
    <row r="21" spans="1:7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15</v>
      </c>
      <c r="F21" t="s">
        <v>338</v>
      </c>
      <c r="G21" t="str">
        <f t="shared" si="1"/>
        <v/>
      </c>
    </row>
    <row r="22" spans="1:7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15</v>
      </c>
      <c r="F22" t="s">
        <v>342</v>
      </c>
      <c r="G22" t="str">
        <f t="shared" si="1"/>
        <v/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V83"/>
  <sheetViews>
    <sheetView topLeftCell="H1" zoomScale="80" zoomScaleNormal="80" workbookViewId="0">
      <selection activeCell="V2" sqref="V2:V29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21" width="10.90625" style="13"/>
    <col min="22" max="22" width="10.90625" style="7"/>
    <col min="23" max="16384" width="10.90625" style="13"/>
  </cols>
  <sheetData>
    <row r="1" spans="1:22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  <c r="P1" s="1" t="s">
        <v>268</v>
      </c>
      <c r="Q1" s="1" t="s">
        <v>425</v>
      </c>
      <c r="R1" s="1" t="s">
        <v>427</v>
      </c>
      <c r="S1" s="1" t="s">
        <v>429</v>
      </c>
      <c r="T1" s="1" t="s">
        <v>428</v>
      </c>
      <c r="U1" s="1" t="s">
        <v>439</v>
      </c>
      <c r="V1" s="1" t="s">
        <v>440</v>
      </c>
    </row>
    <row r="2" spans="1:22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42</v>
      </c>
      <c r="O2" s="7">
        <f ca="1">SUMIF(Pronostics!$D:$D,Setup_MPP!$C2,Pronostics!$AC:$AC)</f>
        <v>13</v>
      </c>
      <c r="P2" s="7">
        <f ca="1">SUMIF(Pronostics!$B:$B,Setup_MPP!$A2,Pronostics!$AF:$AF)</f>
        <v>3100</v>
      </c>
      <c r="Q2" s="7">
        <f>SUMIF(Pronostics!$B:$B,Setup_MPP!$A2,Pronostics!$Z:$Z)</f>
        <v>0</v>
      </c>
      <c r="R2" s="7">
        <f>COUNTIF(Database!M:M,"Terminé")</f>
        <v>85</v>
      </c>
      <c r="S2" s="74">
        <f ca="1">P2/R2</f>
        <v>36.470588235294116</v>
      </c>
      <c r="T2" s="74">
        <f ca="1">P2/(R2-Q2)</f>
        <v>36.470588235294116</v>
      </c>
      <c r="U2" s="7">
        <f ca="1">RANK(T2,T2:T29,0)</f>
        <v>16</v>
      </c>
      <c r="V2" s="7">
        <f ca="1">IFERROR(ROUND(P2/N2,1),"")</f>
        <v>73.8</v>
      </c>
    </row>
    <row r="3" spans="1:22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56</v>
      </c>
      <c r="O3" s="7">
        <f ca="1">SUMIF(Pronostics!$D:$D,Setup_MPP!$C3,Pronostics!$AC:$AC)</f>
        <v>8</v>
      </c>
      <c r="P3" s="7">
        <f ca="1">SUMIF(Pronostics!$B:$B,Setup_MPP!$A3,Pronostics!$AF:$AF)</f>
        <v>3711</v>
      </c>
      <c r="Q3" s="7">
        <f>SUMIF(Pronostics!$B:$B,Setup_MPP!$A3,Pronostics!$Z:$Z)</f>
        <v>0</v>
      </c>
      <c r="R3" s="7">
        <f>COUNTIF(Database!M:M,"Terminé")</f>
        <v>85</v>
      </c>
      <c r="S3" s="74">
        <f ca="1">P3/R3</f>
        <v>43.658823529411762</v>
      </c>
      <c r="T3" s="74">
        <f ca="1">P3/(R3-Q3)</f>
        <v>43.658823529411762</v>
      </c>
      <c r="U3" s="7">
        <f t="shared" ref="U3:U29" ca="1" si="0">RANK(T3,T3:T30,0)</f>
        <v>2</v>
      </c>
      <c r="V3" s="7">
        <f t="shared" ref="V3:V29" ca="1" si="1">IFERROR(ROUND(P3/N3,1),"")</f>
        <v>66.3</v>
      </c>
    </row>
    <row r="4" spans="1:22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1</v>
      </c>
      <c r="J4" s="7">
        <f>IFERROR(VLOOKUP(F4,Setup_Team!B:D,3,FALSE)*Setup_MPP!H4,0)</f>
        <v>0</v>
      </c>
      <c r="K4" s="7">
        <f>IFERROR(VLOOKUP(G4,Setup_Player!B:C,2,FALSE)*Setup_MPP!I4,0)</f>
        <v>80</v>
      </c>
      <c r="L4" s="7">
        <f>IFERROR(IF(H4=1,J4,0),0)</f>
        <v>0</v>
      </c>
      <c r="M4" s="7">
        <f>IFERROR(IF(I4=1,K4,0),0)</f>
        <v>80</v>
      </c>
      <c r="N4" s="7">
        <f>SUMIF(Pronostics!$D:$D,Setup_MPP!$C4,Pronostics!$AA:$AA)</f>
        <v>51</v>
      </c>
      <c r="O4" s="7">
        <f ca="1">SUMIF(Pronostics!$D:$D,Setup_MPP!$C4,Pronostics!$AC:$AC)</f>
        <v>7</v>
      </c>
      <c r="P4" s="7">
        <f ca="1">SUMIF(Pronostics!$B:$B,Setup_MPP!$A4,Pronostics!$AF:$AF)</f>
        <v>3246</v>
      </c>
      <c r="Q4" s="7">
        <f>SUMIF(Pronostics!$B:$B,Setup_MPP!$A4,Pronostics!$Z:$Z)</f>
        <v>0</v>
      </c>
      <c r="R4" s="7">
        <f>COUNTIF(Database!M:M,"Terminé")</f>
        <v>85</v>
      </c>
      <c r="S4" s="74">
        <f ca="1">P4/R4</f>
        <v>38.188235294117646</v>
      </c>
      <c r="T4" s="74">
        <f ca="1">P4/(R4-Q4)</f>
        <v>38.188235294117646</v>
      </c>
      <c r="U4" s="7">
        <f t="shared" ca="1" si="0"/>
        <v>12</v>
      </c>
      <c r="V4" s="7">
        <f t="shared" ca="1" si="1"/>
        <v>63.6</v>
      </c>
    </row>
    <row r="5" spans="1:22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1</v>
      </c>
      <c r="J5" s="7">
        <f>IFERROR(VLOOKUP(F5,Setup_Team!B:D,3,FALSE)*Setup_MPP!H5,0)</f>
        <v>0</v>
      </c>
      <c r="K5" s="7">
        <f>IFERROR(VLOOKUP(G5,Setup_Player!B:C,2,FALSE)*Setup_MPP!I5,0)</f>
        <v>80</v>
      </c>
      <c r="L5" s="7">
        <f>IFERROR(IF(H5=1,J5,0),0)</f>
        <v>0</v>
      </c>
      <c r="M5" s="7">
        <f>IFERROR(IF(I5=1,K5,0),0)</f>
        <v>80</v>
      </c>
      <c r="N5" s="7">
        <f>SUMIF(Pronostics!$D:$D,Setup_MPP!$C5,Pronostics!$AA:$AA)</f>
        <v>53</v>
      </c>
      <c r="O5" s="7">
        <f ca="1">SUMIF(Pronostics!$D:$D,Setup_MPP!$C5,Pronostics!$AC:$AC)</f>
        <v>13</v>
      </c>
      <c r="P5" s="7">
        <f ca="1">SUMIF(Pronostics!$B:$B,Setup_MPP!$A5,Pronostics!$AF:$AF)</f>
        <v>3450</v>
      </c>
      <c r="Q5" s="7">
        <f>SUMIF(Pronostics!$B:$B,Setup_MPP!$A5,Pronostics!$Z:$Z)</f>
        <v>0</v>
      </c>
      <c r="R5" s="7">
        <f>COUNTIF(Database!M:M,"Terminé")</f>
        <v>85</v>
      </c>
      <c r="S5" s="74">
        <f ca="1">P5/R5</f>
        <v>40.588235294117645</v>
      </c>
      <c r="T5" s="74">
        <f ca="1">P5/(R5-Q5)</f>
        <v>40.588235294117645</v>
      </c>
      <c r="U5" s="7">
        <f t="shared" ca="1" si="0"/>
        <v>6</v>
      </c>
      <c r="V5" s="7">
        <f t="shared" ca="1" si="1"/>
        <v>65.099999999999994</v>
      </c>
    </row>
    <row r="6" spans="1:22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31</v>
      </c>
      <c r="O6" s="7">
        <f ca="1">SUMIF(Pronostics!$D:$D,Setup_MPP!$C6,Pronostics!$AC:$AC)</f>
        <v>8</v>
      </c>
      <c r="P6" s="7">
        <f ca="1">SUMIF(Pronostics!$B:$B,Setup_MPP!$A6,Pronostics!$AF:$AF)</f>
        <v>2529</v>
      </c>
      <c r="Q6" s="7">
        <f>SUMIF(Pronostics!$B:$B,Setup_MPP!$A6,Pronostics!$Z:$Z)</f>
        <v>9</v>
      </c>
      <c r="R6" s="7">
        <f>COUNTIF(Database!M:M,"Terminé")</f>
        <v>85</v>
      </c>
      <c r="S6" s="74">
        <f ca="1">P6/R6</f>
        <v>29.752941176470589</v>
      </c>
      <c r="T6" s="74">
        <f ca="1">P6/(R6-Q6)</f>
        <v>33.276315789473685</v>
      </c>
      <c r="U6" s="7">
        <f t="shared" ca="1" si="0"/>
        <v>20</v>
      </c>
      <c r="V6" s="7">
        <f t="shared" ca="1" si="1"/>
        <v>81.599999999999994</v>
      </c>
    </row>
    <row r="7" spans="1:22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56</v>
      </c>
      <c r="O7" s="7">
        <f ca="1">SUMIF(Pronostics!$D:$D,Setup_MPP!$C7,Pronostics!$AC:$AC)</f>
        <v>9</v>
      </c>
      <c r="P7" s="7">
        <f ca="1">SUMIF(Pronostics!$B:$B,Setup_MPP!$A7,Pronostics!$AF:$AF)</f>
        <v>3590</v>
      </c>
      <c r="Q7" s="7">
        <f>SUMIF(Pronostics!$B:$B,Setup_MPP!$A7,Pronostics!$Z:$Z)</f>
        <v>0</v>
      </c>
      <c r="R7" s="7">
        <f>COUNTIF(Database!M:M,"Terminé")</f>
        <v>85</v>
      </c>
      <c r="S7" s="74">
        <f ca="1">P7/R7</f>
        <v>42.235294117647058</v>
      </c>
      <c r="T7" s="74">
        <f ca="1">P7/(R7-Q7)</f>
        <v>42.235294117647058</v>
      </c>
      <c r="U7" s="7">
        <f t="shared" ca="1" si="0"/>
        <v>4</v>
      </c>
      <c r="V7" s="7">
        <f t="shared" ca="1" si="1"/>
        <v>64.099999999999994</v>
      </c>
    </row>
    <row r="8" spans="1:22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1</v>
      </c>
      <c r="J8" s="7">
        <f>IFERROR(VLOOKUP(F8,Setup_Team!B:D,3,FALSE)*Setup_MPP!H8,0)</f>
        <v>0</v>
      </c>
      <c r="K8" s="7">
        <f>IFERROR(VLOOKUP(G8,Setup_Player!B:C,2,FALSE)*Setup_MPP!I8,0)</f>
        <v>80</v>
      </c>
      <c r="L8" s="7">
        <f>IFERROR(IF(H8=1,J8,0),0)</f>
        <v>0</v>
      </c>
      <c r="M8" s="7">
        <f>IFERROR(IF(I8=1,K8,0),0)</f>
        <v>80</v>
      </c>
      <c r="N8" s="7">
        <f>SUMIF(Pronostics!$D:$D,Setup_MPP!$C8,Pronostics!$AA:$AA)</f>
        <v>33</v>
      </c>
      <c r="O8" s="7">
        <f ca="1">SUMIF(Pronostics!$D:$D,Setup_MPP!$C8,Pronostics!$AC:$AC)</f>
        <v>5</v>
      </c>
      <c r="P8" s="7">
        <f ca="1">SUMIF(Pronostics!$B:$B,Setup_MPP!$A8,Pronostics!$AF:$AF)</f>
        <v>2009</v>
      </c>
      <c r="Q8" s="7">
        <f>SUMIF(Pronostics!$B:$B,Setup_MPP!$A8,Pronostics!$Z:$Z)</f>
        <v>22</v>
      </c>
      <c r="R8" s="7">
        <f>COUNTIF(Database!M:M,"Terminé")</f>
        <v>85</v>
      </c>
      <c r="S8" s="74">
        <f ca="1">P8/R8</f>
        <v>23.63529411764706</v>
      </c>
      <c r="T8" s="74">
        <f ca="1">P8/(R8-Q8)</f>
        <v>31.888888888888889</v>
      </c>
      <c r="U8" s="7">
        <f t="shared" ca="1" si="0"/>
        <v>20</v>
      </c>
      <c r="V8" s="7">
        <f t="shared" ca="1" si="1"/>
        <v>60.9</v>
      </c>
    </row>
    <row r="9" spans="1:22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49</v>
      </c>
      <c r="O9" s="7">
        <f ca="1">SUMIF(Pronostics!$D:$D,Setup_MPP!$C9,Pronostics!$AC:$AC)</f>
        <v>11</v>
      </c>
      <c r="P9" s="7">
        <f ca="1">SUMIF(Pronostics!$B:$B,Setup_MPP!$A9,Pronostics!$AF:$AF)</f>
        <v>3237</v>
      </c>
      <c r="Q9" s="7">
        <f>SUMIF(Pronostics!$B:$B,Setup_MPP!$A9,Pronostics!$Z:$Z)</f>
        <v>0</v>
      </c>
      <c r="R9" s="7">
        <f>COUNTIF(Database!M:M,"Terminé")</f>
        <v>85</v>
      </c>
      <c r="S9" s="74">
        <f ca="1">P9/R9</f>
        <v>38.082352941176474</v>
      </c>
      <c r="T9" s="74">
        <f ca="1">P9/(R9-Q9)</f>
        <v>38.082352941176474</v>
      </c>
      <c r="U9" s="7">
        <f t="shared" ca="1" si="0"/>
        <v>10</v>
      </c>
      <c r="V9" s="7">
        <f t="shared" ca="1" si="1"/>
        <v>66.099999999999994</v>
      </c>
    </row>
    <row r="10" spans="1:22" x14ac:dyDescent="0.35">
      <c r="A10" s="7">
        <v>9</v>
      </c>
      <c r="B10" s="7" t="s">
        <v>254</v>
      </c>
      <c r="C10" s="7" t="s">
        <v>420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53</v>
      </c>
      <c r="O10" s="7">
        <f ca="1">SUMIF(Pronostics!$D:$D,Setup_MPP!$C10,Pronostics!$AC:$AC)</f>
        <v>11</v>
      </c>
      <c r="P10" s="7">
        <f ca="1">SUMIF(Pronostics!$B:$B,Setup_MPP!$A10,Pronostics!$AF:$AF)</f>
        <v>3507</v>
      </c>
      <c r="Q10" s="7">
        <f>SUMIF(Pronostics!$B:$B,Setup_MPP!$A10,Pronostics!$Z:$Z)</f>
        <v>2</v>
      </c>
      <c r="R10" s="7">
        <f>COUNTIF(Database!M:M,"Terminé")</f>
        <v>85</v>
      </c>
      <c r="S10" s="74">
        <f ca="1">P10/R10</f>
        <v>41.258823529411764</v>
      </c>
      <c r="T10" s="74">
        <f ca="1">P10/(R10-Q10)</f>
        <v>42.253012048192772</v>
      </c>
      <c r="U10" s="7">
        <f t="shared" ca="1" si="0"/>
        <v>3</v>
      </c>
      <c r="V10" s="7">
        <f t="shared" ca="1" si="1"/>
        <v>66.2</v>
      </c>
    </row>
    <row r="11" spans="1:22" x14ac:dyDescent="0.35">
      <c r="A11" s="7">
        <v>10</v>
      </c>
      <c r="B11" s="7" t="s">
        <v>253</v>
      </c>
      <c r="C11" s="7" t="s">
        <v>252</v>
      </c>
      <c r="D11" s="7" t="s">
        <v>299</v>
      </c>
      <c r="E11" s="24" t="s">
        <v>308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47</v>
      </c>
      <c r="O11" s="7">
        <f ca="1">SUMIF(Pronostics!$D:$D,Setup_MPP!$C11,Pronostics!$AC:$AC)</f>
        <v>6</v>
      </c>
      <c r="P11" s="7">
        <f ca="1">SUMIF(Pronostics!$B:$B,Setup_MPP!$A11,Pronostics!$AF:$AF)</f>
        <v>3014</v>
      </c>
      <c r="Q11" s="7">
        <f>SUMIF(Pronostics!$B:$B,Setup_MPP!$A11,Pronostics!$Z:$Z)</f>
        <v>0</v>
      </c>
      <c r="R11" s="7">
        <f>COUNTIF(Database!M:M,"Terminé")</f>
        <v>85</v>
      </c>
      <c r="S11" s="74">
        <f ca="1">P11/R11</f>
        <v>35.458823529411767</v>
      </c>
      <c r="T11" s="74">
        <f ca="1">P11/(R11-Q11)</f>
        <v>35.458823529411767</v>
      </c>
      <c r="U11" s="7">
        <f t="shared" ca="1" si="0"/>
        <v>15</v>
      </c>
      <c r="V11" s="7">
        <f t="shared" ca="1" si="1"/>
        <v>64.099999999999994</v>
      </c>
    </row>
    <row r="12" spans="1:22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51</v>
      </c>
      <c r="O12" s="7">
        <f ca="1">SUMIF(Pronostics!$D:$D,Setup_MPP!$C12,Pronostics!$AC:$AC)</f>
        <v>9</v>
      </c>
      <c r="P12" s="7">
        <f ca="1">SUMIF(Pronostics!$B:$B,Setup_MPP!$A12,Pronostics!$AF:$AF)</f>
        <v>3608</v>
      </c>
      <c r="Q12" s="7">
        <f>SUMIF(Pronostics!$B:$B,Setup_MPP!$A12,Pronostics!$Z:$Z)</f>
        <v>0</v>
      </c>
      <c r="R12" s="7">
        <f>COUNTIF(Database!M:M,"Terminé")</f>
        <v>85</v>
      </c>
      <c r="S12" s="74">
        <f ca="1">P12/R12</f>
        <v>42.44705882352941</v>
      </c>
      <c r="T12" s="74">
        <f ca="1">P12/(R12-Q12)</f>
        <v>42.44705882352941</v>
      </c>
      <c r="U12" s="7">
        <f t="shared" ca="1" si="0"/>
        <v>2</v>
      </c>
      <c r="V12" s="7">
        <f t="shared" ca="1" si="1"/>
        <v>70.7</v>
      </c>
    </row>
    <row r="13" spans="1:22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45</v>
      </c>
      <c r="O13" s="7">
        <f ca="1">SUMIF(Pronostics!$D:$D,Setup_MPP!$C13,Pronostics!$AC:$AC)</f>
        <v>7</v>
      </c>
      <c r="P13" s="7">
        <f ca="1">SUMIF(Pronostics!$B:$B,Setup_MPP!$A13,Pronostics!$AF:$AF)</f>
        <v>3082</v>
      </c>
      <c r="Q13" s="7">
        <f>SUMIF(Pronostics!$B:$B,Setup_MPP!$A13,Pronostics!$Z:$Z)</f>
        <v>0</v>
      </c>
      <c r="R13" s="7">
        <f>COUNTIF(Database!M:M,"Terminé")</f>
        <v>85</v>
      </c>
      <c r="S13" s="74">
        <f ca="1">P13/R13</f>
        <v>36.258823529411764</v>
      </c>
      <c r="T13" s="74">
        <f ca="1">P13/(R13-Q13)</f>
        <v>36.258823529411764</v>
      </c>
      <c r="U13" s="7">
        <f t="shared" ca="1" si="0"/>
        <v>10</v>
      </c>
      <c r="V13" s="7">
        <f t="shared" ca="1" si="1"/>
        <v>68.5</v>
      </c>
    </row>
    <row r="14" spans="1:22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48</v>
      </c>
      <c r="O14" s="7">
        <f ca="1">SUMIF(Pronostics!$D:$D,Setup_MPP!$C14,Pronostics!$AC:$AC)</f>
        <v>7</v>
      </c>
      <c r="P14" s="7">
        <f ca="1">SUMIF(Pronostics!$B:$B,Setup_MPP!$A14,Pronostics!$AF:$AF)</f>
        <v>3433</v>
      </c>
      <c r="Q14" s="7">
        <f>SUMIF(Pronostics!$B:$B,Setup_MPP!$A14,Pronostics!$Z:$Z)</f>
        <v>0</v>
      </c>
      <c r="R14" s="7">
        <f>COUNTIF(Database!M:M,"Terminé")</f>
        <v>85</v>
      </c>
      <c r="S14" s="74">
        <f ca="1">P14/R14</f>
        <v>40.388235294117649</v>
      </c>
      <c r="T14" s="74">
        <f ca="1">P14/(R14-Q14)</f>
        <v>40.388235294117649</v>
      </c>
      <c r="U14" s="7">
        <f t="shared" ca="1" si="0"/>
        <v>4</v>
      </c>
      <c r="V14" s="7">
        <f t="shared" ca="1" si="1"/>
        <v>71.5</v>
      </c>
    </row>
    <row r="15" spans="1:22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1</v>
      </c>
      <c r="J15" s="7">
        <f>IFERROR(VLOOKUP(F15,Setup_Team!B:D,3,FALSE)*Setup_MPP!H15,0)</f>
        <v>0</v>
      </c>
      <c r="K15" s="7">
        <f>IFERROR(VLOOKUP(G15,Setup_Player!B:C,2,FALSE)*Setup_MPP!I15,0)</f>
        <v>80</v>
      </c>
      <c r="L15" s="7">
        <f>IFERROR(IF(H15=1,J15,0),0)</f>
        <v>0</v>
      </c>
      <c r="M15" s="7">
        <f>IFERROR(IF(I15=1,K15,0),0)</f>
        <v>80</v>
      </c>
      <c r="N15" s="7">
        <f>SUMIF(Pronostics!$D:$D,Setup_MPP!$C15,Pronostics!$AA:$AA)</f>
        <v>53</v>
      </c>
      <c r="O15" s="7">
        <f ca="1">SUMIF(Pronostics!$D:$D,Setup_MPP!$C15,Pronostics!$AC:$AC)</f>
        <v>9</v>
      </c>
      <c r="P15" s="7">
        <f ca="1">SUMIF(Pronostics!$B:$B,Setup_MPP!$A15,Pronostics!$AF:$AF)</f>
        <v>3421</v>
      </c>
      <c r="Q15" s="7">
        <f>SUMIF(Pronostics!$B:$B,Setup_MPP!$A15,Pronostics!$Z:$Z)</f>
        <v>3</v>
      </c>
      <c r="R15" s="7">
        <f>COUNTIF(Database!M:M,"Terminé")</f>
        <v>85</v>
      </c>
      <c r="S15" s="74">
        <f ca="1">P15/R15</f>
        <v>40.247058823529414</v>
      </c>
      <c r="T15" s="74">
        <f ca="1">P15/(R15-Q15)</f>
        <v>41.719512195121951</v>
      </c>
      <c r="U15" s="7">
        <f t="shared" ca="1" si="0"/>
        <v>2</v>
      </c>
      <c r="V15" s="7">
        <f t="shared" ca="1" si="1"/>
        <v>64.5</v>
      </c>
    </row>
    <row r="16" spans="1:22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52</v>
      </c>
      <c r="O16" s="7">
        <f ca="1">SUMIF(Pronostics!$D:$D,Setup_MPP!$C16,Pronostics!$AC:$AC)</f>
        <v>11</v>
      </c>
      <c r="P16" s="7">
        <f ca="1">SUMIF(Pronostics!$B:$B,Setup_MPP!$A16,Pronostics!$AF:$AF)</f>
        <v>3436</v>
      </c>
      <c r="Q16" s="7">
        <f>SUMIF(Pronostics!$B:$B,Setup_MPP!$A16,Pronostics!$Z:$Z)</f>
        <v>0</v>
      </c>
      <c r="R16" s="7">
        <f>COUNTIF(Database!M:M,"Terminé")</f>
        <v>85</v>
      </c>
      <c r="S16" s="74">
        <f ca="1">P16/R16</f>
        <v>40.423529411764704</v>
      </c>
      <c r="T16" s="74">
        <f ca="1">P16/(R16-Q16)</f>
        <v>40.423529411764704</v>
      </c>
      <c r="U16" s="7">
        <f t="shared" ca="1" si="0"/>
        <v>2</v>
      </c>
      <c r="V16" s="7">
        <f t="shared" ca="1" si="1"/>
        <v>66.099999999999994</v>
      </c>
    </row>
    <row r="17" spans="1:22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37</v>
      </c>
      <c r="O17" s="7">
        <f ca="1">SUMIF(Pronostics!$D:$D,Setup_MPP!$C17,Pronostics!$AC:$AC)</f>
        <v>7</v>
      </c>
      <c r="P17" s="7">
        <f ca="1">SUMIF(Pronostics!$B:$B,Setup_MPP!$A17,Pronostics!$AF:$AF)</f>
        <v>2658</v>
      </c>
      <c r="Q17" s="7">
        <f>SUMIF(Pronostics!$B:$B,Setup_MPP!$A17,Pronostics!$Z:$Z)</f>
        <v>0</v>
      </c>
      <c r="R17" s="7">
        <f>COUNTIF(Database!M:M,"Terminé")</f>
        <v>85</v>
      </c>
      <c r="S17" s="74">
        <f ca="1">P17/R17</f>
        <v>31.270588235294117</v>
      </c>
      <c r="T17" s="74">
        <f ca="1">P17/(R17-Q17)</f>
        <v>31.270588235294117</v>
      </c>
      <c r="U17" s="7">
        <f t="shared" ca="1" si="0"/>
        <v>12</v>
      </c>
      <c r="V17" s="7">
        <f t="shared" ca="1" si="1"/>
        <v>71.8</v>
      </c>
    </row>
    <row r="18" spans="1:22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1</v>
      </c>
      <c r="J18" s="7">
        <f>IFERROR(VLOOKUP(F18,Setup_Team!B:D,3,FALSE)*Setup_MPP!H18,0)</f>
        <v>0</v>
      </c>
      <c r="K18" s="7">
        <f>IFERROR(VLOOKUP(G18,Setup_Player!B:C,2,FALSE)*Setup_MPP!I18,0)</f>
        <v>80</v>
      </c>
      <c r="L18" s="7">
        <f>IFERROR(IF(H18=1,J18,0),0)</f>
        <v>0</v>
      </c>
      <c r="M18" s="7">
        <f>IFERROR(IF(I18=1,K18,0),0)</f>
        <v>80</v>
      </c>
      <c r="N18" s="7">
        <f>SUMIF(Pronostics!$D:$D,Setup_MPP!$C18,Pronostics!$AA:$AA)</f>
        <v>52</v>
      </c>
      <c r="O18" s="7">
        <f ca="1">SUMIF(Pronostics!$D:$D,Setup_MPP!$C18,Pronostics!$AC:$AC)</f>
        <v>12</v>
      </c>
      <c r="P18" s="7">
        <f ca="1">SUMIF(Pronostics!$B:$B,Setup_MPP!$A18,Pronostics!$AF:$AF)</f>
        <v>3369</v>
      </c>
      <c r="Q18" s="7">
        <f>SUMIF(Pronostics!$B:$B,Setup_MPP!$A18,Pronostics!$Z:$Z)</f>
        <v>0</v>
      </c>
      <c r="R18" s="7">
        <f>COUNTIF(Database!M:M,"Terminé")</f>
        <v>85</v>
      </c>
      <c r="S18" s="74">
        <f ca="1">P18/R18</f>
        <v>39.635294117647057</v>
      </c>
      <c r="T18" s="74">
        <f ca="1">P18/(R18-Q18)</f>
        <v>39.635294117647057</v>
      </c>
      <c r="U18" s="7">
        <f t="shared" ca="1" si="0"/>
        <v>3</v>
      </c>
      <c r="V18" s="7">
        <f t="shared" ca="1" si="1"/>
        <v>64.8</v>
      </c>
    </row>
    <row r="19" spans="1:22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39</v>
      </c>
      <c r="O19" s="7">
        <f ca="1">SUMIF(Pronostics!$D:$D,Setup_MPP!$C19,Pronostics!$AC:$AC)</f>
        <v>8</v>
      </c>
      <c r="P19" s="7">
        <f ca="1">SUMIF(Pronostics!$B:$B,Setup_MPP!$A19,Pronostics!$AF:$AF)</f>
        <v>3095</v>
      </c>
      <c r="Q19" s="7">
        <f>SUMIF(Pronostics!$B:$B,Setup_MPP!$A19,Pronostics!$Z:$Z)</f>
        <v>0</v>
      </c>
      <c r="R19" s="7">
        <f>COUNTIF(Database!M:M,"Terminé")</f>
        <v>85</v>
      </c>
      <c r="S19" s="74">
        <f ca="1">P19/R19</f>
        <v>36.411764705882355</v>
      </c>
      <c r="T19" s="74">
        <f ca="1">P19/(R19-Q19)</f>
        <v>36.411764705882355</v>
      </c>
      <c r="U19" s="7">
        <f t="shared" ca="1" si="0"/>
        <v>5</v>
      </c>
      <c r="V19" s="7">
        <f t="shared" ca="1" si="1"/>
        <v>79.400000000000006</v>
      </c>
    </row>
    <row r="20" spans="1:22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1</v>
      </c>
      <c r="J20" s="7">
        <f>IFERROR(VLOOKUP(F20,Setup_Team!B:D,3,FALSE)*Setup_MPP!H20,0)</f>
        <v>0</v>
      </c>
      <c r="K20" s="7">
        <f>IFERROR(VLOOKUP(G20,Setup_Player!B:C,2,FALSE)*Setup_MPP!I20,0)</f>
        <v>80</v>
      </c>
      <c r="L20" s="7">
        <f>IFERROR(IF(H20=1,J20,0),0)</f>
        <v>0</v>
      </c>
      <c r="M20" s="7">
        <f>IFERROR(IF(I20=1,K20,0),0)</f>
        <v>80</v>
      </c>
      <c r="N20" s="7">
        <f>SUMIF(Pronostics!$D:$D,Setup_MPP!$C20,Pronostics!$AA:$AA)</f>
        <v>52</v>
      </c>
      <c r="O20" s="7">
        <f ca="1">SUMIF(Pronostics!$D:$D,Setup_MPP!$C20,Pronostics!$AC:$AC)</f>
        <v>7</v>
      </c>
      <c r="P20" s="7">
        <f ca="1">SUMIF(Pronostics!$B:$B,Setup_MPP!$A20,Pronostics!$AF:$AF)</f>
        <v>3237</v>
      </c>
      <c r="Q20" s="7">
        <f>SUMIF(Pronostics!$B:$B,Setup_MPP!$A20,Pronostics!$Z:$Z)</f>
        <v>0</v>
      </c>
      <c r="R20" s="7">
        <f>COUNTIF(Database!M:M,"Terminé")</f>
        <v>85</v>
      </c>
      <c r="S20" s="74">
        <f ca="1">P20/R20</f>
        <v>38.082352941176474</v>
      </c>
      <c r="T20" s="74">
        <f ca="1">P20/(R20-Q20)</f>
        <v>38.082352941176474</v>
      </c>
      <c r="U20" s="7">
        <f t="shared" ca="1" si="0"/>
        <v>4</v>
      </c>
      <c r="V20" s="7">
        <f t="shared" ca="1" si="1"/>
        <v>62.3</v>
      </c>
    </row>
    <row r="21" spans="1:22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IFERROR(VLOOKUP(F21,Setup_Team!B:D,3,FALSE)*Setup_MPP!H21,0)</f>
        <v>0</v>
      </c>
      <c r="K21" s="7">
        <f>IFERROR(VLOOKUP(G21,Setup_Player!B:C,2,FALSE)*Setup_MPP!I21,0)</f>
        <v>0</v>
      </c>
      <c r="L21" s="7">
        <f>IFERROR(IF(H21=1,J21,0),0)</f>
        <v>0</v>
      </c>
      <c r="M21" s="7">
        <f>IFERROR(IF(I21=1,K21,0),0)</f>
        <v>0</v>
      </c>
      <c r="N21" s="7">
        <f>SUMIF(Pronostics!$D:$D,Setup_MPP!$C21,Pronostics!$AA:$AA)</f>
        <v>47</v>
      </c>
      <c r="O21" s="7">
        <f ca="1">SUMIF(Pronostics!$D:$D,Setup_MPP!$C21,Pronostics!$AC:$AC)</f>
        <v>6</v>
      </c>
      <c r="P21" s="7">
        <f ca="1">SUMIF(Pronostics!$B:$B,Setup_MPP!$A21,Pronostics!$AF:$AF)</f>
        <v>2971</v>
      </c>
      <c r="Q21" s="7">
        <f>SUMIF(Pronostics!$B:$B,Setup_MPP!$A21,Pronostics!$Z:$Z)</f>
        <v>1</v>
      </c>
      <c r="R21" s="7">
        <f>COUNTIF(Database!M:M,"Terminé")</f>
        <v>85</v>
      </c>
      <c r="S21" s="74">
        <f ca="1">P21/R21</f>
        <v>34.952941176470588</v>
      </c>
      <c r="T21" s="74">
        <f ca="1">P21/(R21-Q21)</f>
        <v>35.36904761904762</v>
      </c>
      <c r="U21" s="7">
        <f t="shared" ca="1" si="0"/>
        <v>7</v>
      </c>
      <c r="V21" s="7">
        <f t="shared" ca="1" si="1"/>
        <v>63.2</v>
      </c>
    </row>
    <row r="22" spans="1:22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41</v>
      </c>
      <c r="O22" s="7">
        <f ca="1">SUMIF(Pronostics!$D:$D,Setup_MPP!$C22,Pronostics!$AC:$AC)</f>
        <v>4</v>
      </c>
      <c r="P22" s="7">
        <f ca="1">SUMIF(Pronostics!$B:$B,Setup_MPP!$A22,Pronostics!$AF:$AF)</f>
        <v>2885</v>
      </c>
      <c r="Q22" s="7">
        <f>SUMIF(Pronostics!$B:$B,Setup_MPP!$A22,Pronostics!$Z:$Z)</f>
        <v>5</v>
      </c>
      <c r="R22" s="7">
        <f>COUNTIF(Database!M:M,"Terminé")</f>
        <v>85</v>
      </c>
      <c r="S22" s="74">
        <f ca="1">P22/R22</f>
        <v>33.941176470588232</v>
      </c>
      <c r="T22" s="74">
        <f ca="1">P22/(R22-Q22)</f>
        <v>36.0625</v>
      </c>
      <c r="U22" s="7">
        <f t="shared" ca="1" si="0"/>
        <v>6</v>
      </c>
      <c r="V22" s="7">
        <f t="shared" ca="1" si="1"/>
        <v>70.400000000000006</v>
      </c>
    </row>
    <row r="23" spans="1:22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43</v>
      </c>
      <c r="O23" s="7">
        <f ca="1">SUMIF(Pronostics!$D:$D,Setup_MPP!$C23,Pronostics!$AC:$AC)</f>
        <v>9</v>
      </c>
      <c r="P23" s="7">
        <f ca="1">SUMIF(Pronostics!$B:$B,Setup_MPP!$A23,Pronostics!$AF:$AF)</f>
        <v>3006</v>
      </c>
      <c r="Q23" s="7">
        <f>SUMIF(Pronostics!$B:$B,Setup_MPP!$A23,Pronostics!$Z:$Z)</f>
        <v>2</v>
      </c>
      <c r="R23" s="7">
        <f>COUNTIF(Database!M:M,"Terminé")</f>
        <v>85</v>
      </c>
      <c r="S23" s="74">
        <f ca="1">P23/R23</f>
        <v>35.364705882352943</v>
      </c>
      <c r="T23" s="74">
        <f ca="1">P23/(R23-Q23)</f>
        <v>36.216867469879517</v>
      </c>
      <c r="U23" s="7">
        <f t="shared" ca="1" si="0"/>
        <v>5</v>
      </c>
      <c r="V23" s="7">
        <f t="shared" ca="1" si="1"/>
        <v>69.900000000000006</v>
      </c>
    </row>
    <row r="24" spans="1:22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40</v>
      </c>
      <c r="O24" s="7">
        <f ca="1">SUMIF(Pronostics!$D:$D,Setup_MPP!$C24,Pronostics!$AC:$AC)</f>
        <v>6</v>
      </c>
      <c r="P24" s="7">
        <f ca="1">SUMIF(Pronostics!$B:$B,Setup_MPP!$A24,Pronostics!$AF:$AF)</f>
        <v>2555</v>
      </c>
      <c r="Q24" s="7">
        <f>SUMIF(Pronostics!$B:$B,Setup_MPP!$A24,Pronostics!$Z:$Z)</f>
        <v>8</v>
      </c>
      <c r="R24" s="7">
        <f>COUNTIF(Database!M:M,"Terminé")</f>
        <v>85</v>
      </c>
      <c r="S24" s="74">
        <f ca="1">P24/R24</f>
        <v>30.058823529411764</v>
      </c>
      <c r="T24" s="74">
        <f ca="1">P24/(R24-Q24)</f>
        <v>33.18181818181818</v>
      </c>
      <c r="U24" s="7">
        <f t="shared" ca="1" si="0"/>
        <v>5</v>
      </c>
      <c r="V24" s="7">
        <f t="shared" ca="1" si="1"/>
        <v>63.9</v>
      </c>
    </row>
    <row r="25" spans="1:22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42</v>
      </c>
      <c r="O25" s="7">
        <f ca="1">SUMIF(Pronostics!$D:$D,Setup_MPP!$C25,Pronostics!$AC:$AC)</f>
        <v>8</v>
      </c>
      <c r="P25" s="7">
        <f ca="1">SUMIF(Pronostics!$B:$B,Setup_MPP!$A25,Pronostics!$AF:$AF)</f>
        <v>3188</v>
      </c>
      <c r="Q25" s="7">
        <f>SUMIF(Pronostics!$B:$B,Setup_MPP!$A25,Pronostics!$Z:$Z)</f>
        <v>5</v>
      </c>
      <c r="R25" s="7">
        <f>COUNTIF(Database!M:M,"Terminé")</f>
        <v>85</v>
      </c>
      <c r="S25" s="74">
        <f ca="1">P25/R25</f>
        <v>37.505882352941178</v>
      </c>
      <c r="T25" s="74">
        <f ca="1">P25/(R25-Q25)</f>
        <v>39.85</v>
      </c>
      <c r="U25" s="7">
        <f t="shared" ca="1" si="0"/>
        <v>2</v>
      </c>
      <c r="V25" s="7">
        <f t="shared" ca="1" si="1"/>
        <v>75.900000000000006</v>
      </c>
    </row>
    <row r="26" spans="1:22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1</v>
      </c>
      <c r="J26" s="7">
        <f>IFERROR(VLOOKUP(F26,Setup_Team!B:D,3,FALSE)*Setup_MPP!H26,0)</f>
        <v>0</v>
      </c>
      <c r="K26" s="7">
        <f>IFERROR(VLOOKUP(G26,Setup_Player!B:C,2,FALSE)*Setup_MPP!I26,0)</f>
        <v>80</v>
      </c>
      <c r="L26" s="7">
        <f>IFERROR(IF(H26=1,J26,0),0)</f>
        <v>0</v>
      </c>
      <c r="M26" s="7">
        <f>IFERROR(IF(I26=1,K26,0),0)</f>
        <v>80</v>
      </c>
      <c r="N26" s="7">
        <f>SUMIF(Pronostics!$D:$D,Setup_MPP!$C26,Pronostics!$AA:$AA)</f>
        <v>48</v>
      </c>
      <c r="O26" s="7">
        <f ca="1">SUMIF(Pronostics!$D:$D,Setup_MPP!$C26,Pronostics!$AC:$AC)</f>
        <v>9</v>
      </c>
      <c r="P26" s="7">
        <f ca="1">SUMIF(Pronostics!$B:$B,Setup_MPP!$A26,Pronostics!$AF:$AF)</f>
        <v>3259</v>
      </c>
      <c r="Q26" s="7">
        <f>SUMIF(Pronostics!$B:$B,Setup_MPP!$A26,Pronostics!$Z:$Z)</f>
        <v>0</v>
      </c>
      <c r="R26" s="7">
        <f>COUNTIF(Database!M:M,"Terminé")</f>
        <v>85</v>
      </c>
      <c r="S26" s="74">
        <f ca="1">P26/R26</f>
        <v>38.341176470588238</v>
      </c>
      <c r="T26" s="74">
        <f ca="1">P26/(R26-Q26)</f>
        <v>38.341176470588238</v>
      </c>
      <c r="U26" s="7">
        <f t="shared" ca="1" si="0"/>
        <v>2</v>
      </c>
      <c r="V26" s="7">
        <f t="shared" ca="1" si="1"/>
        <v>67.900000000000006</v>
      </c>
    </row>
    <row r="27" spans="1:22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46</v>
      </c>
      <c r="O27" s="7">
        <f ca="1">SUMIF(Pronostics!$D:$D,Setup_MPP!$C27,Pronostics!$AC:$AC)</f>
        <v>8</v>
      </c>
      <c r="P27" s="7">
        <f ca="1">SUMIF(Pronostics!$B:$B,Setup_MPP!$A27,Pronostics!$AF:$AF)</f>
        <v>2862</v>
      </c>
      <c r="Q27" s="7">
        <f>SUMIF(Pronostics!$B:$B,Setup_MPP!$A27,Pronostics!$Z:$Z)</f>
        <v>6</v>
      </c>
      <c r="R27" s="7">
        <f>COUNTIF(Database!M:M,"Terminé")</f>
        <v>85</v>
      </c>
      <c r="S27" s="74">
        <f ca="1">P27/R27</f>
        <v>33.670588235294119</v>
      </c>
      <c r="T27" s="74">
        <f ca="1">P27/(R27-Q27)</f>
        <v>36.22784810126582</v>
      </c>
      <c r="U27" s="7">
        <f t="shared" ca="1" si="0"/>
        <v>2</v>
      </c>
      <c r="V27" s="7">
        <f t="shared" ca="1" si="1"/>
        <v>62.2</v>
      </c>
    </row>
    <row r="28" spans="1:22" x14ac:dyDescent="0.35">
      <c r="A28" s="7">
        <v>27</v>
      </c>
      <c r="B28" s="7" t="s">
        <v>419</v>
      </c>
      <c r="C28" s="7" t="s">
        <v>414</v>
      </c>
      <c r="D28" s="7" t="s">
        <v>416</v>
      </c>
      <c r="E28" s="7" t="s">
        <v>415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41</v>
      </c>
      <c r="O28" s="7">
        <f ca="1">SUMIF(Pronostics!$D:$D,Setup_MPP!$C28,Pronostics!$AC:$AC)</f>
        <v>10</v>
      </c>
      <c r="P28" s="7">
        <f ca="1">SUMIF(Pronostics!$B:$B,Setup_MPP!$A28,Pronostics!$AF:$AF)</f>
        <v>3058</v>
      </c>
      <c r="Q28" s="7">
        <f>SUMIF(Pronostics!$B:$B,Setup_MPP!$A28,Pronostics!$Z:$Z)</f>
        <v>28</v>
      </c>
      <c r="R28" s="7">
        <f>COUNTIF(Database!M:M,"Terminé")</f>
        <v>85</v>
      </c>
      <c r="S28" s="74">
        <f ca="1">P28/R28</f>
        <v>35.976470588235294</v>
      </c>
      <c r="T28" s="74">
        <f ca="1">P28/(R28-Q28)</f>
        <v>53.649122807017541</v>
      </c>
      <c r="U28" s="7">
        <f t="shared" ca="1" si="0"/>
        <v>1</v>
      </c>
      <c r="V28" s="7">
        <f t="shared" ca="1" si="1"/>
        <v>74.599999999999994</v>
      </c>
    </row>
    <row r="29" spans="1:22" x14ac:dyDescent="0.35">
      <c r="A29" s="7">
        <v>30</v>
      </c>
      <c r="B29" s="7" t="s">
        <v>422</v>
      </c>
      <c r="C29" s="7" t="s">
        <v>422</v>
      </c>
      <c r="D29" s="7" t="s">
        <v>423</v>
      </c>
      <c r="E29" s="7" t="s">
        <v>424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85</v>
      </c>
      <c r="S29" s="74">
        <f>P29/R29</f>
        <v>0</v>
      </c>
      <c r="T29" s="74">
        <f>P29/(R29-Q29)</f>
        <v>0</v>
      </c>
      <c r="U29" s="7">
        <f t="shared" si="0"/>
        <v>1</v>
      </c>
      <c r="V29" s="7" t="str">
        <f t="shared" si="1"/>
        <v/>
      </c>
    </row>
    <row r="30" spans="1:22" x14ac:dyDescent="0.35">
      <c r="S30" s="74"/>
      <c r="T30" s="74"/>
    </row>
    <row r="31" spans="1:22" x14ac:dyDescent="0.35">
      <c r="S31" s="74"/>
      <c r="T31" s="74"/>
    </row>
    <row r="32" spans="1:22" x14ac:dyDescent="0.35">
      <c r="S32" s="74"/>
      <c r="T32" s="74"/>
    </row>
    <row r="33" spans="19:20" x14ac:dyDescent="0.35">
      <c r="S33" s="74"/>
      <c r="T33" s="74"/>
    </row>
    <row r="34" spans="19:20" x14ac:dyDescent="0.35">
      <c r="S34" s="74"/>
      <c r="T34" s="74"/>
    </row>
    <row r="35" spans="19:20" x14ac:dyDescent="0.35">
      <c r="S35" s="74"/>
      <c r="T35" s="74"/>
    </row>
    <row r="36" spans="19:20" x14ac:dyDescent="0.35">
      <c r="S36" s="74"/>
      <c r="T36" s="74"/>
    </row>
    <row r="37" spans="19:20" x14ac:dyDescent="0.35">
      <c r="S37" s="74"/>
      <c r="T37" s="74"/>
    </row>
    <row r="38" spans="19:20" x14ac:dyDescent="0.35">
      <c r="S38" s="74"/>
      <c r="T38" s="74"/>
    </row>
    <row r="39" spans="19:20" x14ac:dyDescent="0.35">
      <c r="S39" s="74"/>
      <c r="T39" s="74"/>
    </row>
    <row r="40" spans="19:20" x14ac:dyDescent="0.35">
      <c r="S40" s="74"/>
      <c r="T40" s="74"/>
    </row>
    <row r="41" spans="19:20" x14ac:dyDescent="0.35">
      <c r="S41" s="74"/>
      <c r="T41" s="74"/>
    </row>
    <row r="42" spans="19:20" x14ac:dyDescent="0.35">
      <c r="S42" s="74"/>
      <c r="T42" s="74"/>
    </row>
    <row r="43" spans="19:20" x14ac:dyDescent="0.35">
      <c r="S43" s="74"/>
      <c r="T43" s="74"/>
    </row>
    <row r="44" spans="19:20" x14ac:dyDescent="0.35">
      <c r="S44" s="74"/>
      <c r="T44" s="74"/>
    </row>
    <row r="45" spans="19:20" x14ac:dyDescent="0.35">
      <c r="S45" s="74"/>
      <c r="T45" s="74"/>
    </row>
    <row r="46" spans="19:20" x14ac:dyDescent="0.35">
      <c r="S46" s="74"/>
      <c r="T46" s="74"/>
    </row>
    <row r="47" spans="19:20" x14ac:dyDescent="0.35">
      <c r="S47" s="74"/>
      <c r="T47" s="74"/>
    </row>
    <row r="48" spans="19:20" x14ac:dyDescent="0.35">
      <c r="S48" s="74"/>
      <c r="T48" s="74"/>
    </row>
    <row r="49" spans="19:20" x14ac:dyDescent="0.35">
      <c r="S49" s="74"/>
      <c r="T49" s="74"/>
    </row>
    <row r="50" spans="19:20" x14ac:dyDescent="0.35">
      <c r="S50" s="74"/>
      <c r="T50" s="74"/>
    </row>
    <row r="51" spans="19:20" x14ac:dyDescent="0.35">
      <c r="S51" s="74"/>
      <c r="T51" s="74"/>
    </row>
    <row r="52" spans="19:20" x14ac:dyDescent="0.35">
      <c r="S52" s="74"/>
      <c r="T52" s="74"/>
    </row>
    <row r="53" spans="19:20" x14ac:dyDescent="0.35">
      <c r="S53" s="74"/>
      <c r="T53" s="74"/>
    </row>
    <row r="54" spans="19:20" x14ac:dyDescent="0.35">
      <c r="S54" s="74"/>
      <c r="T54" s="74"/>
    </row>
    <row r="55" spans="19:20" x14ac:dyDescent="0.35">
      <c r="S55" s="74"/>
      <c r="T55" s="74"/>
    </row>
    <row r="56" spans="19:20" x14ac:dyDescent="0.35">
      <c r="S56" s="74"/>
      <c r="T56" s="74"/>
    </row>
    <row r="57" spans="19:20" x14ac:dyDescent="0.35">
      <c r="S57" s="74"/>
      <c r="T57" s="74"/>
    </row>
    <row r="58" spans="19:20" x14ac:dyDescent="0.35">
      <c r="S58" s="74"/>
      <c r="T58" s="74"/>
    </row>
    <row r="59" spans="19:20" x14ac:dyDescent="0.35">
      <c r="S59" s="74"/>
      <c r="T59" s="74"/>
    </row>
    <row r="60" spans="19:20" x14ac:dyDescent="0.35">
      <c r="S60" s="74"/>
      <c r="T60" s="74"/>
    </row>
    <row r="61" spans="19:20" x14ac:dyDescent="0.35">
      <c r="S61" s="74"/>
      <c r="T61" s="74"/>
    </row>
    <row r="62" spans="19:20" x14ac:dyDescent="0.35">
      <c r="S62" s="74"/>
      <c r="T62" s="74"/>
    </row>
    <row r="63" spans="19:20" x14ac:dyDescent="0.35">
      <c r="S63" s="74"/>
      <c r="T63" s="74"/>
    </row>
    <row r="64" spans="19:20" x14ac:dyDescent="0.35">
      <c r="S64" s="74"/>
      <c r="T64" s="74"/>
    </row>
    <row r="65" spans="19:20" x14ac:dyDescent="0.35">
      <c r="S65" s="74"/>
      <c r="T65" s="74"/>
    </row>
    <row r="66" spans="19:20" x14ac:dyDescent="0.35">
      <c r="S66" s="74"/>
      <c r="T66" s="74"/>
    </row>
    <row r="67" spans="19:20" x14ac:dyDescent="0.35">
      <c r="S67" s="74"/>
      <c r="T67" s="74"/>
    </row>
    <row r="68" spans="19:20" x14ac:dyDescent="0.35">
      <c r="S68" s="74"/>
      <c r="T68" s="74"/>
    </row>
    <row r="69" spans="19:20" x14ac:dyDescent="0.35">
      <c r="S69" s="74"/>
      <c r="T69" s="74"/>
    </row>
    <row r="70" spans="19:20" x14ac:dyDescent="0.35">
      <c r="S70" s="74"/>
      <c r="T70" s="74"/>
    </row>
    <row r="71" spans="19:20" x14ac:dyDescent="0.35">
      <c r="S71" s="74"/>
      <c r="T71" s="74"/>
    </row>
    <row r="72" spans="19:20" x14ac:dyDescent="0.35">
      <c r="S72" s="74"/>
      <c r="T72" s="74"/>
    </row>
    <row r="73" spans="19:20" x14ac:dyDescent="0.35">
      <c r="S73" s="74"/>
      <c r="T73" s="74"/>
    </row>
    <row r="74" spans="19:20" x14ac:dyDescent="0.35">
      <c r="S74" s="74"/>
      <c r="T74" s="74"/>
    </row>
    <row r="75" spans="19:20" x14ac:dyDescent="0.35">
      <c r="S75" s="74"/>
      <c r="T75" s="74"/>
    </row>
    <row r="76" spans="19:20" x14ac:dyDescent="0.35">
      <c r="S76" s="74"/>
      <c r="T76" s="74"/>
    </row>
    <row r="77" spans="19:20" x14ac:dyDescent="0.35">
      <c r="S77" s="74"/>
      <c r="T77" s="74"/>
    </row>
    <row r="78" spans="19:20" x14ac:dyDescent="0.35">
      <c r="S78" s="74"/>
      <c r="T78" s="74"/>
    </row>
    <row r="79" spans="19:20" x14ac:dyDescent="0.35">
      <c r="S79" s="74"/>
      <c r="T79" s="74"/>
    </row>
    <row r="80" spans="19:20" x14ac:dyDescent="0.35">
      <c r="S80" s="74"/>
      <c r="T80" s="74"/>
    </row>
    <row r="81" spans="19:20" x14ac:dyDescent="0.35">
      <c r="S81" s="74"/>
      <c r="T81" s="74"/>
    </row>
    <row r="82" spans="19:20" x14ac:dyDescent="0.35">
      <c r="S82" s="74"/>
      <c r="T82" s="74"/>
    </row>
    <row r="83" spans="19:20" x14ac:dyDescent="0.35">
      <c r="S83" s="74"/>
      <c r="T83" s="74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2026-07-03T09:56:14Z</dcterms:modified>
</cp:coreProperties>
</file>