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83EF4D4F-AE12-48F4-8960-A2C7098798C0}" xr6:coauthVersionLast="47" xr6:coauthVersionMax="47" xr10:uidLastSave="{00000000-0000-0000-0000-000000000000}"/>
  <bookViews>
    <workbookView xWindow="-9720" yWindow="-21710" windowWidth="38620" windowHeight="21100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7" l="1"/>
  <c r="L29" i="7" s="1"/>
  <c r="I29" i="7"/>
  <c r="M29" i="7" s="1"/>
  <c r="J29" i="7"/>
  <c r="K29" i="7"/>
  <c r="N29" i="7"/>
  <c r="P29" i="7"/>
  <c r="H30" i="7"/>
  <c r="L30" i="7" s="1"/>
  <c r="I30" i="7"/>
  <c r="M30" i="7" s="1"/>
  <c r="J30" i="7"/>
  <c r="K30" i="7"/>
  <c r="N30" i="7"/>
  <c r="P30" i="7"/>
  <c r="H31" i="7"/>
  <c r="L31" i="7" s="1"/>
  <c r="I31" i="7"/>
  <c r="J31" i="7"/>
  <c r="K31" i="7"/>
  <c r="M31" i="7"/>
  <c r="N31" i="7"/>
  <c r="P31" i="7"/>
  <c r="Q29" i="7"/>
  <c r="Q30" i="7"/>
  <c r="Q31" i="7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E2242" i="4"/>
  <c r="AF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B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16" i="4"/>
  <c r="AE2217" i="4"/>
  <c r="AE2218" i="4"/>
  <c r="AE2219" i="4"/>
  <c r="AE2221" i="4"/>
  <c r="AE2222" i="4"/>
  <c r="AE2223" i="4"/>
  <c r="AE2224" i="4"/>
  <c r="AE2225" i="4"/>
  <c r="AE2226" i="4"/>
  <c r="AE2227" i="4"/>
  <c r="AE2228" i="4"/>
  <c r="AE2229" i="4"/>
  <c r="AE2230" i="4"/>
  <c r="AE2231" i="4"/>
  <c r="AE2232" i="4"/>
  <c r="AE2233" i="4"/>
  <c r="AE2234" i="4"/>
  <c r="AE2235" i="4"/>
  <c r="AE2236" i="4"/>
  <c r="AE2237" i="4"/>
  <c r="AE2238" i="4"/>
  <c r="AE2239" i="4"/>
  <c r="AE2240" i="4"/>
  <c r="AE2241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16" i="4"/>
  <c r="AF2217" i="4"/>
  <c r="AF2218" i="4"/>
  <c r="AF2219" i="4"/>
  <c r="AF2221" i="4"/>
  <c r="AF2222" i="4"/>
  <c r="AF2223" i="4"/>
  <c r="AF2224" i="4"/>
  <c r="AF2225" i="4"/>
  <c r="AF2226" i="4"/>
  <c r="AF2227" i="4"/>
  <c r="AF2228" i="4"/>
  <c r="AF2229" i="4"/>
  <c r="AF2230" i="4"/>
  <c r="AF2231" i="4"/>
  <c r="AF2232" i="4"/>
  <c r="AF2233" i="4"/>
  <c r="AF2234" i="4"/>
  <c r="AF2235" i="4"/>
  <c r="AF2236" i="4"/>
  <c r="AF2237" i="4"/>
  <c r="AF2238" i="4"/>
  <c r="AF2239" i="4"/>
  <c r="AF2240" i="4"/>
  <c r="AF2241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17" i="7"/>
  <c r="L17" i="7" s="1"/>
  <c r="I17" i="7"/>
  <c r="M17" i="7" s="1"/>
  <c r="Z45" i="1"/>
  <c r="Z47" i="1"/>
  <c r="Z51" i="1"/>
  <c r="Z65" i="1"/>
  <c r="Z70" i="1"/>
  <c r="Z71" i="1"/>
  <c r="Z7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AB82" i="1" s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6" i="7" s="1"/>
  <c r="E7" i="6"/>
  <c r="I3" i="7" s="1"/>
  <c r="E9" i="6"/>
  <c r="E3" i="6"/>
  <c r="I15" i="7" s="1"/>
  <c r="E5" i="6"/>
  <c r="I18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0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Y82" i="1" s="1"/>
  <c r="AA82" i="1" s="1"/>
  <c r="H95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R2862" i="4" l="1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16" i="7"/>
  <c r="H25" i="7"/>
  <c r="L25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AA2215" i="4" s="1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15" i="7"/>
  <c r="H4" i="7"/>
  <c r="L4" i="7" s="1"/>
  <c r="Z57" i="1"/>
  <c r="H19" i="7"/>
  <c r="L19" i="7" s="1"/>
  <c r="H2" i="7"/>
  <c r="H3" i="7"/>
  <c r="H20" i="7"/>
  <c r="H9" i="7"/>
  <c r="H23" i="7"/>
  <c r="L23" i="7" s="1"/>
  <c r="H18" i="7"/>
  <c r="L18" i="7" s="1"/>
  <c r="H24" i="7"/>
  <c r="J24" i="7" s="1"/>
  <c r="H13" i="7"/>
  <c r="H22" i="7"/>
  <c r="H11" i="7"/>
  <c r="H6" i="7"/>
  <c r="H26" i="7"/>
  <c r="H27" i="7"/>
  <c r="H10" i="7"/>
  <c r="H5" i="7"/>
  <c r="H12" i="7"/>
  <c r="J12" i="7" s="1"/>
  <c r="H28" i="7"/>
  <c r="L28" i="7" s="1"/>
  <c r="H21" i="7"/>
  <c r="H7" i="7"/>
  <c r="J7" i="7" s="1"/>
  <c r="H8" i="7"/>
  <c r="L8" i="7" s="1"/>
  <c r="H14" i="7"/>
  <c r="L16" i="7"/>
  <c r="J17" i="7"/>
  <c r="I22" i="7"/>
  <c r="M22" i="7" s="1"/>
  <c r="I11" i="7"/>
  <c r="M11" i="7" s="1"/>
  <c r="I24" i="7"/>
  <c r="I13" i="7"/>
  <c r="M13" i="7" s="1"/>
  <c r="I26" i="7"/>
  <c r="I27" i="7"/>
  <c r="I10" i="7"/>
  <c r="I5" i="7"/>
  <c r="I12" i="7"/>
  <c r="I28" i="7"/>
  <c r="K28" i="7" s="1"/>
  <c r="I25" i="7"/>
  <c r="K25" i="7" s="1"/>
  <c r="I7" i="7"/>
  <c r="I19" i="7"/>
  <c r="K6" i="7" s="1"/>
  <c r="I8" i="7"/>
  <c r="I4" i="7"/>
  <c r="I14" i="7"/>
  <c r="I2" i="7"/>
  <c r="K2" i="7" s="1"/>
  <c r="I9" i="7"/>
  <c r="I16" i="7"/>
  <c r="M16" i="7" s="1"/>
  <c r="I21" i="7"/>
  <c r="K15" i="7" s="1"/>
  <c r="M15" i="7" s="1"/>
  <c r="I23" i="7"/>
  <c r="M23" i="7" s="1"/>
  <c r="M3" i="7"/>
  <c r="M18" i="7"/>
  <c r="M6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X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AA2144" i="4" s="1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AB2220" i="4" s="1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AA2167" i="4" s="1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AB2239" i="4" s="1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AB2226" i="4" s="1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AB2231" i="4" s="1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AB2235" i="4" s="1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AB2234" i="4" s="1"/>
  <c r="I2234" i="4"/>
  <c r="N2234" i="4"/>
  <c r="C2222" i="4"/>
  <c r="AB2222" i="4" s="1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AB2230" i="4" s="1"/>
  <c r="N2218" i="4"/>
  <c r="O2218" i="4"/>
  <c r="C2218" i="4"/>
  <c r="AB2218" i="4" s="1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AB2228" i="4" s="1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AB2219" i="4" s="1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AB2229" i="4" s="1"/>
  <c r="C2217" i="4"/>
  <c r="AB2217" i="4" s="1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AB2237" i="4" s="1"/>
  <c r="I2237" i="4"/>
  <c r="N2237" i="4"/>
  <c r="O2237" i="4"/>
  <c r="C2225" i="4"/>
  <c r="AB2225" i="4" s="1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AB2236" i="4" s="1"/>
  <c r="I2236" i="4"/>
  <c r="N2236" i="4"/>
  <c r="O2236" i="4"/>
  <c r="N2224" i="4"/>
  <c r="O2224" i="4"/>
  <c r="C2224" i="4"/>
  <c r="AB2224" i="4" s="1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AB2233" i="4" s="1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AB2232" i="4" s="1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K21" i="7"/>
  <c r="M21" i="7" s="1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AA78" i="1"/>
  <c r="AA80" i="1"/>
  <c r="G93" i="2" s="1"/>
  <c r="J2511" i="4" s="1"/>
  <c r="K2511" i="4" s="1"/>
  <c r="AA2158" i="4" l="1"/>
  <c r="AA2188" i="4"/>
  <c r="J21" i="7"/>
  <c r="L21" i="7" s="1"/>
  <c r="K24" i="7"/>
  <c r="K22" i="7"/>
  <c r="K20" i="7"/>
  <c r="M20" i="7" s="1"/>
  <c r="K14" i="7"/>
  <c r="J10" i="7"/>
  <c r="J16" i="7"/>
  <c r="K3" i="7"/>
  <c r="K12" i="7"/>
  <c r="J15" i="7"/>
  <c r="K17" i="7"/>
  <c r="K8" i="7"/>
  <c r="J5" i="7"/>
  <c r="J3" i="7"/>
  <c r="K18" i="7"/>
  <c r="J2" i="7"/>
  <c r="J25" i="7"/>
  <c r="K11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E2220" i="4"/>
  <c r="AF2220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4" i="7"/>
  <c r="L15" i="7"/>
  <c r="J23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3" i="7"/>
  <c r="L2" i="7"/>
  <c r="J19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25" i="7"/>
  <c r="M8" i="7"/>
  <c r="L5" i="7"/>
  <c r="J18" i="7"/>
  <c r="L7" i="7"/>
  <c r="J28" i="7"/>
  <c r="L12" i="7"/>
  <c r="L11" i="7"/>
  <c r="J11" i="7"/>
  <c r="J8" i="7"/>
  <c r="L14" i="7"/>
  <c r="J14" i="7"/>
  <c r="L22" i="7"/>
  <c r="J22" i="7"/>
  <c r="J13" i="7"/>
  <c r="L13" i="7"/>
  <c r="L10" i="7"/>
  <c r="J9" i="7"/>
  <c r="L9" i="7"/>
  <c r="L20" i="7"/>
  <c r="J20" i="7"/>
  <c r="L24" i="7"/>
  <c r="J27" i="7"/>
  <c r="L27" i="7"/>
  <c r="J26" i="7"/>
  <c r="L26" i="7"/>
  <c r="L6" i="7"/>
  <c r="J6" i="7"/>
  <c r="M12" i="7"/>
  <c r="K13" i="7"/>
  <c r="M2" i="7"/>
  <c r="M24" i="7"/>
  <c r="M5" i="7"/>
  <c r="K5" i="7"/>
  <c r="K10" i="7"/>
  <c r="M10" i="7"/>
  <c r="K23" i="7"/>
  <c r="K9" i="7"/>
  <c r="M9" i="7"/>
  <c r="K27" i="7"/>
  <c r="M27" i="7" s="1"/>
  <c r="K26" i="7"/>
  <c r="M26" i="7" s="1"/>
  <c r="K4" i="7"/>
  <c r="M4" i="7"/>
  <c r="M28" i="7"/>
  <c r="M19" i="7"/>
  <c r="K19" i="7"/>
  <c r="K16" i="7"/>
  <c r="M7" i="7"/>
  <c r="K7" i="7"/>
  <c r="M14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AC2226" i="4"/>
  <c r="AD222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AC2219" i="4"/>
  <c r="AD2219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AC2241" i="4" s="1"/>
  <c r="AD2241" i="4" s="1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178" i="4"/>
  <c r="AD2178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139" i="4"/>
  <c r="AD2139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C2302" i="4"/>
  <c r="AD2302" i="4" s="1"/>
  <c r="AC2341" i="4"/>
  <c r="AD2341" i="4" s="1"/>
  <c r="AC2222" i="4"/>
  <c r="AD2222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11" i="4"/>
  <c r="AD2211" i="4" s="1"/>
  <c r="AC2238" i="4"/>
  <c r="AD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023" i="4"/>
  <c r="AD2023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36" i="4"/>
  <c r="AD2236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202" i="4"/>
  <c r="AD2202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095" i="4"/>
  <c r="AD2095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181" i="4"/>
  <c r="AD2181" i="4" s="1"/>
  <c r="AC2764" i="4"/>
  <c r="AD2764" i="4" s="1"/>
  <c r="AC2237" i="4"/>
  <c r="AD2237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17" i="4"/>
  <c r="AD22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24" i="4"/>
  <c r="AD2224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024" i="4"/>
  <c r="AD2024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Q3" i="7" l="1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N6" i="7"/>
  <c r="N19" i="7"/>
  <c r="N11" i="7"/>
  <c r="N12" i="7"/>
  <c r="N22" i="7"/>
  <c r="N10" i="7"/>
  <c r="N20" i="7"/>
  <c r="N23" i="7"/>
  <c r="N16" i="7"/>
  <c r="AC55" i="4"/>
  <c r="N17" i="7"/>
  <c r="N5" i="7"/>
  <c r="N28" i="7"/>
  <c r="N7" i="7"/>
  <c r="N15" i="7"/>
  <c r="N3" i="7"/>
  <c r="N18" i="7"/>
  <c r="N25" i="7"/>
  <c r="N14" i="7"/>
  <c r="N26" i="7"/>
  <c r="N27" i="7"/>
  <c r="N9" i="7"/>
  <c r="N24" i="7"/>
  <c r="N4" i="7"/>
  <c r="N21" i="7"/>
  <c r="N13" i="7"/>
  <c r="N8" i="7"/>
  <c r="N2" i="7"/>
  <c r="AD55" i="4"/>
  <c r="AE55" i="4" s="1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O31" i="7" l="1"/>
  <c r="I2" i="11"/>
  <c r="B2" i="11"/>
  <c r="O30" i="7"/>
  <c r="O29" i="7"/>
  <c r="H2" i="11"/>
  <c r="AF37" i="4"/>
  <c r="AF40" i="4"/>
  <c r="AD49" i="4"/>
  <c r="AE49" i="4" s="1"/>
  <c r="AF49" i="4" s="1"/>
  <c r="AF48" i="4"/>
  <c r="AG75" i="4" s="1"/>
  <c r="AF30" i="4"/>
  <c r="AG30" i="4" s="1"/>
  <c r="AD44" i="4"/>
  <c r="AE44" i="4" s="1"/>
  <c r="AF34" i="4"/>
  <c r="AF54" i="4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157" i="4"/>
  <c r="AG130" i="4"/>
  <c r="AG79" i="4"/>
  <c r="AG108" i="4"/>
  <c r="AG103" i="4"/>
  <c r="AG34" i="4"/>
  <c r="AG61" i="4"/>
  <c r="AG88" i="4"/>
  <c r="AG54" i="4"/>
  <c r="AG81" i="4"/>
  <c r="AG91" i="4"/>
  <c r="AG37" i="4"/>
  <c r="AG64" i="4"/>
  <c r="AG67" i="4"/>
  <c r="AG40" i="4"/>
  <c r="AG49" i="4"/>
  <c r="AG76" i="4"/>
  <c r="AG48" i="4"/>
  <c r="O17" i="7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O4" i="7"/>
  <c r="AD35" i="4"/>
  <c r="AE35" i="4" s="1"/>
  <c r="O27" i="7"/>
  <c r="AD45" i="4"/>
  <c r="AE45" i="4" s="1"/>
  <c r="O12" i="7"/>
  <c r="AD39" i="4"/>
  <c r="AE39" i="4" s="1"/>
  <c r="O18" i="7"/>
  <c r="AD36" i="4"/>
  <c r="AE36" i="4" s="1"/>
  <c r="AF36" i="4" s="1"/>
  <c r="O6" i="7"/>
  <c r="AD38" i="4"/>
  <c r="AE38" i="4" s="1"/>
  <c r="AF38" i="4" s="1"/>
  <c r="O13" i="7"/>
  <c r="AD42" i="4"/>
  <c r="AE42" i="4" s="1"/>
  <c r="AF42" i="4" s="1"/>
  <c r="O14" i="7"/>
  <c r="AD32" i="4"/>
  <c r="AE32" i="4" s="1"/>
  <c r="AF32" i="4" s="1"/>
  <c r="O7" i="7"/>
  <c r="AD43" i="4"/>
  <c r="AE43" i="4" s="1"/>
  <c r="AF43" i="4" s="1"/>
  <c r="O19" i="7"/>
  <c r="AD46" i="4"/>
  <c r="AE46" i="4" s="1"/>
  <c r="O10" i="7"/>
  <c r="AD50" i="4"/>
  <c r="AE50" i="4" s="1"/>
  <c r="AF50" i="4" s="1"/>
  <c r="O24" i="7"/>
  <c r="O28" i="7"/>
  <c r="AD51" i="4"/>
  <c r="AE51" i="4" s="1"/>
  <c r="AF51" i="4" s="1"/>
  <c r="O23" i="7"/>
  <c r="O26" i="7"/>
  <c r="AD53" i="4"/>
  <c r="AE53" i="4" s="1"/>
  <c r="O20" i="7"/>
  <c r="AD37" i="4"/>
  <c r="AE37" i="4" s="1"/>
  <c r="O11" i="7"/>
  <c r="AD40" i="4"/>
  <c r="AE40" i="4" s="1"/>
  <c r="O3" i="7"/>
  <c r="AD31" i="4"/>
  <c r="AE31" i="4" s="1"/>
  <c r="AF31" i="4" s="1"/>
  <c r="O8" i="7"/>
  <c r="O22" i="7"/>
  <c r="AD48" i="4"/>
  <c r="AE48" i="4" s="1"/>
  <c r="O15" i="7"/>
  <c r="AD52" i="4"/>
  <c r="AE52" i="4" s="1"/>
  <c r="O16" i="7"/>
  <c r="AD30" i="4"/>
  <c r="AE30" i="4" s="1"/>
  <c r="O2" i="7"/>
  <c r="AD41" i="4"/>
  <c r="AE41" i="4" s="1"/>
  <c r="AF41" i="4" s="1"/>
  <c r="O9" i="7"/>
  <c r="O25" i="7"/>
  <c r="AD34" i="4"/>
  <c r="AE34" i="4" s="1"/>
  <c r="O5" i="7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2" i="11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AG56" i="4" s="1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G102" i="4" s="1"/>
  <c r="AF94" i="4"/>
  <c r="AG94" i="4" s="1"/>
  <c r="AF97" i="4"/>
  <c r="AF106" i="4"/>
  <c r="J28" i="3"/>
  <c r="AF53" i="4"/>
  <c r="AD29" i="4"/>
  <c r="AE29" i="4" s="1"/>
  <c r="J10" i="3"/>
  <c r="O21" i="7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E2" i="11" l="1" a="1"/>
  <c r="E2" i="11" s="1"/>
  <c r="F2" i="11" a="1"/>
  <c r="F2" i="11" s="1"/>
  <c r="D2" i="11"/>
  <c r="C2" i="11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P2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G2" i="1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<sst xmlns="http://schemas.openxmlformats.org/spreadsheetml/2006/main" count="1595" uniqueCount="442">
  <si>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</si>
  <si>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</si>
  <si>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</si>
  <si>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</si>
  <si>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</si>
  <si>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</si>
  <si>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</si>
  <si>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</si>
  <si>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</si>
  <si>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</si>
  <si>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</si>
  <si>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</si>
  <si>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</si>
  <si>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</si>
  <si>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</si>
  <si>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</si>
  <si>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</si>
  <si>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</si>
  <si>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</si>
  <si>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</si>
  <si>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</si>
  <si>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</si>
  <si>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</si>
  <si>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</si>
  <si>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</si>
  <si>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</si>
  <si>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</si>
  <si>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</si>
  <si>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</si>
  <si>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</si>
  <si>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</si>
  <si>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</si>
  <si>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</si>
  <si>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</si>
  <si>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</si>
  <si>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</si>
  <si>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</si>
  <si>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</si>
  <si>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</si>
  <si>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</si>
  <si>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</si>
  <si>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</si>
  <si>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</si>
  <si>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</si>
  <si>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</si>
  <si>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</si>
  <si>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</si>
  <si>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</si>
  <si>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</si>
  <si>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</si>
  <si>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</si>
  <si>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</si>
  <si>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</si>
  <si>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</si>
  <si>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</si>
  <si>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</si>
  <si>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</si>
  <si>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</si>
  <si>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</si>
  <si>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</si>
  <si>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</si>
  <si>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</si>
  <si>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</si>
  <si>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</si>
  <si>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</si>
  <si>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</si>
  <si>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</si>
  <si>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</si>
  <si>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</si>
  <si>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</si>
  <si>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</si>
  <si>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</si>
  <si>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</si>
  <si>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</si>
  <si>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</si>
  <si>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</si>
  <si>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</si>
  <si>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</si>
  <si>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</si>
  <si>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</si>
  <si>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</si>
  <si>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</si>
  <si>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</si>
  <si>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</si>
  <si>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</si>
  <si>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</si>
  <si>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</si>
  <si>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</si>
  <si>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</si>
  <si>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</si>
  <si>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</si>
  <si>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</si>
  <si>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</si>
  <si>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</si>
  <si>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</si>
  <si>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</si>
  <si>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</si>
  <si>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</si>
  <si>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</si>
  <si>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</si>
  <si>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</si>
  <si>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</si>
  <si>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</si>
  <si>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</si>
  <si>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</si>
  <si>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</si>
  <si>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</si>
  <si>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</si>
  <si>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</si>
  <si>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</si>
  <si>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</si>
  <si>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</si>
  <si>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</si>
  <si>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</si>
  <si>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</si>
  <si>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</si>
  <si>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</si>
  <si>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</si>
  <si>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</si>
  <si>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</si>
  <si>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</si>
  <si>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</si>
  <si>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</si>
  <si>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</si>
  <si>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</si>
  <si>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</si>
  <si>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</si>
  <si>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</si>
  <si>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</si>
  <si>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</si>
  <si>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</si>
  <si>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</si>
  <si>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</si>
  <si>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</si>
  <si>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</si>
  <si>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</si>
  <si>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</si>
  <si>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</si>
  <si>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</si>
  <si>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</si>
  <si>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</si>
  <si>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</si>
  <si>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</si>
  <si>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</si>
  <si>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</si>
  <si>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</si>
  <si>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</si>
  <si>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</si>
  <si>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</si>
  <si>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</si>
  <si>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</si>
  <si>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</si>
  <si>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</si>
  <si>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</si>
  <si>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</si>
  <si>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</si>
  <si>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</si>
  <si>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</si>
  <si>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</si>
  <si>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</si>
  <si>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</si>
  <si>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</si>
  <si>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</si>
  <si>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</si>
  <si>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</si>
  <si>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</si>
  <si>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</si>
  <si>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</si>
  <si>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</si>
  <si>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</si>
  <si>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</si>
  <si>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</si>
  <si>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</si>
  <si>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</si>
  <si>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</si>
  <si>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</si>
  <si>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</si>
  <si>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</si>
  <si>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</si>
  <si>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</si>
  <si>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</si>
  <si>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</si>
  <si>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</si>
  <si>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</si>
  <si>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</si>
  <si>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</si>
  <si>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</si>
  <si>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</si>
  <si>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</si>
  <si>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</si>
  <si>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</si>
  <si>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</si>
  <si>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</si>
  <si>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</si>
  <si>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</si>
  <si>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</si>
  <si>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</si>
  <si>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</si>
  <si>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</si>
  <si>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</si>
  <si>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</si>
  <si>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</si>
  <si>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</si>
  <si>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</si>
  <si>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</si>
  <si>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</si>
  <si>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</si>
  <si>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</si>
  <si>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</si>
  <si>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</si>
  <si>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</si>
  <si>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</si>
  <si>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</si>
  <si>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</si>
  <si>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</si>
  <si>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</si>
  <si>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</si>
  <si>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</si>
  <si>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</si>
  <si>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</si>
  <si>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</si>
  <si>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</si>
  <si>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</si>
  <si>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</si>
  <si>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</si>
  <si>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</si>
  <si>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</si>
  <si>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</si>
  <si>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</si>
  <si>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</si>
  <si>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</si>
  <si>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</si>
  <si>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</si>
  <si>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</si>
  <si>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</si>
  <si>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</si>
  <si>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</si>
  <si>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</si>
  <si>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</si>
  <si>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</si>
  <si>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</si>
  <si>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</si>
  <si>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</si>
  <si>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</si>
  <si>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</si>
  <si>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</si>
  <si>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</si>
  <si>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</si>
  <si>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</si>
  <si>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</si>
  <si>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</si>
  <si>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</si>
  <si>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</si>
  <si>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</si>
  <si>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</si>
  <si>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</si>
  <si>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</si>
  <si>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</si>
  <si>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</si>
  <si>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</si>
  <si>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</si>
  <si>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</si>
  <si>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</si>
  <si>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</si>
  <si>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</si>
  <si>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</si>
  <si>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</si>
  <si>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</si>
  <si>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</si>
  <si>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</si>
  <si>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</si>
  <si>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</si>
  <si>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</si>
  <si>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</si>
  <si>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</si>
  <si>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</si>
  <si>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</si>
  <si>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</si>
  <si>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</si>
  <si>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</si>
  <si>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</si>
  <si>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</si>
  <si>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</si>
  <si>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</si>
  <si>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</si>
  <si>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</si>
  <si>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</si>
  <si>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</si>
  <si>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</si>
  <si>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</si>
  <si>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</si>
  <si>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</si>
  <si>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</si>
  <si>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</si>
  <si>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</si>
  <si>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</si>
  <si>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</si>
  <si>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</si>
  <si>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</si>
  <si>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</si>
  <si>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</si>
  <si>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</si>
  <si>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</si>
  <si>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</si>
  <si>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</si>
  <si>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</si>
  <si>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</si>
  <si>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</si>
  <si>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</si>
  <si>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</si>
  <si>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</si>
  <si>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</si>
  <si>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</si>
  <si>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</si>
  <si>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</si>
  <si>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</si>
  <si>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</si>
  <si>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</si>
  <si>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</si>
  <si>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</si>
  <si>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</si>
  <si>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</si>
  <si>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</si>
  <si>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</si>
  <si>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</si>
  <si>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</si>
  <si>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</si>
  <si>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</si>
  <si>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</si>
  <si>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</si>
  <si>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</si>
  <si>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</si>
  <si>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</si>
  <si>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</si>
  <si>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</si>
  <si>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</si>
  <si>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</si>
  <si>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</si>
  <si>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</si>
  <si>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</si>
  <si>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</si>
  <si>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</si>
  <si>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</si>
  <si>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</si>
  <si>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</si>
  <si>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</si>
  <si>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</si>
  <si>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</si>
  <si>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</si>
  <si>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</si>
  <si>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</si>
  <si>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</si>
  <si>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</si>
  <si>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</si>
  <si>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</si>
  <si>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</si>
  <si>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</si>
  <si>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</si>
  <si>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</si>
  <si>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</si>
  <si>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</si>
  <si>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</si>
  <si>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</si>
  <si>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</si>
  <si>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</si>
  <si>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</si>
  <si>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</si>
  <si>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</si>
  <si>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</si>
  <si>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</si>
  <si>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</si>
  <si>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</si>
  <si>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</si>
  <si>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</si>
  <si>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</si>
  <si>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</si>
  <si>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</si>
  <si>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</si>
  <si>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</si>
  <si>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</si>
  <si>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</si>
  <si>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</si>
  <si>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</si>
  <si>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</si>
  <si>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</si>
  <si>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</si>
  <si>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</si>
  <si>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</si>
  <si>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</si>
  <si>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</si>
  <si>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</si>
  <si>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</si>
  <si>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</si>
  <si>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</si>
  <si>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</si>
  <si>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</si>
  <si>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</si>
  <si>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</si>
  <si>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</si>
  <si>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</si>
  <si>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</si>
  <si>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</si>
  <si>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</si>
  <si>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</si>
  <si>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</si>
  <si>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</si>
  <si>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</si>
  <si>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</si>
  <si>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</si>
  <si>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</si>
  <si>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</si>
  <si>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</si>
  <si>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</si>
  <si>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</si>
  <si>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</si>
  <si>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</si>
  <si>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</si>
  <si>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</si>
  <si>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</si>
  <si>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</si>
  <si>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</si>
  <si>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</si>
  <si>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</si>
  <si>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En cours</t>
  </si>
  <si>
    <t>Optimiste</t>
  </si>
  <si>
    <t>Pessimiste</t>
  </si>
  <si>
    <t>Indécis</t>
  </si>
  <si>
    <t>#00FF00</t>
  </si>
  <si>
    <t>#3B933B</t>
  </si>
  <si>
    <t>#FF0000</t>
  </si>
  <si>
    <t>#8B3939</t>
  </si>
  <si>
    <t>#0091FF</t>
  </si>
  <si>
    <t>#346C97</t>
  </si>
  <si>
    <t>Plus gros dormeur</t>
  </si>
  <si>
    <t>Meilleur prono (score)</t>
  </si>
  <si>
    <t>Meilleur prono (Profile)</t>
  </si>
  <si>
    <t>nb_is_sleeping</t>
  </si>
  <si>
    <t>Meilleur prono (score)
(sans x2)</t>
  </si>
  <si>
    <t>Meilleur prono (Profile)
(sans x2)</t>
  </si>
  <si>
    <t>Meilleur Joueur
(Scores Exacts)</t>
  </si>
  <si>
    <t>Meilleur Joueur
(Résultats)</t>
  </si>
  <si>
    <t>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</si>
</sst>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3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abSelected="1" zoomScale="90" zoomScaleNormal="90" workbookViewId="0">
      <pane ySplit="1" topLeftCell="A62" activePane="bottomLeft" state="frozen"/>
      <selection activeCell="G1" sqref="G1"/>
      <selection pane="bottomLeft" activeCell="N84" sqref="N8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 t="shared" si="12"/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423</v>
      </c>
      <c r="N82" s="52">
        <v>2</v>
      </c>
      <c r="O82" s="52">
        <v>2</v>
      </c>
      <c r="P82" s="52"/>
      <c r="Q82" s="52"/>
      <c r="R82" s="52"/>
      <c r="S82" s="52"/>
      <c r="T82" s="52">
        <f t="shared" si="12"/>
        <v>0</v>
      </c>
      <c r="U82" s="52">
        <f t="shared" si="13"/>
        <v>0</v>
      </c>
      <c r="V82" s="52" t="s">
        <v>264</v>
      </c>
      <c r="W82" s="52" cm="1">
        <f t="array" ref="W82">IF(LEFT($B82,4)="Tour",0,IF(AND($N82=$O82,$P82=$Q82,NOT(ISBLANK(N82:Q82))),1,0))</f>
        <v>0</v>
      </c>
      <c r="X82" s="54" t="str">
        <f t="shared" si="17"/>
        <v/>
      </c>
      <c r="Y82" s="48" t="str">
        <f t="shared" si="14"/>
        <v>Nul</v>
      </c>
      <c r="Z82" s="55" t="str">
        <f>IF(M82="Terminé",IF(T82&gt;U82,J82,IF(T82&lt;U82,L82,K82))+VLOOKUP(V82,Setup_ScoreExactBonus!$A:$D,4,FALSE),"")</f>
        <v/>
      </c>
      <c r="AA82" s="48" t="b">
        <f t="shared" si="15"/>
        <v>0</v>
      </c>
      <c r="AB82" s="48" t="str">
        <f t="shared" si="16"/>
        <v/>
      </c>
      <c r="AC82" s="48"/>
      <c r="AD82" s="48" t="str">
        <f>IF(M82="Terminé",SUMPRODUCT(Z$2:Z82,AB$2:AB82),"")</f>
        <v/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283</v>
      </c>
      <c r="N83" s="52"/>
      <c r="O83" s="52"/>
      <c r="P83" s="52"/>
      <c r="Q83" s="52"/>
      <c r="R83" s="52"/>
      <c r="S83" s="52"/>
      <c r="T83" s="52" t="str">
        <f t="shared" si="12"/>
        <v/>
      </c>
      <c r="U83" s="52" t="str">
        <f t="shared" si="13"/>
        <v/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/>
      </c>
      <c r="Y83" s="48" t="str">
        <f t="shared" si="14"/>
        <v>Nul</v>
      </c>
      <c r="Z83" s="55" t="str">
        <f>IF(M83="Terminé",IF(T83&gt;U83,J83,IF(T83&lt;U83,L83,K83))+VLOOKUP(V83,Setup_ScoreExactBonus!$A:$D,4,FALSE),"")</f>
        <v/>
      </c>
      <c r="AA83" s="48" t="b">
        <f t="shared" si="15"/>
        <v>0</v>
      </c>
      <c r="AB83" s="48" t="str">
        <f t="shared" si="16"/>
        <v/>
      </c>
      <c r="AC83" s="48"/>
      <c r="AD83" s="48" t="str">
        <f>IF(M83="Terminé",SUMPRODUCT(Z$2:Z83,AB$2:AB83),"")</f>
        <v/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2"/>
        <v/>
      </c>
      <c r="U84" s="52" t="str">
        <f t="shared" si="13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2"/>
        <v/>
      </c>
      <c r="U85" s="52" t="str">
        <f t="shared" si="13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2"/>
        <v/>
      </c>
      <c r="U86" s="52" t="str">
        <f t="shared" si="13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2"/>
        <v/>
      </c>
      <c r="U87" s="52" t="str">
        <f t="shared" si="13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2"/>
        <v/>
      </c>
      <c r="U88" s="52" t="str">
        <f t="shared" si="13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2"/>
        <v/>
      </c>
      <c r="U89" s="52" t="str">
        <f t="shared" si="13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18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60" t="str">
        <f t="shared" si="12"/>
        <v/>
      </c>
      <c r="U90" s="60" t="str">
        <f t="shared" si="13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18"/>
        <v>Paraguay</v>
      </c>
      <c r="I91" s="39" t="str">
        <f t="shared" ref="I91:I105" si="19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60" t="str">
        <f t="shared" si="12"/>
        <v/>
      </c>
      <c r="U91" s="60" t="str">
        <f t="shared" si="13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18"/>
        <v>Brésil</v>
      </c>
      <c r="I92" s="39" t="str">
        <f t="shared" si="19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60" t="str">
        <f t="shared" si="12"/>
        <v/>
      </c>
      <c r="U92" s="60" t="str">
        <f t="shared" si="13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18"/>
        <v>Mexique</v>
      </c>
      <c r="I93" s="39" t="str">
        <f t="shared" si="19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60" t="str">
        <f t="shared" si="12"/>
        <v/>
      </c>
      <c r="U93" s="60" t="str">
        <f t="shared" si="13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19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60" t="str">
        <f t="shared" si="12"/>
        <v/>
      </c>
      <c r="U94" s="60" t="str">
        <f t="shared" si="13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18"/>
        <v>TBD</v>
      </c>
      <c r="I95" s="39" t="str">
        <f t="shared" si="19"/>
        <v>TBD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60" t="str">
        <f t="shared" si="12"/>
        <v/>
      </c>
      <c r="U95" s="60" t="str">
        <f t="shared" si="13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18"/>
        <v>TBD</v>
      </c>
      <c r="I96" s="39" t="str">
        <f t="shared" si="19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60" t="str">
        <f t="shared" si="12"/>
        <v/>
      </c>
      <c r="U96" s="60" t="str">
        <f t="shared" si="13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18"/>
        <v>TBD</v>
      </c>
      <c r="I97" s="39" t="str">
        <f t="shared" si="19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60" t="str">
        <f t="shared" si="12"/>
        <v/>
      </c>
      <c r="U97" s="60" t="str">
        <f t="shared" si="13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0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18"/>
        <v>TBD</v>
      </c>
      <c r="I98" s="64" t="str">
        <f t="shared" si="19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69" t="str">
        <f t="shared" si="12"/>
        <v/>
      </c>
      <c r="U98" s="69" t="str">
        <f t="shared" si="13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0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18"/>
        <v>TBD</v>
      </c>
      <c r="I99" s="64" t="str">
        <f t="shared" si="19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69" t="str">
        <f t="shared" si="12"/>
        <v/>
      </c>
      <c r="U99" s="69" t="str">
        <f t="shared" si="13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0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18"/>
        <v>TBD</v>
      </c>
      <c r="I100" s="64" t="str">
        <f t="shared" si="19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69" t="str">
        <f t="shared" si="12"/>
        <v/>
      </c>
      <c r="U100" s="69" t="str">
        <f t="shared" si="13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0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18"/>
        <v>TBD</v>
      </c>
      <c r="I101" s="64" t="str">
        <f t="shared" si="19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69" t="str">
        <f t="shared" si="12"/>
        <v/>
      </c>
      <c r="U101" s="69" t="str">
        <f t="shared" si="13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0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8"/>
        <v>TBD</v>
      </c>
      <c r="I102" s="7" t="str">
        <f t="shared" si="19"/>
        <v>TBD</v>
      </c>
      <c r="J102" s="11"/>
      <c r="K102" s="11"/>
      <c r="L102" s="11"/>
      <c r="M102" s="11" t="s">
        <v>283</v>
      </c>
      <c r="T102" s="11" t="str">
        <f t="shared" si="12"/>
        <v/>
      </c>
      <c r="U102" s="11" t="str">
        <f t="shared" si="13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0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8"/>
        <v>TBD</v>
      </c>
      <c r="I103" s="7" t="str">
        <f t="shared" si="19"/>
        <v>TBD</v>
      </c>
      <c r="J103" s="11"/>
      <c r="K103" s="11"/>
      <c r="L103" s="11"/>
      <c r="M103" s="11" t="s">
        <v>283</v>
      </c>
      <c r="T103" s="11" t="str">
        <f t="shared" si="12"/>
        <v/>
      </c>
      <c r="U103" s="11" t="str">
        <f t="shared" si="13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0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8"/>
        <v>TBD</v>
      </c>
      <c r="I104" s="7" t="str">
        <f t="shared" si="19"/>
        <v>TBD</v>
      </c>
      <c r="J104" s="11"/>
      <c r="K104" s="11"/>
      <c r="L104" s="11"/>
      <c r="M104" s="11" t="s">
        <v>283</v>
      </c>
      <c r="T104" s="11" t="str">
        <f t="shared" si="12"/>
        <v/>
      </c>
      <c r="U104" s="11" t="str">
        <f t="shared" si="13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0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8"/>
        <v>TBD</v>
      </c>
      <c r="I105" s="7" t="str">
        <f t="shared" si="19"/>
        <v>TBD</v>
      </c>
      <c r="J105" s="11"/>
      <c r="K105" s="11"/>
      <c r="L105" s="11"/>
      <c r="M105" s="11" t="s">
        <v>283</v>
      </c>
      <c r="T105" s="11" t="str">
        <f t="shared" si="12"/>
        <v/>
      </c>
      <c r="U105" s="11" t="str">
        <f t="shared" si="13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46204.995038773151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3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1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6</v>
      </c>
      <c r="I10" s="47">
        <f t="shared" si="0"/>
        <v>-1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3</v>
      </c>
      <c r="D16" s="46">
        <f ca="1">COUNTIFS(Database!$H:$H,$B16,Database!$Y:$Y,$B16,Database!$G:$G,"&lt;="&amp;$B$2)+COUNTIFS(Database!$I:$I,$B16,Database!$Y:$Y,$B16,Database!$G:$G,"&lt;="&amp;$B$2)</f>
        <v>2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8</v>
      </c>
      <c r="H16" s="46">
        <f>SUMIF(Database!$H:$H,$B16,Database!U:U)+SUMIF(Database!I:I,$B16,Database!T:T)</f>
        <v>4</v>
      </c>
      <c r="I16" s="47">
        <f t="shared" si="0"/>
        <v>4</v>
      </c>
      <c r="J16" s="43">
        <f t="shared" ca="1" si="1"/>
        <v>6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1</v>
      </c>
      <c r="E29" s="44">
        <f ca="1">COUNTIFS(Database!$H:$H,$B29,Database!$Y:$Y,"=Nul",Database!$G:$G,"&lt;="&amp;$B$2)+COUNTIFS(Database!$I:$I,$B29,Database!$Y:$Y,"Nul",Database!$G:$G,"&lt;="&amp;$B$2)</f>
        <v>3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6</v>
      </c>
      <c r="H29" s="44">
        <f>SUMIF(Database!$H:$H,$B29,Database!U:U)+SUMIF(Database!I:I,$B29,Database!T:T)</f>
        <v>2</v>
      </c>
      <c r="I29" s="45">
        <f t="shared" si="0"/>
        <v>4</v>
      </c>
      <c r="J29" s="42">
        <f t="shared" ca="1" si="1"/>
        <v>6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1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2</v>
      </c>
      <c r="G38" s="44">
        <f>SUMIF(Database!$H:$H,$B38,Database!T:T)+SUMIF(Database!I:I,$B38,Database!U:U)</f>
        <v>8</v>
      </c>
      <c r="H38" s="44">
        <f>SUMIF(Database!$H:$H,$B38,Database!U:U)+SUMIF(Database!I:I,$B38,Database!T:T)</f>
        <v>6</v>
      </c>
      <c r="I38" s="45">
        <f t="shared" si="0"/>
        <v>2</v>
      </c>
      <c r="J38" s="42">
        <f t="shared" ca="1" si="1"/>
        <v>4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I2"/>
  <sheetViews>
    <sheetView workbookViewId="0">
      <selection activeCell="H2" sqref="H2"/>
    </sheetView>
  </sheetViews>
  <sheetFormatPr baseColWidth="10" defaultColWidth="19.1796875" defaultRowHeight="14.5" x14ac:dyDescent="0.35"/>
  <cols>
    <col min="1" max="1" width="13.7265625" style="7" customWidth="1"/>
    <col min="2" max="2" width="14.453125" style="7" customWidth="1"/>
    <col min="3" max="3" width="15.08984375" style="7" customWidth="1"/>
    <col min="4" max="4" width="15.453125" style="7" customWidth="1"/>
    <col min="5" max="5" width="19.1796875" style="7"/>
    <col min="6" max="6" width="20.453125" style="7" customWidth="1"/>
    <col min="7" max="16384" width="19.1796875" style="7"/>
  </cols>
  <sheetData>
    <row r="1" spans="1:9" s="1" customFormat="1" ht="29" x14ac:dyDescent="0.35">
      <c r="A1" s="1" t="s">
        <v>414</v>
      </c>
      <c r="B1" s="1" t="s">
        <v>433</v>
      </c>
      <c r="C1" s="1" t="s">
        <v>434</v>
      </c>
      <c r="D1" s="1" t="s">
        <v>435</v>
      </c>
      <c r="E1" s="1" t="s">
        <v>437</v>
      </c>
      <c r="F1" s="1" t="s">
        <v>438</v>
      </c>
      <c r="G1" s="1" t="s">
        <v>441</v>
      </c>
      <c r="H1" s="1" t="s">
        <v>440</v>
      </c>
      <c r="I1" s="1" t="s">
        <v>439</v>
      </c>
    </row>
    <row r="2" spans="1:9" x14ac:dyDescent="0.35">
      <c r="A2" s="7">
        <f>MAX(Database!AD:AD)</f>
        <v>9708</v>
      </c>
      <c r="B2" s="7" t="str">
        <f>_xlfn.XLOOKUP(MAX(Setup_MPP!$Q:$Q),Setup_MPP!$Q:$Q,Setup_MPP!$C:$C)</f>
        <v>maryemkappa</v>
      </c>
      <c r="C2" s="7" t="str">
        <f ca="1">_xlfn.XLOOKUP(MAX(Pronostics!$AF:$AF),Pronostics!$AF:$AF,Pronostics!$D:$D)</f>
        <v>Kinsley91</v>
      </c>
      <c r="D2" s="7">
        <f ca="1">MAX(Pronostics!$AF:$AF)</f>
        <v>346</v>
      </c>
      <c r="E2" s="7" t="str" cm="1">
        <f t="array" aca="1" ref="E2" ca="1">_xlfn.XLOOKUP(
    MAX(_xlfn._xlws.FILTER(Pronostics!$AF:$AF,Pronostics!$S:$S&lt;&gt;1)),
    Pronostics!$AF:$AF,
    Pronostics!$D:$D
)</f>
        <v>Jaouad1</v>
      </c>
      <c r="F2" s="7" cm="1">
        <f t="array" aca="1" ref="F2" ca="1">MAX(_xlfn._xlws.FILTER(Pronostics!$AF:$AF,Pronostics!$S:$S&lt;&gt;1))</f>
        <v>216</v>
      </c>
      <c r="G2" s="7" t="str">
        <f ca="1">_xlfn.XLOOKUP(MAX(Pronostics!$AG:$AG),Pronostics!$AG:$AG,Pronostics!$D:$D)</f>
        <v>leaelaz</v>
      </c>
      <c r="H2" s="7" t="str">
        <f ca="1">_xlfn.XLOOKUP(MAX(Setup_MPP!$N:$N),Setup_MPP!$N:$N,Setup_MPP!$C:$C)</f>
        <v>Mohamad#5GGG1</v>
      </c>
      <c r="I2" s="7" t="str">
        <f>_xlfn.XLOOKUP(MAX(Setup_MPP!$Q:$Q),Setup_MPP!$Q:$Q,Setup_MPP!$C:$C)</f>
        <v>maryemkappa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M973" activePane="bottomRight" state="frozen"/>
      <selection pane="topRight" activeCell="E1" sqref="E1"/>
      <selection pane="bottomLeft" activeCell="A2" sqref="A2"/>
      <selection pane="bottomRight" activeCell="W2197" sqref="W2197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422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419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/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En cours</v>
      </c>
      <c r="X2189" s="20">
        <f>VLOOKUP($A2189,Database!$A:$Y,20,FALSE)</f>
        <v>0</v>
      </c>
      <c r="Y2189" s="20">
        <f>VLOOKUP($A2189,Database!$A:$Y,21,FALSE)</f>
        <v>0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/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En cours</v>
      </c>
      <c r="X2190" s="20">
        <f>VLOOKUP($A2190,Database!$A:$Y,20,FALSE)</f>
        <v>0</v>
      </c>
      <c r="Y2190" s="20">
        <f>VLOOKUP($A2190,Database!$A:$Y,21,FALSE)</f>
        <v>0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/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En cours</v>
      </c>
      <c r="X2191" s="20">
        <f>VLOOKUP($A2191,Database!$A:$Y,20,FALSE)</f>
        <v>0</v>
      </c>
      <c r="Y2191" s="20">
        <f>VLOOKUP($A2191,Database!$A:$Y,21,FALSE)</f>
        <v>0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/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En cours</v>
      </c>
      <c r="X2192" s="20">
        <f>VLOOKUP($A2192,Database!$A:$Y,20,FALSE)</f>
        <v>0</v>
      </c>
      <c r="Y2192" s="20">
        <f>VLOOKUP($A2192,Database!$A:$Y,21,FALSE)</f>
        <v>0</v>
      </c>
      <c r="Z2192" s="20">
        <f t="shared" si="204"/>
        <v>0</v>
      </c>
      <c r="AA2192" s="20">
        <f t="shared" si="200"/>
        <v>0</v>
      </c>
      <c r="AB2192" s="20">
        <f t="shared" ca="1" si="201"/>
        <v>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0</v>
      </c>
      <c r="AG2192" s="21">
        <f ca="1">SUMIFS(AF$2:AF2192,D$2:D2192,D2192)</f>
        <v>3257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/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En cours</v>
      </c>
      <c r="X2193" s="20">
        <f>VLOOKUP($A2193,Database!$A:$Y,20,FALSE)</f>
        <v>0</v>
      </c>
      <c r="Y2193" s="20">
        <f>VLOOKUP($A2193,Database!$A:$Y,21,FALSE)</f>
        <v>0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/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En cours</v>
      </c>
      <c r="X2194" s="20">
        <f>VLOOKUP($A2194,Database!$A:$Y,20,FALSE)</f>
        <v>0</v>
      </c>
      <c r="Y2194" s="20">
        <f>VLOOKUP($A2194,Database!$A:$Y,21,FALSE)</f>
        <v>0</v>
      </c>
      <c r="Z2194" s="20">
        <f t="shared" si="204"/>
        <v>0</v>
      </c>
      <c r="AA2194" s="20">
        <f t="shared" si="200"/>
        <v>0</v>
      </c>
      <c r="AB2194" s="20">
        <f t="shared" ca="1" si="201"/>
        <v>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0</v>
      </c>
      <c r="AG2194" s="21">
        <f ca="1">SUMIFS(AF$2:AF2194,D$2:D2194,D2194)</f>
        <v>3263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/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En cours</v>
      </c>
      <c r="X2195" s="20">
        <f>VLOOKUP($A2195,Database!$A:$Y,20,FALSE)</f>
        <v>0</v>
      </c>
      <c r="Y2195" s="20">
        <f>VLOOKUP($A2195,Database!$A:$Y,21,FALSE)</f>
        <v>0</v>
      </c>
      <c r="Z2195" s="20">
        <f t="shared" si="204"/>
        <v>0</v>
      </c>
      <c r="AA2195" s="20">
        <f t="shared" si="200"/>
        <v>0</v>
      </c>
      <c r="AB2195" s="20">
        <f t="shared" ca="1" si="201"/>
        <v>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0</v>
      </c>
      <c r="AG2195" s="21">
        <f ca="1">SUMIFS(AF$2:AF2195,D$2:D2195,D2195)</f>
        <v>1775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/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En cours</v>
      </c>
      <c r="X2196" s="20">
        <f>VLOOKUP($A2196,Database!$A:$Y,20,FALSE)</f>
        <v>0</v>
      </c>
      <c r="Y2196" s="20">
        <f>VLOOKUP($A2196,Database!$A:$Y,21,FALSE)</f>
        <v>0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/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En cours</v>
      </c>
      <c r="X2197" s="20">
        <f>VLOOKUP($A2197,Database!$A:$Y,20,FALSE)</f>
        <v>0</v>
      </c>
      <c r="Y2197" s="20">
        <f>VLOOKUP($A2197,Database!$A:$Y,21,FALSE)</f>
        <v>0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/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En cours</v>
      </c>
      <c r="X2198" s="20">
        <f>VLOOKUP($A2198,Database!$A:$Y,20,FALSE)</f>
        <v>0</v>
      </c>
      <c r="Y2198" s="20">
        <f>VLOOKUP($A2198,Database!$A:$Y,21,FALSE)</f>
        <v>0</v>
      </c>
      <c r="Z2198" s="20">
        <f t="shared" si="204"/>
        <v>0</v>
      </c>
      <c r="AA2198" s="20">
        <f t="shared" si="200"/>
        <v>1</v>
      </c>
      <c r="AB2198" s="20">
        <f t="shared" ca="1" si="201"/>
        <v>112</v>
      </c>
      <c r="AC2198" s="20">
        <f t="shared" ca="1" si="202"/>
        <v>1</v>
      </c>
      <c r="AD2198" s="20" t="str">
        <f ca="1">IF(AC2198=0,"",IF(OR(ISBLANK(P2198),ISBLANK(Q2198)),"",IF(ISBLANK(VLOOKUP(A2198,Database!A:AA,22,FALSE)),"",VLOOKUP(A2198,Database!A:AA,22,FALSE))))</f>
        <v>Très rare</v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50</v>
      </c>
      <c r="AF2198" s="21">
        <f t="shared" ca="1" si="203"/>
        <v>324</v>
      </c>
      <c r="AG2198" s="21">
        <f ca="1">SUMIFS(AF$2:AF2198,D$2:D2198,D2198)</f>
        <v>3164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/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En cours</v>
      </c>
      <c r="X2199" s="20">
        <f>VLOOKUP($A2199,Database!$A:$Y,20,FALSE)</f>
        <v>0</v>
      </c>
      <c r="Y2199" s="20">
        <f>VLOOKUP($A2199,Database!$A:$Y,21,FALSE)</f>
        <v>0</v>
      </c>
      <c r="Z2199" s="20">
        <f t="shared" si="204"/>
        <v>0</v>
      </c>
      <c r="AA2199" s="20">
        <f t="shared" si="200"/>
        <v>0</v>
      </c>
      <c r="AB2199" s="20">
        <f t="shared" ca="1" si="201"/>
        <v>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0</v>
      </c>
      <c r="AG2199" s="21">
        <f ca="1">SUMIFS(AF$2:AF2199,D$2:D2199,D2199)</f>
        <v>3231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/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En cours</v>
      </c>
      <c r="X2200" s="20">
        <f>VLOOKUP($A2200,Database!$A:$Y,20,FALSE)</f>
        <v>0</v>
      </c>
      <c r="Y2200" s="20">
        <f>VLOOKUP($A2200,Database!$A:$Y,21,FALSE)</f>
        <v>0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/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En cours</v>
      </c>
      <c r="X2201" s="20">
        <f>VLOOKUP($A2201,Database!$A:$Y,20,FALSE)</f>
        <v>0</v>
      </c>
      <c r="Y2201" s="20">
        <f>VLOOKUP($A2201,Database!$A:$Y,21,FALSE)</f>
        <v>0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/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En cours</v>
      </c>
      <c r="X2202" s="20">
        <f>VLOOKUP($A2202,Database!$A:$Y,20,FALSE)</f>
        <v>0</v>
      </c>
      <c r="Y2202" s="20">
        <f>VLOOKUP($A2202,Database!$A:$Y,21,FALSE)</f>
        <v>0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/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En cours</v>
      </c>
      <c r="X2203" s="20">
        <f>VLOOKUP($A2203,Database!$A:$Y,20,FALSE)</f>
        <v>0</v>
      </c>
      <c r="Y2203" s="20">
        <f>VLOOKUP($A2203,Database!$A:$Y,21,FALSE)</f>
        <v>0</v>
      </c>
      <c r="Z2203" s="20">
        <f t="shared" si="204"/>
        <v>0</v>
      </c>
      <c r="AA2203" s="20">
        <f t="shared" si="200"/>
        <v>1</v>
      </c>
      <c r="AB2203" s="20">
        <f t="shared" ca="1" si="201"/>
        <v>112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112</v>
      </c>
      <c r="AG2203" s="21">
        <f ca="1">SUMIFS(AF$2:AF2203,D$2:D2203,D2203)</f>
        <v>3281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/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En cours</v>
      </c>
      <c r="X2204" s="20">
        <f>VLOOKUP($A2204,Database!$A:$Y,20,FALSE)</f>
        <v>0</v>
      </c>
      <c r="Y2204" s="20">
        <f>VLOOKUP($A2204,Database!$A:$Y,21,FALSE)</f>
        <v>0</v>
      </c>
      <c r="Z2204" s="20">
        <f t="shared" si="204"/>
        <v>0</v>
      </c>
      <c r="AA2204" s="20">
        <f t="shared" si="200"/>
        <v>1</v>
      </c>
      <c r="AB2204" s="20">
        <f t="shared" ca="1" si="201"/>
        <v>112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112</v>
      </c>
      <c r="AG2204" s="21">
        <f ca="1">SUMIFS(AF$2:AF2204,D$2:D2204,D2204)</f>
        <v>2770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/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En cours</v>
      </c>
      <c r="X2205" s="20">
        <f>VLOOKUP($A2205,Database!$A:$Y,20,FALSE)</f>
        <v>0</v>
      </c>
      <c r="Y2205" s="20">
        <f>VLOOKUP($A2205,Database!$A:$Y,21,FALSE)</f>
        <v>0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0</v>
      </c>
      <c r="AB2205" s="20">
        <f t="shared" ref="AB2205:AB2268" ca="1" si="207">IF(C2205&lt;NOW(),IF(AND(P2205&gt;Q2205,X2205&gt;Y2205),T2205,IF(AND(P2205=Q2205,X2205=Y2205),U2205,IF(AND(P2205&lt;Q2205,X2205&lt;Y2205),V2205,0))),"")</f>
        <v>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0</v>
      </c>
      <c r="AG2205" s="21">
        <f ca="1">SUMIFS(AF$2:AF2205,D$2:D2205,D2205)</f>
        <v>3022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/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En cours</v>
      </c>
      <c r="X2206" s="20">
        <f>VLOOKUP($A2206,Database!$A:$Y,20,FALSE)</f>
        <v>0</v>
      </c>
      <c r="Y2206" s="20">
        <f>VLOOKUP($A2206,Database!$A:$Y,21,FALSE)</f>
        <v>0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/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En cours</v>
      </c>
      <c r="X2207" s="20">
        <f>VLOOKUP($A2207,Database!$A:$Y,20,FALSE)</f>
        <v>0</v>
      </c>
      <c r="Y2207" s="20">
        <f>VLOOKUP($A2207,Database!$A:$Y,21,FALSE)</f>
        <v>0</v>
      </c>
      <c r="Z2207" s="20">
        <f t="shared" si="204"/>
        <v>0</v>
      </c>
      <c r="AA2207" s="20">
        <f t="shared" si="206"/>
        <v>1</v>
      </c>
      <c r="AB2207" s="20">
        <f t="shared" ca="1" si="207"/>
        <v>112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112</v>
      </c>
      <c r="AG2207" s="21">
        <f ca="1">SUMIFS(AF$2:AF2207,D$2:D2207,D2207)</f>
        <v>3102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/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En cours</v>
      </c>
      <c r="X2208" s="20">
        <f>VLOOKUP($A2208,Database!$A:$Y,20,FALSE)</f>
        <v>0</v>
      </c>
      <c r="Y2208" s="20">
        <f>VLOOKUP($A2208,Database!$A:$Y,21,FALSE)</f>
        <v>0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/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En cours</v>
      </c>
      <c r="X2209" s="20">
        <f>VLOOKUP($A2209,Database!$A:$Y,20,FALSE)</f>
        <v>0</v>
      </c>
      <c r="Y2209" s="20">
        <f>VLOOKUP($A2209,Database!$A:$Y,21,FALSE)</f>
        <v>0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/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En cours</v>
      </c>
      <c r="X2210" s="20">
        <f>VLOOKUP($A2210,Database!$A:$Y,20,FALSE)</f>
        <v>0</v>
      </c>
      <c r="Y2210" s="20">
        <f>VLOOKUP($A2210,Database!$A:$Y,21,FALSE)</f>
        <v>0</v>
      </c>
      <c r="Z2210" s="20">
        <f t="shared" si="204"/>
        <v>0</v>
      </c>
      <c r="AA2210" s="20">
        <f t="shared" si="206"/>
        <v>0</v>
      </c>
      <c r="AB2210" s="20">
        <f t="shared" ca="1" si="207"/>
        <v>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0</v>
      </c>
      <c r="AG2210" s="21">
        <f ca="1">SUMIFS(AF$2:AF2210,D$2:D2210,D2210)</f>
        <v>2679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/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En cours</v>
      </c>
      <c r="X2211" s="20">
        <f>VLOOKUP($A2211,Database!$A:$Y,20,FALSE)</f>
        <v>0</v>
      </c>
      <c r="Y2211" s="20">
        <f>VLOOKUP($A2211,Database!$A:$Y,21,FALSE)</f>
        <v>0</v>
      </c>
      <c r="Z2211" s="20">
        <f t="shared" si="204"/>
        <v>0</v>
      </c>
      <c r="AA2211" s="20">
        <f t="shared" si="206"/>
        <v>0</v>
      </c>
      <c r="AB2211" s="20">
        <f t="shared" ca="1" si="207"/>
        <v>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0</v>
      </c>
      <c r="AG2211" s="21">
        <f ca="1">SUMIFS(AF$2:AF2211,D$2:D2211,D2211)</f>
        <v>2289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/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En cours</v>
      </c>
      <c r="X2212" s="20">
        <f>VLOOKUP($A2212,Database!$A:$Y,20,FALSE)</f>
        <v>0</v>
      </c>
      <c r="Y2212" s="20">
        <f>VLOOKUP($A2212,Database!$A:$Y,21,FALSE)</f>
        <v>0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/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En cours</v>
      </c>
      <c r="X2213" s="20">
        <f>VLOOKUP($A2213,Database!$A:$Y,20,FALSE)</f>
        <v>0</v>
      </c>
      <c r="Y2213" s="20">
        <f>VLOOKUP($A2213,Database!$A:$Y,21,FALSE)</f>
        <v>0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/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En cours</v>
      </c>
      <c r="X2214" s="20">
        <f>VLOOKUP($A2214,Database!$A:$Y,20,FALSE)</f>
        <v>0</v>
      </c>
      <c r="Y2214" s="20">
        <f>VLOOKUP($A2214,Database!$A:$Y,21,FALSE)</f>
        <v>0</v>
      </c>
      <c r="Z2214" s="20">
        <f t="shared" si="204"/>
        <v>0</v>
      </c>
      <c r="AA2214" s="20">
        <f t="shared" si="206"/>
        <v>1</v>
      </c>
      <c r="AB2214" s="20">
        <f t="shared" ca="1" si="207"/>
        <v>112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112</v>
      </c>
      <c r="AG2214" s="21">
        <f ca="1">SUMIFS(AF$2:AF2214,D$2:D2214,D2214)</f>
        <v>2727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/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En cours</v>
      </c>
      <c r="X2215" s="20">
        <f>VLOOKUP($A2215,Database!$A:$Y,20,FALSE)</f>
        <v>0</v>
      </c>
      <c r="Y2215" s="20">
        <f>VLOOKUP($A2215,Database!$A:$Y,21,FALSE)</f>
        <v>0</v>
      </c>
      <c r="Z2215" s="20">
        <f t="shared" si="204"/>
        <v>0</v>
      </c>
      <c r="AA2215" s="20">
        <f t="shared" si="206"/>
        <v>0</v>
      </c>
      <c r="AB2215" s="20">
        <f t="shared" ca="1" si="207"/>
        <v>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0</v>
      </c>
      <c r="AG2215" s="21">
        <f ca="1">SUMIFS(AF$2:AF2215,D$2:D2215,D2215)</f>
        <v>2772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/>
      <c r="Q2216" s="27"/>
      <c r="R2216" s="27" t="str">
        <f t="shared" si="205"/>
        <v/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À venir</v>
      </c>
      <c r="X2216" s="20" t="str">
        <f>VLOOKUP($A2216,Database!$A:$Y,20,FALSE)</f>
        <v/>
      </c>
      <c r="Y2216" s="20" t="str">
        <f>VLOOKUP($A2216,Database!$A:$Y,21,FALSE)</f>
        <v/>
      </c>
      <c r="Z2216" s="20">
        <f t="shared" si="204"/>
        <v>0</v>
      </c>
      <c r="AA2216" s="20" t="str">
        <f t="shared" si="206"/>
        <v/>
      </c>
      <c r="AB2216" s="20" t="str">
        <f t="shared" ca="1" si="207"/>
        <v/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 t="str">
        <f>IFERROR(
   IF(
     OR(ISBLANK(P2216),ISBLANK(Q2216)),
     "",
     IF(
       AND(AB2216&lt;&gt;"",OR(W2216="Terminé",W2216="En cours")),
       VLOOKUP(AD2216,Setup_ScoreExactBonus!A:D,4,FALSE),
       0
     )),
  0)</f>
        <v/>
      </c>
      <c r="AF2216" s="21">
        <f t="shared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/>
      <c r="Q2217" s="27"/>
      <c r="R2217" s="27" t="str">
        <f t="shared" si="205"/>
        <v/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À venir</v>
      </c>
      <c r="X2217" s="20" t="str">
        <f>VLOOKUP($A2217,Database!$A:$Y,20,FALSE)</f>
        <v/>
      </c>
      <c r="Y2217" s="20" t="str">
        <f>VLOOKUP($A2217,Database!$A:$Y,21,FALSE)</f>
        <v/>
      </c>
      <c r="Z2217" s="20">
        <f t="shared" si="204"/>
        <v>0</v>
      </c>
      <c r="AA2217" s="20" t="str">
        <f t="shared" si="206"/>
        <v/>
      </c>
      <c r="AB2217" s="20" t="str">
        <f t="shared" ca="1" si="207"/>
        <v/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 t="str">
        <f>IFERROR(
   IF(
     OR(ISBLANK(P2217),ISBLANK(Q2217)),
     "",
     IF(
       AND(AB2217&lt;&gt;"",OR(W2217="Terminé",W2217="En cours")),
       VLOOKUP(AD2217,Setup_ScoreExactBonus!A:D,4,FALSE),
       0
     )),
  0)</f>
        <v/>
      </c>
      <c r="AF2217" s="21">
        <f t="shared" si="209"/>
        <v>0</v>
      </c>
      <c r="AG2217" s="21">
        <f ca="1">SUMIFS(AF$2:AF2217,D$2:D2217,D2217)</f>
        <v>3464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/>
      <c r="Q2218" s="27"/>
      <c r="R2218" s="27" t="str">
        <f t="shared" si="205"/>
        <v/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À venir</v>
      </c>
      <c r="X2218" s="20" t="str">
        <f>VLOOKUP($A2218,Database!$A:$Y,20,FALSE)</f>
        <v/>
      </c>
      <c r="Y2218" s="20" t="str">
        <f>VLOOKUP($A2218,Database!$A:$Y,21,FALSE)</f>
        <v/>
      </c>
      <c r="Z2218" s="20">
        <f t="shared" si="204"/>
        <v>0</v>
      </c>
      <c r="AA2218" s="20" t="str">
        <f t="shared" si="206"/>
        <v/>
      </c>
      <c r="AB2218" s="20" t="str">
        <f t="shared" ca="1" si="207"/>
        <v/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 t="str">
        <f>IFERROR(
   IF(
     OR(ISBLANK(P2218),ISBLANK(Q2218)),
     "",
     IF(
       AND(AB2218&lt;&gt;"",OR(W2218="Terminé",W2218="En cours")),
       VLOOKUP(AD2218,Setup_ScoreExactBonus!A:D,4,FALSE),
       0
     )),
  0)</f>
        <v/>
      </c>
      <c r="AF2218" s="21">
        <f t="shared" si="209"/>
        <v>0</v>
      </c>
      <c r="AG2218" s="21">
        <f ca="1">SUMIFS(AF$2:AF2218,D$2:D2218,D2218)</f>
        <v>3092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/>
      <c r="Q2219" s="27"/>
      <c r="R2219" s="27" t="str">
        <f t="shared" si="205"/>
        <v/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À venir</v>
      </c>
      <c r="X2219" s="20" t="str">
        <f>VLOOKUP($A2219,Database!$A:$Y,20,FALSE)</f>
        <v/>
      </c>
      <c r="Y2219" s="20" t="str">
        <f>VLOOKUP($A2219,Database!$A:$Y,21,FALSE)</f>
        <v/>
      </c>
      <c r="Z2219" s="20">
        <f t="shared" si="204"/>
        <v>0</v>
      </c>
      <c r="AA2219" s="20" t="str">
        <f t="shared" si="206"/>
        <v/>
      </c>
      <c r="AB2219" s="20" t="str">
        <f t="shared" ca="1" si="207"/>
        <v/>
      </c>
      <c r="AC2219" s="20">
        <f t="shared" ca="1" si="208"/>
        <v>0</v>
      </c>
      <c r="AD2219" s="20" t="str">
        <f ca="1">IF(AC2219=0,"",IF(OR(ISBLANK(P2219),ISBLANK(Q2219)),"",IF(ISBLANK(VLOOKUP(A2219,Database!A:AA,22,FALSE)),"",VLOOKUP(A2219,Database!A:AA,22,FALSE))))</f>
        <v/>
      </c>
      <c r="AE2219" s="20" t="str">
        <f>IFERROR(
   IF(
     OR(ISBLANK(P2219),ISBLANK(Q2219)),
     "",
     IF(
       AND(AB2219&lt;&gt;"",OR(W2219="Terminé",W2219="En cours")),
       VLOOKUP(AD2219,Setup_ScoreExactBonus!A:D,4,FALSE),
       0
     )),
  0)</f>
        <v/>
      </c>
      <c r="AF2219" s="21">
        <f t="shared" si="209"/>
        <v>0</v>
      </c>
      <c r="AG2219" s="21">
        <f ca="1">SUMIFS(AF$2:AF2219,D$2:D2219,D2219)</f>
        <v>3257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/>
      <c r="Q2220" s="27"/>
      <c r="R2220" s="27" t="str">
        <f t="shared" si="205"/>
        <v/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À venir</v>
      </c>
      <c r="X2220" s="20" t="str">
        <f>VLOOKUP($A2220,Database!$A:$Y,20,FALSE)</f>
        <v/>
      </c>
      <c r="Y2220" s="20" t="str">
        <f>VLOOKUP($A2220,Database!$A:$Y,21,FALSE)</f>
        <v/>
      </c>
      <c r="Z2220" s="20">
        <f t="shared" si="204"/>
        <v>0</v>
      </c>
      <c r="AA2220" s="20" t="str">
        <f t="shared" si="206"/>
        <v/>
      </c>
      <c r="AB2220" s="20" t="str">
        <f t="shared" ca="1" si="207"/>
        <v/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 t="str">
        <f>IFERROR(
   IF(
     OR(ISBLANK(P2220),ISBLANK(Q2220)),
     "",
     IF(
       AND(AB2220&lt;&gt;"",OR(W2220="Terminé",W2220="En cours")),
       VLOOKUP(AD2220,Setup_ScoreExactBonus!A:D,4,FALSE),
       0
     )),
  0)</f>
        <v/>
      </c>
      <c r="AF2220" s="21">
        <f t="shared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/>
      <c r="Q2221" s="27"/>
      <c r="R2221" s="27" t="str">
        <f t="shared" si="205"/>
        <v/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À venir</v>
      </c>
      <c r="X2221" s="20" t="str">
        <f>VLOOKUP($A2221,Database!$A:$Y,20,FALSE)</f>
        <v/>
      </c>
      <c r="Y2221" s="20" t="str">
        <f>VLOOKUP($A2221,Database!$A:$Y,21,FALSE)</f>
        <v/>
      </c>
      <c r="Z2221" s="20">
        <f t="shared" si="204"/>
        <v>0</v>
      </c>
      <c r="AA2221" s="20" t="str">
        <f t="shared" si="206"/>
        <v/>
      </c>
      <c r="AB2221" s="20" t="str">
        <f t="shared" ca="1" si="207"/>
        <v/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 t="str">
        <f>IFERROR(
   IF(
     OR(ISBLANK(P2221),ISBLANK(Q2221)),
     "",
     IF(
       AND(AB2221&lt;&gt;"",OR(W2221="Terminé",W2221="En cours")),
       VLOOKUP(AD2221,Setup_ScoreExactBonus!A:D,4,FALSE),
       0
     )),
  0)</f>
        <v/>
      </c>
      <c r="AF2221" s="21">
        <f t="shared" si="209"/>
        <v>0</v>
      </c>
      <c r="AG2221" s="21">
        <f ca="1">SUMIFS(AF$2:AF2221,D$2:D2221,D2221)</f>
        <v>3263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/>
      <c r="Q2222" s="27"/>
      <c r="R2222" s="27" t="str">
        <f t="shared" si="205"/>
        <v/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À venir</v>
      </c>
      <c r="X2222" s="20" t="str">
        <f>VLOOKUP($A2222,Database!$A:$Y,20,FALSE)</f>
        <v/>
      </c>
      <c r="Y2222" s="20" t="str">
        <f>VLOOKUP($A2222,Database!$A:$Y,21,FALSE)</f>
        <v/>
      </c>
      <c r="Z2222" s="20">
        <f t="shared" si="204"/>
        <v>0</v>
      </c>
      <c r="AA2222" s="20" t="str">
        <f t="shared" si="206"/>
        <v/>
      </c>
      <c r="AB2222" s="20" t="str">
        <f t="shared" ca="1" si="207"/>
        <v/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 t="str">
        <f>IFERROR(
   IF(
     OR(ISBLANK(P2222),ISBLANK(Q2222)),
     "",
     IF(
       AND(AB2222&lt;&gt;"",OR(W2222="Terminé",W2222="En cours")),
       VLOOKUP(AD2222,Setup_ScoreExactBonus!A:D,4,FALSE),
       0
     )),
  0)</f>
        <v/>
      </c>
      <c r="AF2222" s="21">
        <f t="shared" si="209"/>
        <v>0</v>
      </c>
      <c r="AG2222" s="21">
        <f ca="1">SUMIFS(AF$2:AF2222,D$2:D2222,D2222)</f>
        <v>1775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/>
      <c r="Q2223" s="27"/>
      <c r="R2223" s="27" t="str">
        <f t="shared" si="205"/>
        <v/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À venir</v>
      </c>
      <c r="X2223" s="20" t="str">
        <f>VLOOKUP($A2223,Database!$A:$Y,20,FALSE)</f>
        <v/>
      </c>
      <c r="Y2223" s="20" t="str">
        <f>VLOOKUP($A2223,Database!$A:$Y,21,FALSE)</f>
        <v/>
      </c>
      <c r="Z2223" s="20">
        <f t="shared" si="204"/>
        <v>0</v>
      </c>
      <c r="AA2223" s="20" t="str">
        <f t="shared" si="206"/>
        <v/>
      </c>
      <c r="AB2223" s="20" t="str">
        <f t="shared" ca="1" si="207"/>
        <v/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 t="str">
        <f>IFERROR(
   IF(
     OR(ISBLANK(P2223),ISBLANK(Q2223)),
     "",
     IF(
       AND(AB2223&lt;&gt;"",OR(W2223="Terminé",W2223="En cours")),
       VLOOKUP(AD2223,Setup_ScoreExactBonus!A:D,4,FALSE),
       0
     )),
  0)</f>
        <v/>
      </c>
      <c r="AF2223" s="21">
        <f t="shared" si="209"/>
        <v>0</v>
      </c>
      <c r="AG2223" s="21">
        <f ca="1">SUMIFS(AF$2:AF2223,D$2:D2223,D2223)</f>
        <v>3083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/>
      <c r="Q2224" s="27"/>
      <c r="R2224" s="27" t="str">
        <f t="shared" si="205"/>
        <v/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À venir</v>
      </c>
      <c r="X2224" s="20" t="str">
        <f>VLOOKUP($A2224,Database!$A:$Y,20,FALSE)</f>
        <v/>
      </c>
      <c r="Y2224" s="20" t="str">
        <f>VLOOKUP($A2224,Database!$A:$Y,21,FALSE)</f>
        <v/>
      </c>
      <c r="Z2224" s="20">
        <f t="shared" si="204"/>
        <v>0</v>
      </c>
      <c r="AA2224" s="20" t="str">
        <f t="shared" si="206"/>
        <v/>
      </c>
      <c r="AB2224" s="20" t="str">
        <f t="shared" ca="1" si="207"/>
        <v/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 t="str">
        <f>IFERROR(
   IF(
     OR(ISBLANK(P2224),ISBLANK(Q2224)),
     "",
     IF(
       AND(AB2224&lt;&gt;"",OR(W2224="Terminé",W2224="En cours")),
       VLOOKUP(AD2224,Setup_ScoreExactBonus!A:D,4,FALSE),
       0
     )),
  0)</f>
        <v/>
      </c>
      <c r="AF2224" s="21">
        <f t="shared" si="209"/>
        <v>0</v>
      </c>
      <c r="AG2224" s="21">
        <f ca="1">SUMIFS(AF$2:AF2224,D$2:D2224,D2224)</f>
        <v>3280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/>
      <c r="Q2225" s="27"/>
      <c r="R2225" s="27" t="str">
        <f t="shared" si="205"/>
        <v/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À venir</v>
      </c>
      <c r="X2225" s="20" t="str">
        <f>VLOOKUP($A2225,Database!$A:$Y,20,FALSE)</f>
        <v/>
      </c>
      <c r="Y2225" s="20" t="str">
        <f>VLOOKUP($A2225,Database!$A:$Y,21,FALSE)</f>
        <v/>
      </c>
      <c r="Z2225" s="20">
        <f t="shared" si="204"/>
        <v>0</v>
      </c>
      <c r="AA2225" s="20" t="str">
        <f t="shared" si="206"/>
        <v/>
      </c>
      <c r="AB2225" s="20" t="str">
        <f t="shared" ca="1" si="207"/>
        <v/>
      </c>
      <c r="AC2225" s="20">
        <f t="shared" ca="1" si="208"/>
        <v>0</v>
      </c>
      <c r="AD2225" s="20" t="str">
        <f ca="1">IF(AC2225=0,"",IF(OR(ISBLANK(P2225),ISBLANK(Q2225)),"",IF(ISBLANK(VLOOKUP(A2225,Database!A:AA,22,FALSE)),"",VLOOKUP(A2225,Database!A:AA,22,FALSE))))</f>
        <v/>
      </c>
      <c r="AE2225" s="20" t="str">
        <f>IFERROR(
   IF(
     OR(ISBLANK(P2225),ISBLANK(Q2225)),
     "",
     IF(
       AND(AB2225&lt;&gt;"",OR(W2225="Terminé",W2225="En cours")),
       VLOOKUP(AD2225,Setup_ScoreExactBonus!A:D,4,FALSE),
       0
     )),
  0)</f>
        <v/>
      </c>
      <c r="AF2225" s="21">
        <f t="shared" si="209"/>
        <v>0</v>
      </c>
      <c r="AG2225" s="21">
        <f ca="1">SUMIFS(AF$2:AF2225,D$2:D2225,D2225)</f>
        <v>3164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/>
      <c r="Q2226" s="27"/>
      <c r="R2226" s="27" t="str">
        <f t="shared" si="205"/>
        <v/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À venir</v>
      </c>
      <c r="X2226" s="20" t="str">
        <f>VLOOKUP($A2226,Database!$A:$Y,20,FALSE)</f>
        <v/>
      </c>
      <c r="Y2226" s="20" t="str">
        <f>VLOOKUP($A2226,Database!$A:$Y,21,FALSE)</f>
        <v/>
      </c>
      <c r="Z2226" s="20">
        <f t="shared" si="204"/>
        <v>0</v>
      </c>
      <c r="AA2226" s="20" t="str">
        <f t="shared" si="206"/>
        <v/>
      </c>
      <c r="AB2226" s="20" t="str">
        <f t="shared" ca="1" si="207"/>
        <v/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 t="str">
        <f>IFERROR(
   IF(
     OR(ISBLANK(P2226),ISBLANK(Q2226)),
     "",
     IF(
       AND(AB2226&lt;&gt;"",OR(W2226="Terminé",W2226="En cours")),
       VLOOKUP(AD2226,Setup_ScoreExactBonus!A:D,4,FALSE),
       0
     )),
  0)</f>
        <v/>
      </c>
      <c r="AF2226" s="21">
        <f t="shared" si="209"/>
        <v>0</v>
      </c>
      <c r="AG2226" s="21">
        <f ca="1">SUMIFS(AF$2:AF2226,D$2:D2226,D2226)</f>
        <v>3231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/>
      <c r="Q2227" s="27"/>
      <c r="R2227" s="27" t="str">
        <f t="shared" si="205"/>
        <v/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À venir</v>
      </c>
      <c r="X2227" s="20" t="str">
        <f>VLOOKUP($A2227,Database!$A:$Y,20,FALSE)</f>
        <v/>
      </c>
      <c r="Y2227" s="20" t="str">
        <f>VLOOKUP($A2227,Database!$A:$Y,21,FALSE)</f>
        <v/>
      </c>
      <c r="Z2227" s="20">
        <f t="shared" si="204"/>
        <v>0</v>
      </c>
      <c r="AA2227" s="20" t="str">
        <f t="shared" si="206"/>
        <v/>
      </c>
      <c r="AB2227" s="20" t="str">
        <f t="shared" ca="1" si="207"/>
        <v/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 t="str">
        <f>IFERROR(
   IF(
     OR(ISBLANK(P2227),ISBLANK(Q2227)),
     "",
     IF(
       AND(AB2227&lt;&gt;"",OR(W2227="Terminé",W2227="En cours")),
       VLOOKUP(AD2227,Setup_ScoreExactBonus!A:D,4,FALSE),
       0
     )),
  0)</f>
        <v/>
      </c>
      <c r="AF2227" s="21">
        <f t="shared" si="209"/>
        <v>0</v>
      </c>
      <c r="AG2227" s="21">
        <f ca="1">SUMIFS(AF$2:AF2227,D$2:D2227,D2227)</f>
        <v>2916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/>
      <c r="Q2228" s="27"/>
      <c r="R2228" s="27" t="str">
        <f t="shared" si="205"/>
        <v/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À venir</v>
      </c>
      <c r="X2228" s="20" t="str">
        <f>VLOOKUP($A2228,Database!$A:$Y,20,FALSE)</f>
        <v/>
      </c>
      <c r="Y2228" s="20" t="str">
        <f>VLOOKUP($A2228,Database!$A:$Y,21,FALSE)</f>
        <v/>
      </c>
      <c r="Z2228" s="20">
        <f t="shared" si="204"/>
        <v>0</v>
      </c>
      <c r="AA2228" s="20" t="str">
        <f t="shared" si="206"/>
        <v/>
      </c>
      <c r="AB2228" s="20" t="str">
        <f t="shared" ca="1" si="207"/>
        <v/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 t="str">
        <f>IFERROR(
   IF(
     OR(ISBLANK(P2228),ISBLANK(Q2228)),
     "",
     IF(
       AND(AB2228&lt;&gt;"",OR(W2228="Terminé",W2228="En cours")),
       VLOOKUP(AD2228,Setup_ScoreExactBonus!A:D,4,FALSE),
       0
     )),
  0)</f>
        <v/>
      </c>
      <c r="AF2228" s="21">
        <f t="shared" si="209"/>
        <v>0</v>
      </c>
      <c r="AG2228" s="21">
        <f ca="1">SUMIFS(AF$2:AF2228,D$2:D2228,D2228)</f>
        <v>3229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/>
      <c r="Q2229" s="27"/>
      <c r="R2229" s="27" t="str">
        <f t="shared" si="205"/>
        <v/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À venir</v>
      </c>
      <c r="X2229" s="20" t="str">
        <f>VLOOKUP($A2229,Database!$A:$Y,20,FALSE)</f>
        <v/>
      </c>
      <c r="Y2229" s="20" t="str">
        <f>VLOOKUP($A2229,Database!$A:$Y,21,FALSE)</f>
        <v/>
      </c>
      <c r="Z2229" s="20">
        <f t="shared" si="204"/>
        <v>0</v>
      </c>
      <c r="AA2229" s="20" t="str">
        <f t="shared" si="206"/>
        <v/>
      </c>
      <c r="AB2229" s="20" t="str">
        <f t="shared" ca="1" si="207"/>
        <v/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 t="str">
        <f>IFERROR(
   IF(
     OR(ISBLANK(P2229),ISBLANK(Q2229)),
     "",
     IF(
       AND(AB2229&lt;&gt;"",OR(W2229="Terminé",W2229="En cours")),
       VLOOKUP(AD2229,Setup_ScoreExactBonus!A:D,4,FALSE),
       0
     )),
  0)</f>
        <v/>
      </c>
      <c r="AF2229" s="21">
        <f t="shared" si="209"/>
        <v>0</v>
      </c>
      <c r="AG2229" s="21">
        <f ca="1">SUMIFS(AF$2:AF2229,D$2:D2229,D2229)</f>
        <v>3328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/>
      <c r="Q2230" s="27"/>
      <c r="R2230" s="27" t="str">
        <f t="shared" si="205"/>
        <v/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À venir</v>
      </c>
      <c r="X2230" s="20" t="str">
        <f>VLOOKUP($A2230,Database!$A:$Y,20,FALSE)</f>
        <v/>
      </c>
      <c r="Y2230" s="20" t="str">
        <f>VLOOKUP($A2230,Database!$A:$Y,21,FALSE)</f>
        <v/>
      </c>
      <c r="Z2230" s="20">
        <f t="shared" si="204"/>
        <v>0</v>
      </c>
      <c r="AA2230" s="20" t="str">
        <f t="shared" si="206"/>
        <v/>
      </c>
      <c r="AB2230" s="20" t="str">
        <f t="shared" ca="1" si="207"/>
        <v/>
      </c>
      <c r="AC2230" s="20">
        <f t="shared" ca="1" si="208"/>
        <v>0</v>
      </c>
      <c r="AD2230" s="20" t="str">
        <f ca="1">IF(AC2230=0,"",IF(OR(ISBLANK(P2230),ISBLANK(Q2230)),"",IF(ISBLANK(VLOOKUP(A2230,Database!A:AA,22,FALSE)),"",VLOOKUP(A2230,Database!A:AA,22,FALSE))))</f>
        <v/>
      </c>
      <c r="AE2230" s="20" t="str">
        <f>IFERROR(
   IF(
     OR(ISBLANK(P2230),ISBLANK(Q2230)),
     "",
     IF(
       AND(AB2230&lt;&gt;"",OR(W2230="Terminé",W2230="En cours")),
       VLOOKUP(AD2230,Setup_ScoreExactBonus!A:D,4,FALSE),
       0
     )),
  0)</f>
        <v/>
      </c>
      <c r="AF2230" s="21">
        <f t="shared" si="209"/>
        <v>0</v>
      </c>
      <c r="AG2230" s="21">
        <f ca="1">SUMIFS(AF$2:AF2230,D$2:D2230,D2230)</f>
        <v>3281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/>
      <c r="Q2231" s="27"/>
      <c r="R2231" s="27" t="str">
        <f t="shared" si="205"/>
        <v/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À venir</v>
      </c>
      <c r="X2231" s="20" t="str">
        <f>VLOOKUP($A2231,Database!$A:$Y,20,FALSE)</f>
        <v/>
      </c>
      <c r="Y2231" s="20" t="str">
        <f>VLOOKUP($A2231,Database!$A:$Y,21,FALSE)</f>
        <v/>
      </c>
      <c r="Z2231" s="20">
        <f t="shared" si="204"/>
        <v>0</v>
      </c>
      <c r="AA2231" s="20" t="str">
        <f t="shared" si="206"/>
        <v/>
      </c>
      <c r="AB2231" s="20" t="str">
        <f t="shared" ca="1" si="207"/>
        <v/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 t="str">
        <f>IFERROR(
   IF(
     OR(ISBLANK(P2231),ISBLANK(Q2231)),
     "",
     IF(
       AND(AB2231&lt;&gt;"",OR(W2231="Terminé",W2231="En cours")),
       VLOOKUP(AD2231,Setup_ScoreExactBonus!A:D,4,FALSE),
       0
     )),
  0)</f>
        <v/>
      </c>
      <c r="AF2231" s="21">
        <f t="shared" si="209"/>
        <v>0</v>
      </c>
      <c r="AG2231" s="21">
        <f ca="1">SUMIFS(AF$2:AF2231,D$2:D2231,D2231)</f>
        <v>2770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/>
      <c r="Q2232" s="27"/>
      <c r="R2232" s="27" t="str">
        <f t="shared" si="205"/>
        <v/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À venir</v>
      </c>
      <c r="X2232" s="20" t="str">
        <f>VLOOKUP($A2232,Database!$A:$Y,20,FALSE)</f>
        <v/>
      </c>
      <c r="Y2232" s="20" t="str">
        <f>VLOOKUP($A2232,Database!$A:$Y,21,FALSE)</f>
        <v/>
      </c>
      <c r="Z2232" s="20">
        <f t="shared" si="204"/>
        <v>0</v>
      </c>
      <c r="AA2232" s="20" t="str">
        <f t="shared" si="206"/>
        <v/>
      </c>
      <c r="AB2232" s="20" t="str">
        <f t="shared" ca="1" si="207"/>
        <v/>
      </c>
      <c r="AC2232" s="20">
        <f t="shared" ca="1" si="208"/>
        <v>0</v>
      </c>
      <c r="AD2232" s="20" t="str">
        <f ca="1">IF(AC2232=0,"",IF(OR(ISBLANK(P2232),ISBLANK(Q2232)),"",IF(ISBLANK(VLOOKUP(A2232,Database!A:AA,22,FALSE)),"",VLOOKUP(A2232,Database!A:AA,22,FALSE))))</f>
        <v/>
      </c>
      <c r="AE2232" s="20" t="str">
        <f>IFERROR(
   IF(
     OR(ISBLANK(P2232),ISBLANK(Q2232)),
     "",
     IF(
       AND(AB2232&lt;&gt;"",OR(W2232="Terminé",W2232="En cours")),
       VLOOKUP(AD2232,Setup_ScoreExactBonus!A:D,4,FALSE),
       0
     )),
  0)</f>
        <v/>
      </c>
      <c r="AF2232" s="21">
        <f t="shared" si="209"/>
        <v>0</v>
      </c>
      <c r="AG2232" s="21">
        <f ca="1">SUMIFS(AF$2:AF2232,D$2:D2232,D2232)</f>
        <v>3022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/>
      <c r="Q2233" s="27"/>
      <c r="R2233" s="27" t="str">
        <f t="shared" si="205"/>
        <v/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À venir</v>
      </c>
      <c r="X2233" s="20" t="str">
        <f>VLOOKUP($A2233,Database!$A:$Y,20,FALSE)</f>
        <v/>
      </c>
      <c r="Y2233" s="20" t="str">
        <f>VLOOKUP($A2233,Database!$A:$Y,21,FALSE)</f>
        <v/>
      </c>
      <c r="Z2233" s="20">
        <f t="shared" si="204"/>
        <v>0</v>
      </c>
      <c r="AA2233" s="20" t="str">
        <f t="shared" si="206"/>
        <v/>
      </c>
      <c r="AB2233" s="20" t="str">
        <f t="shared" ca="1" si="207"/>
        <v/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 t="str">
        <f>IFERROR(
   IF(
     OR(ISBLANK(P2233),ISBLANK(Q2233)),
     "",
     IF(
       AND(AB2233&lt;&gt;"",OR(W2233="Terminé",W2233="En cours")),
       VLOOKUP(AD2233,Setup_ScoreExactBonus!A:D,4,FALSE),
       0
     )),
  0)</f>
        <v/>
      </c>
      <c r="AF2233" s="21">
        <f t="shared" si="209"/>
        <v>0</v>
      </c>
      <c r="AG2233" s="21">
        <f ca="1">SUMIFS(AF$2:AF2233,D$2:D2233,D2233)</f>
        <v>2929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/>
      <c r="Q2234" s="27"/>
      <c r="R2234" s="27" t="str">
        <f t="shared" si="205"/>
        <v/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À venir</v>
      </c>
      <c r="X2234" s="20" t="str">
        <f>VLOOKUP($A2234,Database!$A:$Y,20,FALSE)</f>
        <v/>
      </c>
      <c r="Y2234" s="20" t="str">
        <f>VLOOKUP($A2234,Database!$A:$Y,21,FALSE)</f>
        <v/>
      </c>
      <c r="Z2234" s="20">
        <f t="shared" si="204"/>
        <v>0</v>
      </c>
      <c r="AA2234" s="20" t="str">
        <f t="shared" si="206"/>
        <v/>
      </c>
      <c r="AB2234" s="20" t="str">
        <f t="shared" ca="1" si="207"/>
        <v/>
      </c>
      <c r="AC2234" s="20">
        <f t="shared" ca="1" si="208"/>
        <v>0</v>
      </c>
      <c r="AD2234" s="20" t="str">
        <f ca="1">IF(AC2234=0,"",IF(OR(ISBLANK(P2234),ISBLANK(Q2234)),"",IF(ISBLANK(VLOOKUP(A2234,Database!A:AA,22,FALSE)),"",VLOOKUP(A2234,Database!A:AA,22,FALSE))))</f>
        <v/>
      </c>
      <c r="AE2234" s="20" t="str">
        <f>IFERROR(
   IF(
     OR(ISBLANK(P2234),ISBLANK(Q2234)),
     "",
     IF(
       AND(AB2234&lt;&gt;"",OR(W2234="Terminé",W2234="En cours")),
       VLOOKUP(AD2234,Setup_ScoreExactBonus!A:D,4,FALSE),
       0
     )),
  0)</f>
        <v/>
      </c>
      <c r="AF2234" s="21">
        <f t="shared" si="209"/>
        <v>0</v>
      </c>
      <c r="AG2234" s="21">
        <f ca="1">SUMIFS(AF$2:AF2234,D$2:D2234,D2234)</f>
        <v>3102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/>
      <c r="Q2235" s="27"/>
      <c r="R2235" s="27" t="str">
        <f t="shared" si="205"/>
        <v/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À venir</v>
      </c>
      <c r="X2235" s="20" t="str">
        <f>VLOOKUP($A2235,Database!$A:$Y,20,FALSE)</f>
        <v/>
      </c>
      <c r="Y2235" s="20" t="str">
        <f>VLOOKUP($A2235,Database!$A:$Y,21,FALSE)</f>
        <v/>
      </c>
      <c r="Z2235" s="20">
        <f t="shared" si="204"/>
        <v>0</v>
      </c>
      <c r="AA2235" s="20" t="str">
        <f t="shared" si="206"/>
        <v/>
      </c>
      <c r="AB2235" s="20" t="str">
        <f t="shared" ca="1" si="207"/>
        <v/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 t="str">
        <f>IFERROR(
   IF(
     OR(ISBLANK(P2235),ISBLANK(Q2235)),
     "",
     IF(
       AND(AB2235&lt;&gt;"",OR(W2235="Terminé",W2235="En cours")),
       VLOOKUP(AD2235,Setup_ScoreExactBonus!A:D,4,FALSE),
       0
     )),
  0)</f>
        <v/>
      </c>
      <c r="AF2235" s="21">
        <f t="shared" si="209"/>
        <v>0</v>
      </c>
      <c r="AG2235" s="21">
        <f ca="1">SUMIFS(AF$2:AF2235,D$2:D2235,D2235)</f>
        <v>2878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/>
      <c r="Q2236" s="27"/>
      <c r="R2236" s="27" t="str">
        <f t="shared" si="205"/>
        <v/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À venir</v>
      </c>
      <c r="X2236" s="20" t="str">
        <f>VLOOKUP($A2236,Database!$A:$Y,20,FALSE)</f>
        <v/>
      </c>
      <c r="Y2236" s="20" t="str">
        <f>VLOOKUP($A2236,Database!$A:$Y,21,FALSE)</f>
        <v/>
      </c>
      <c r="Z2236" s="20">
        <f t="shared" si="204"/>
        <v>0</v>
      </c>
      <c r="AA2236" s="20" t="str">
        <f t="shared" si="206"/>
        <v/>
      </c>
      <c r="AB2236" s="20" t="str">
        <f t="shared" ca="1" si="207"/>
        <v/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 t="str">
        <f>IFERROR(
   IF(
     OR(ISBLANK(P2236),ISBLANK(Q2236)),
     "",
     IF(
       AND(AB2236&lt;&gt;"",OR(W2236="Terminé",W2236="En cours")),
       VLOOKUP(AD2236,Setup_ScoreExactBonus!A:D,4,FALSE),
       0
     )),
  0)</f>
        <v/>
      </c>
      <c r="AF2236" s="21">
        <f t="shared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/>
      <c r="Q2237" s="27"/>
      <c r="R2237" s="27" t="str">
        <f t="shared" si="205"/>
        <v/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À venir</v>
      </c>
      <c r="X2237" s="20" t="str">
        <f>VLOOKUP($A2237,Database!$A:$Y,20,FALSE)</f>
        <v/>
      </c>
      <c r="Y2237" s="20" t="str">
        <f>VLOOKUP($A2237,Database!$A:$Y,21,FALSE)</f>
        <v/>
      </c>
      <c r="Z2237" s="20">
        <f t="shared" si="204"/>
        <v>0</v>
      </c>
      <c r="AA2237" s="20" t="str">
        <f t="shared" si="206"/>
        <v/>
      </c>
      <c r="AB2237" s="20" t="str">
        <f t="shared" ca="1" si="207"/>
        <v/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 t="str">
        <f>IFERROR(
   IF(
     OR(ISBLANK(P2237),ISBLANK(Q2237)),
     "",
     IF(
       AND(AB2237&lt;&gt;"",OR(W2237="Terminé",W2237="En cours")),
       VLOOKUP(AD2237,Setup_ScoreExactBonus!A:D,4,FALSE),
       0
     )),
  0)</f>
        <v/>
      </c>
      <c r="AF2237" s="21">
        <f t="shared" si="209"/>
        <v>0</v>
      </c>
      <c r="AG2237" s="21">
        <f ca="1">SUMIFS(AF$2:AF2237,D$2:D2237,D2237)</f>
        <v>2679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/>
      <c r="Q2238" s="27"/>
      <c r="R2238" s="27" t="str">
        <f t="shared" si="205"/>
        <v/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À venir</v>
      </c>
      <c r="X2238" s="20" t="str">
        <f>VLOOKUP($A2238,Database!$A:$Y,20,FALSE)</f>
        <v/>
      </c>
      <c r="Y2238" s="20" t="str">
        <f>VLOOKUP($A2238,Database!$A:$Y,21,FALSE)</f>
        <v/>
      </c>
      <c r="Z2238" s="20">
        <f t="shared" si="204"/>
        <v>0</v>
      </c>
      <c r="AA2238" s="20" t="str">
        <f t="shared" si="206"/>
        <v/>
      </c>
      <c r="AB2238" s="20" t="str">
        <f t="shared" ca="1" si="207"/>
        <v/>
      </c>
      <c r="AC2238" s="20">
        <f t="shared" ca="1" si="208"/>
        <v>0</v>
      </c>
      <c r="AD2238" s="20" t="str">
        <f ca="1">IF(AC2238=0,"",IF(OR(ISBLANK(P2238),ISBLANK(Q2238)),"",IF(ISBLANK(VLOOKUP(A2238,Database!A:AA,22,FALSE)),"",VLOOKUP(A2238,Database!A:AA,22,FALSE))))</f>
        <v/>
      </c>
      <c r="AE2238" s="20" t="str">
        <f>IFERROR(
   IF(
     OR(ISBLANK(P2238),ISBLANK(Q2238)),
     "",
     IF(
       AND(AB2238&lt;&gt;"",OR(W2238="Terminé",W2238="En cours")),
       VLOOKUP(AD2238,Setup_ScoreExactBonus!A:D,4,FALSE),
       0
     )),
  0)</f>
        <v/>
      </c>
      <c r="AF2238" s="21">
        <f t="shared" si="209"/>
        <v>0</v>
      </c>
      <c r="AG2238" s="21">
        <f ca="1">SUMIFS(AF$2:AF2238,D$2:D2238,D2238)</f>
        <v>2289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/>
      <c r="Q2239" s="27"/>
      <c r="R2239" s="27" t="str">
        <f t="shared" si="205"/>
        <v/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À venir</v>
      </c>
      <c r="X2239" s="20" t="str">
        <f>VLOOKUP($A2239,Database!$A:$Y,20,FALSE)</f>
        <v/>
      </c>
      <c r="Y2239" s="20" t="str">
        <f>VLOOKUP($A2239,Database!$A:$Y,21,FALSE)</f>
        <v/>
      </c>
      <c r="Z2239" s="20">
        <f t="shared" si="204"/>
        <v>0</v>
      </c>
      <c r="AA2239" s="20" t="str">
        <f t="shared" si="206"/>
        <v/>
      </c>
      <c r="AB2239" s="20" t="str">
        <f t="shared" ca="1" si="207"/>
        <v/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 t="str">
        <f>IFERROR(
   IF(
     OR(ISBLANK(P2239),ISBLANK(Q2239)),
     "",
     IF(
       AND(AB2239&lt;&gt;"",OR(W2239="Terminé",W2239="En cours")),
       VLOOKUP(AD2239,Setup_ScoreExactBonus!A:D,4,FALSE),
       0
     )),
  0)</f>
        <v/>
      </c>
      <c r="AF2239" s="21">
        <f t="shared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/>
      <c r="Q2240" s="27"/>
      <c r="R2240" s="27" t="str">
        <f t="shared" si="205"/>
        <v/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À venir</v>
      </c>
      <c r="X2240" s="20" t="str">
        <f>VLOOKUP($A2240,Database!$A:$Y,20,FALSE)</f>
        <v/>
      </c>
      <c r="Y2240" s="20" t="str">
        <f>VLOOKUP($A2240,Database!$A:$Y,21,FALSE)</f>
        <v/>
      </c>
      <c r="Z2240" s="20">
        <f t="shared" si="204"/>
        <v>0</v>
      </c>
      <c r="AA2240" s="20" t="str">
        <f t="shared" si="206"/>
        <v/>
      </c>
      <c r="AB2240" s="20" t="str">
        <f t="shared" ca="1" si="207"/>
        <v/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 t="str">
        <f>IFERROR(
   IF(
     OR(ISBLANK(P2240),ISBLANK(Q2240)),
     "",
     IF(
       AND(AB2240&lt;&gt;"",OR(W2240="Terminé",W2240="En cours")),
       VLOOKUP(AD2240,Setup_ScoreExactBonus!A:D,4,FALSE),
       0
     )),
  0)</f>
        <v/>
      </c>
      <c r="AF2240" s="21">
        <f t="shared" si="209"/>
        <v>0</v>
      </c>
      <c r="AG2240" s="21">
        <f ca="1">SUMIFS(AF$2:AF2240,D$2:D2240,D2240)</f>
        <v>3105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R2241" s="27" t="str">
        <f t="shared" si="205"/>
        <v/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À venir</v>
      </c>
      <c r="X2241" s="20" t="str">
        <f>VLOOKUP($A2241,Database!$A:$Y,20,FALSE)</f>
        <v/>
      </c>
      <c r="Y2241" s="20" t="str">
        <f>VLOOKUP($A2241,Database!$A:$Y,21,FALSE)</f>
        <v/>
      </c>
      <c r="Z2241" s="20">
        <f t="shared" si="204"/>
        <v>0</v>
      </c>
      <c r="AA2241" s="20" t="str">
        <f t="shared" si="206"/>
        <v/>
      </c>
      <c r="AB2241" s="20">
        <f t="shared" ca="1" si="207"/>
        <v>132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 t="str">
        <f>IFERROR(
   IF(
     OR(ISBLANK(P2241),ISBLANK(Q2241)),
     "",
     IF(
       AND(AB2241&lt;&gt;"",OR(W2241="Terminé",W2241="En cours")),
       VLOOKUP(AD2241,Setup_ScoreExactBonus!A:D,4,FALSE),
       0
     )),
  0)</f>
        <v/>
      </c>
      <c r="AF2241" s="21">
        <f t="shared" si="209"/>
        <v>0</v>
      </c>
      <c r="AG2241" s="21">
        <f ca="1">SUMIFS(AF$2:AF2241,D$2:D2241,D2241)</f>
        <v>2727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R2242" s="27" t="str">
        <f t="shared" si="205"/>
        <v/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À venir</v>
      </c>
      <c r="X2242" s="20" t="str">
        <f>VLOOKUP($A2242,Database!$A:$Y,20,FALSE)</f>
        <v/>
      </c>
      <c r="Y2242" s="20" t="str">
        <f>VLOOKUP($A2242,Database!$A:$Y,21,FALSE)</f>
        <v/>
      </c>
      <c r="Z2242" s="20">
        <f t="shared" ref="Z2242:Z2305" si="210">IF(A2242=0,0,IF(W2242="À venir",0,IF(AND(ISBLANK(P2242),ISBLANK(Q2242)),1,0)))</f>
        <v>0</v>
      </c>
      <c r="AA2242" s="20" t="str">
        <f t="shared" si="206"/>
        <v/>
      </c>
      <c r="AB2242" s="20" t="str">
        <f t="shared" ca="1" si="207"/>
        <v/>
      </c>
      <c r="AC2242" s="20">
        <f t="shared" ca="1" si="208"/>
        <v>0</v>
      </c>
      <c r="AD2242" s="20" t="str">
        <f ca="1">IF(AC2242=0,"",IF(OR(ISBLANK(P2242),ISBLANK(Q2242)),"",IF(ISBLANK(VLOOKUP(A2242,Database!A:AA,22,FALSE)),"",VLOOKUP(A2242,Database!A:AA,22,FALSE))))</f>
        <v/>
      </c>
      <c r="AE2242" s="20" t="str">
        <f>IFERROR(
   IF(
     OR(ISBLANK(P2242),ISBLANK(Q2242)),
     "",
     IF(
       AND(AB2242&lt;&gt;"",OR(W2242="Terminé",W2242="En cours")),
       VLOOKUP(AD2242,Setup_ScoreExactBonus!A:D,4,FALSE),
       0
     )),
  0)</f>
        <v/>
      </c>
      <c r="AF2242" s="21">
        <f t="shared" si="209"/>
        <v>0</v>
      </c>
      <c r="AG2242" s="21">
        <f ca="1">SUMIFS(AF$2:AF2242,D$2:D2242,D2242)</f>
        <v>2772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3464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3092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3257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3263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1775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3083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3280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3164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3231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2916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3229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3328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3281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2770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3022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2929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3102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2878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2679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2289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3105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2727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2772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3464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3092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3257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3263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1775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3083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3280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3164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3231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2916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3229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3328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3281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2770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3022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2929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3102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2878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2679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2289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3105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2727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2772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3464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3092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3257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3263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1775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3083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3280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3164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3231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2916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3229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3328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3281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2770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3022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2929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3102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2878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2679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2289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3105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2727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2772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3464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3092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3257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3263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1775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3083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3280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3164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3231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2916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3229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3328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3281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2770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3022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2929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3102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2878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2679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2289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3105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2727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2772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3464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3092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3257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3263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1775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3083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3280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3164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3231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2916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3229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3328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3281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2770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3022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2929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3102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2878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2679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2289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3105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2727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2772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3464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3092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3257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3263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1775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3083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3280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3164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3231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2916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3229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3328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3281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2770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3022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2929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3102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2878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2679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2289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3105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2727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2772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3464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3092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3257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3263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1775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3083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3280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3164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3231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2916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3229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3328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3281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2770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3022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2929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3102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2878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2679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2289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3105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2727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2772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3464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3092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3257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3263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1775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3083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3280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3164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3231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2916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3229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3328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3281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2770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3022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2929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3102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2878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2679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2289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3105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2727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2772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3464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3092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3257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3263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1775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3083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3280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3164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3231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2916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3229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3328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3281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2770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3022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2929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3102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2878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2679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2289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3105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2727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2772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3464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3092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3257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3263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1775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3083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3280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3164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3231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2916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3229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3328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3281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2770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3022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2929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3102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2878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2679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2289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3105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2727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2772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3464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3092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3257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3263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1775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3083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3280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3164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3231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2916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3229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3328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3281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2770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3022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2929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3102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2878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2679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2289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3105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2727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2772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TBD</v>
      </c>
      <c r="K2540" s="21" t="str">
        <f>IFERROR(VLOOKUP(J2540,Setup_Team!$B:$C,2,FALSE), "TDB")</f>
        <v>TDB</v>
      </c>
      <c r="L2540" s="21" t="str">
        <f>VLOOKUP($A2540,Location!$A:$J,8,FALSE)</f>
        <v>TBD</v>
      </c>
      <c r="M2540" s="21" t="str">
        <f>IFERROR(VLOOKUP(L2540,Setup_Team!$B:$C,2,FALSE), "TDB")</f>
        <v>TDB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TBD</v>
      </c>
      <c r="K2541" s="21" t="str">
        <f>IFERROR(VLOOKUP(J2541,Setup_Team!$B:$C,2,FALSE), "TDB")</f>
        <v>TDB</v>
      </c>
      <c r="L2541" s="21" t="str">
        <f>VLOOKUP($A2541,Location!$A:$J,8,FALSE)</f>
        <v>TBD</v>
      </c>
      <c r="M2541" s="21" t="str">
        <f>IFERROR(VLOOKUP(L2541,Setup_Team!$B:$C,2,FALSE), "TDB")</f>
        <v>TDB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3464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TBD</v>
      </c>
      <c r="K2542" s="21" t="str">
        <f>IFERROR(VLOOKUP(J2542,Setup_Team!$B:$C,2,FALSE), "TDB")</f>
        <v>TDB</v>
      </c>
      <c r="L2542" s="21" t="str">
        <f>VLOOKUP($A2542,Location!$A:$J,8,FALSE)</f>
        <v>TBD</v>
      </c>
      <c r="M2542" s="21" t="str">
        <f>IFERROR(VLOOKUP(L2542,Setup_Team!$B:$C,2,FALSE), "TDB")</f>
        <v>TDB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3092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TBD</v>
      </c>
      <c r="K2543" s="21" t="str">
        <f>IFERROR(VLOOKUP(J2543,Setup_Team!$B:$C,2,FALSE), "TDB")</f>
        <v>TDB</v>
      </c>
      <c r="L2543" s="21" t="str">
        <f>VLOOKUP($A2543,Location!$A:$J,8,FALSE)</f>
        <v>TBD</v>
      </c>
      <c r="M2543" s="21" t="str">
        <f>IFERROR(VLOOKUP(L2543,Setup_Team!$B:$C,2,FALSE), "TDB")</f>
        <v>TDB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3257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TBD</v>
      </c>
      <c r="K2544" s="21" t="str">
        <f>IFERROR(VLOOKUP(J2544,Setup_Team!$B:$C,2,FALSE), "TDB")</f>
        <v>TDB</v>
      </c>
      <c r="L2544" s="21" t="str">
        <f>VLOOKUP($A2544,Location!$A:$J,8,FALSE)</f>
        <v>TBD</v>
      </c>
      <c r="M2544" s="21" t="str">
        <f>IFERROR(VLOOKUP(L2544,Setup_Team!$B:$C,2,FALSE), "TDB")</f>
        <v>TDB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TBD</v>
      </c>
      <c r="K2545" s="21" t="str">
        <f>IFERROR(VLOOKUP(J2545,Setup_Team!$B:$C,2,FALSE), "TDB")</f>
        <v>TDB</v>
      </c>
      <c r="L2545" s="21" t="str">
        <f>VLOOKUP($A2545,Location!$A:$J,8,FALSE)</f>
        <v>TBD</v>
      </c>
      <c r="M2545" s="21" t="str">
        <f>IFERROR(VLOOKUP(L2545,Setup_Team!$B:$C,2,FALSE), "TDB")</f>
        <v>TDB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3263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TBD</v>
      </c>
      <c r="K2546" s="21" t="str">
        <f>IFERROR(VLOOKUP(J2546,Setup_Team!$B:$C,2,FALSE), "TDB")</f>
        <v>TDB</v>
      </c>
      <c r="L2546" s="21" t="str">
        <f>VLOOKUP($A2546,Location!$A:$J,8,FALSE)</f>
        <v>TBD</v>
      </c>
      <c r="M2546" s="21" t="str">
        <f>IFERROR(VLOOKUP(L2546,Setup_Team!$B:$C,2,FALSE), "TDB")</f>
        <v>TDB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1775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TBD</v>
      </c>
      <c r="K2547" s="21" t="str">
        <f>IFERROR(VLOOKUP(J2547,Setup_Team!$B:$C,2,FALSE), "TDB")</f>
        <v>TDB</v>
      </c>
      <c r="L2547" s="21" t="str">
        <f>VLOOKUP($A2547,Location!$A:$J,8,FALSE)</f>
        <v>TBD</v>
      </c>
      <c r="M2547" s="21" t="str">
        <f>IFERROR(VLOOKUP(L2547,Setup_Team!$B:$C,2,FALSE), "TDB")</f>
        <v>TDB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3083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TBD</v>
      </c>
      <c r="K2548" s="21" t="str">
        <f>IFERROR(VLOOKUP(J2548,Setup_Team!$B:$C,2,FALSE), "TDB")</f>
        <v>TDB</v>
      </c>
      <c r="L2548" s="21" t="str">
        <f>VLOOKUP($A2548,Location!$A:$J,8,FALSE)</f>
        <v>TBD</v>
      </c>
      <c r="M2548" s="21" t="str">
        <f>IFERROR(VLOOKUP(L2548,Setup_Team!$B:$C,2,FALSE), "TDB")</f>
        <v>TDB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3280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TBD</v>
      </c>
      <c r="K2549" s="21" t="str">
        <f>IFERROR(VLOOKUP(J2549,Setup_Team!$B:$C,2,FALSE), "TDB")</f>
        <v>TDB</v>
      </c>
      <c r="L2549" s="21" t="str">
        <f>VLOOKUP($A2549,Location!$A:$J,8,FALSE)</f>
        <v>TBD</v>
      </c>
      <c r="M2549" s="21" t="str">
        <f>IFERROR(VLOOKUP(L2549,Setup_Team!$B:$C,2,FALSE), "TDB")</f>
        <v>TDB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3164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TBD</v>
      </c>
      <c r="K2550" s="21" t="str">
        <f>IFERROR(VLOOKUP(J2550,Setup_Team!$B:$C,2,FALSE), "TDB")</f>
        <v>TDB</v>
      </c>
      <c r="L2550" s="21" t="str">
        <f>VLOOKUP($A2550,Location!$A:$J,8,FALSE)</f>
        <v>TBD</v>
      </c>
      <c r="M2550" s="21" t="str">
        <f>IFERROR(VLOOKUP(L2550,Setup_Team!$B:$C,2,FALSE), "TDB")</f>
        <v>TDB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3231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TBD</v>
      </c>
      <c r="K2551" s="21" t="str">
        <f>IFERROR(VLOOKUP(J2551,Setup_Team!$B:$C,2,FALSE), "TDB")</f>
        <v>TDB</v>
      </c>
      <c r="L2551" s="21" t="str">
        <f>VLOOKUP($A2551,Location!$A:$J,8,FALSE)</f>
        <v>TBD</v>
      </c>
      <c r="M2551" s="21" t="str">
        <f>IFERROR(VLOOKUP(L2551,Setup_Team!$B:$C,2,FALSE), "TDB")</f>
        <v>TDB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2916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TBD</v>
      </c>
      <c r="K2552" s="21" t="str">
        <f>IFERROR(VLOOKUP(J2552,Setup_Team!$B:$C,2,FALSE), "TDB")</f>
        <v>TDB</v>
      </c>
      <c r="L2552" s="21" t="str">
        <f>VLOOKUP($A2552,Location!$A:$J,8,FALSE)</f>
        <v>TBD</v>
      </c>
      <c r="M2552" s="21" t="str">
        <f>IFERROR(VLOOKUP(L2552,Setup_Team!$B:$C,2,FALSE), "TDB")</f>
        <v>TDB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3229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TBD</v>
      </c>
      <c r="K2553" s="21" t="str">
        <f>IFERROR(VLOOKUP(J2553,Setup_Team!$B:$C,2,FALSE), "TDB")</f>
        <v>TDB</v>
      </c>
      <c r="L2553" s="21" t="str">
        <f>VLOOKUP($A2553,Location!$A:$J,8,FALSE)</f>
        <v>TBD</v>
      </c>
      <c r="M2553" s="21" t="str">
        <f>IFERROR(VLOOKUP(L2553,Setup_Team!$B:$C,2,FALSE), "TDB")</f>
        <v>TDB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3328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TBD</v>
      </c>
      <c r="K2554" s="21" t="str">
        <f>IFERROR(VLOOKUP(J2554,Setup_Team!$B:$C,2,FALSE), "TDB")</f>
        <v>TDB</v>
      </c>
      <c r="L2554" s="21" t="str">
        <f>VLOOKUP($A2554,Location!$A:$J,8,FALSE)</f>
        <v>TBD</v>
      </c>
      <c r="M2554" s="21" t="str">
        <f>IFERROR(VLOOKUP(L2554,Setup_Team!$B:$C,2,FALSE), "TDB")</f>
        <v>TDB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3281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TBD</v>
      </c>
      <c r="K2555" s="21" t="str">
        <f>IFERROR(VLOOKUP(J2555,Setup_Team!$B:$C,2,FALSE), "TDB")</f>
        <v>TDB</v>
      </c>
      <c r="L2555" s="21" t="str">
        <f>VLOOKUP($A2555,Location!$A:$J,8,FALSE)</f>
        <v>TBD</v>
      </c>
      <c r="M2555" s="21" t="str">
        <f>IFERROR(VLOOKUP(L2555,Setup_Team!$B:$C,2,FALSE), "TDB")</f>
        <v>TDB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2770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TBD</v>
      </c>
      <c r="K2556" s="21" t="str">
        <f>IFERROR(VLOOKUP(J2556,Setup_Team!$B:$C,2,FALSE), "TDB")</f>
        <v>TDB</v>
      </c>
      <c r="L2556" s="21" t="str">
        <f>VLOOKUP($A2556,Location!$A:$J,8,FALSE)</f>
        <v>TBD</v>
      </c>
      <c r="M2556" s="21" t="str">
        <f>IFERROR(VLOOKUP(L2556,Setup_Team!$B:$C,2,FALSE), "TDB")</f>
        <v>TDB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3022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TBD</v>
      </c>
      <c r="K2557" s="21" t="str">
        <f>IFERROR(VLOOKUP(J2557,Setup_Team!$B:$C,2,FALSE), "TDB")</f>
        <v>TDB</v>
      </c>
      <c r="L2557" s="21" t="str">
        <f>VLOOKUP($A2557,Location!$A:$J,8,FALSE)</f>
        <v>TBD</v>
      </c>
      <c r="M2557" s="21" t="str">
        <f>IFERROR(VLOOKUP(L2557,Setup_Team!$B:$C,2,FALSE), "TDB")</f>
        <v>TDB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2929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TBD</v>
      </c>
      <c r="K2558" s="21" t="str">
        <f>IFERROR(VLOOKUP(J2558,Setup_Team!$B:$C,2,FALSE), "TDB")</f>
        <v>TDB</v>
      </c>
      <c r="L2558" s="21" t="str">
        <f>VLOOKUP($A2558,Location!$A:$J,8,FALSE)</f>
        <v>TBD</v>
      </c>
      <c r="M2558" s="21" t="str">
        <f>IFERROR(VLOOKUP(L2558,Setup_Team!$B:$C,2,FALSE), "TDB")</f>
        <v>TDB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3102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TBD</v>
      </c>
      <c r="K2559" s="21" t="str">
        <f>IFERROR(VLOOKUP(J2559,Setup_Team!$B:$C,2,FALSE), "TDB")</f>
        <v>TDB</v>
      </c>
      <c r="L2559" s="21" t="str">
        <f>VLOOKUP($A2559,Location!$A:$J,8,FALSE)</f>
        <v>TBD</v>
      </c>
      <c r="M2559" s="21" t="str">
        <f>IFERROR(VLOOKUP(L2559,Setup_Team!$B:$C,2,FALSE), "TDB")</f>
        <v>TDB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2878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TBD</v>
      </c>
      <c r="K2560" s="21" t="str">
        <f>IFERROR(VLOOKUP(J2560,Setup_Team!$B:$C,2,FALSE), "TDB")</f>
        <v>TDB</v>
      </c>
      <c r="L2560" s="21" t="str">
        <f>VLOOKUP($A2560,Location!$A:$J,8,FALSE)</f>
        <v>TBD</v>
      </c>
      <c r="M2560" s="21" t="str">
        <f>IFERROR(VLOOKUP(L2560,Setup_Team!$B:$C,2,FALSE), "TDB")</f>
        <v>TDB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TBD</v>
      </c>
      <c r="K2561" s="21" t="str">
        <f>IFERROR(VLOOKUP(J2561,Setup_Team!$B:$C,2,FALSE), "TDB")</f>
        <v>TDB</v>
      </c>
      <c r="L2561" s="21" t="str">
        <f>VLOOKUP($A2561,Location!$A:$J,8,FALSE)</f>
        <v>TBD</v>
      </c>
      <c r="M2561" s="21" t="str">
        <f>IFERROR(VLOOKUP(L2561,Setup_Team!$B:$C,2,FALSE), "TDB")</f>
        <v>TDB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2679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TBD</v>
      </c>
      <c r="K2562" s="21" t="str">
        <f>IFERROR(VLOOKUP(J2562,Setup_Team!$B:$C,2,FALSE), "TDB")</f>
        <v>TDB</v>
      </c>
      <c r="L2562" s="21" t="str">
        <f>VLOOKUP($A2562,Location!$A:$J,8,FALSE)</f>
        <v>TBD</v>
      </c>
      <c r="M2562" s="21" t="str">
        <f>IFERROR(VLOOKUP(L2562,Setup_Team!$B:$C,2,FALSE), "TDB")</f>
        <v>TDB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2289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TBD</v>
      </c>
      <c r="K2563" s="21" t="str">
        <f>IFERROR(VLOOKUP(J2563,Setup_Team!$B:$C,2,FALSE), "TDB")</f>
        <v>TDB</v>
      </c>
      <c r="L2563" s="21" t="str">
        <f>VLOOKUP($A2563,Location!$A:$J,8,FALSE)</f>
        <v>TBD</v>
      </c>
      <c r="M2563" s="21" t="str">
        <f>IFERROR(VLOOKUP(L2563,Setup_Team!$B:$C,2,FALSE), "TDB")</f>
        <v>TDB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TBD</v>
      </c>
      <c r="K2564" s="21" t="str">
        <f>IFERROR(VLOOKUP(J2564,Setup_Team!$B:$C,2,FALSE), "TDB")</f>
        <v>TDB</v>
      </c>
      <c r="L2564" s="21" t="str">
        <f>VLOOKUP($A2564,Location!$A:$J,8,FALSE)</f>
        <v>TBD</v>
      </c>
      <c r="M2564" s="21" t="str">
        <f>IFERROR(VLOOKUP(L2564,Setup_Team!$B:$C,2,FALSE), "TDB")</f>
        <v>TDB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3105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TBD</v>
      </c>
      <c r="K2565" s="21" t="str">
        <f>IFERROR(VLOOKUP(J2565,Setup_Team!$B:$C,2,FALSE), "TDB")</f>
        <v>TDB</v>
      </c>
      <c r="L2565" s="21" t="str">
        <f>VLOOKUP($A2565,Location!$A:$J,8,FALSE)</f>
        <v>TBD</v>
      </c>
      <c r="M2565" s="21" t="str">
        <f>IFERROR(VLOOKUP(L2565,Setup_Team!$B:$C,2,FALSE), "TDB")</f>
        <v>TDB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2727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TBD</v>
      </c>
      <c r="K2566" s="21" t="str">
        <f>IFERROR(VLOOKUP(J2566,Setup_Team!$B:$C,2,FALSE), "TDB")</f>
        <v>TDB</v>
      </c>
      <c r="L2566" s="21" t="str">
        <f>VLOOKUP($A2566,Location!$A:$J,8,FALSE)</f>
        <v>TBD</v>
      </c>
      <c r="M2566" s="21" t="str">
        <f>IFERROR(VLOOKUP(L2566,Setup_Team!$B:$C,2,FALSE), "TDB")</f>
        <v>TDB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2772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3464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3092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3257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3263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1775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3083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3280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3164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3231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2916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3229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3328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3281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2770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3022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2929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3102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2878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2679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2289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3105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2727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2772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3464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3092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3257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3263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1775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3083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3280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3164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3231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2916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3229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3328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3281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2770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3022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2929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3102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2878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2679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2289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3105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2727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2772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3464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3092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3257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3263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1775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3083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3280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3164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3231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2916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3229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3328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3281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2770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3022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2929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3102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2878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2679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2289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3105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2727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2772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3464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3092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3257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3263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1775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3083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3280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3164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3231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2916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3229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3328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3281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2770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3022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2929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3102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2878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2679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2289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3105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2727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2772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3464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3092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3257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3263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1775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3083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3280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3164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3231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2916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3229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3328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3281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2770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3022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2929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3102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2878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2679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2289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3105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2727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2772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3464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3092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3257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3263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1775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3083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3280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3164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3231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2916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3229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3328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3281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2770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3022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2929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3102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2878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2679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2289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3105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2727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2772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3464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3092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3257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3263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1775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3083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3280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3164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3231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2916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3229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3328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3281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2770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3022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2929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3102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2878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2679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2289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3105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2727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2772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3464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3092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3257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3263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1775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3083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3280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3164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3231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2916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3229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3328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3281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2770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3022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2929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3102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2878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2679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2289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3105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2727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2772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3464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3092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3257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3263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1775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3083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3280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3164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3231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2916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3229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3328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3281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2770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3022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2929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3102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2878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2679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2289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3105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2727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2772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3464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3092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3257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3263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1775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3083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3280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3164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3231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2916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3229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3328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3281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2770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3022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2929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3102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2878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2679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2289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3105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2727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2772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3464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3092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3257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3263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1775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3083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3280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3164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3231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2916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3229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3328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3281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2770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3022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2929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3102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2878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2679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2289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3105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2727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2772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3464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3092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3257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3263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1775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3083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3280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3164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3231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2916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3229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3328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3281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2770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3022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2929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3102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2878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2679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2289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3105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2727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2772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Q31"/>
  <sheetViews>
    <sheetView zoomScale="80" zoomScaleNormal="80" workbookViewId="0">
      <selection activeCell="N2" sqref="N2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6384" width="10.90625" style="13"/>
  </cols>
  <sheetData>
    <row r="1" spans="1:1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436</v>
      </c>
    </row>
    <row r="2" spans="1:17" x14ac:dyDescent="0.35">
      <c r="A2" s="7">
        <v>2</v>
      </c>
      <c r="B2" s="7" t="s">
        <v>239</v>
      </c>
      <c r="C2" s="7" t="s">
        <v>160</v>
      </c>
      <c r="D2" s="7" t="s">
        <v>295</v>
      </c>
      <c r="E2" s="7" t="s">
        <v>309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IFERROR(VLOOKUP(F2,Setup_Team!B:D,3,FALSE)*Setup_MPP!H3,0)</f>
        <v>0</v>
      </c>
      <c r="K2" s="7">
        <f>IFERROR(VLOOKUP(G2,Setup_Player!B:C,2,FALSE)*Setup_MPP!I3,0)</f>
        <v>0</v>
      </c>
      <c r="L2" s="7">
        <f>IFERROR(IF(H2=1,J2,0),0)</f>
        <v>0</v>
      </c>
      <c r="M2" s="7">
        <f>IFERROR(IF(I2=1,K2,0),0)</f>
        <v>0</v>
      </c>
      <c r="N2" s="7">
        <f ca="1">COUNTIFS(Pronostics!$D:$D,Setup_MPP!C2,Pronostics!AB:AB,"&gt;0")</f>
        <v>52</v>
      </c>
      <c r="O2" s="7">
        <f ca="1">COUNTIFS(Pronostics!$D:$D,Setup_MPP!C3,Pronostics!AC:AC,1)</f>
        <v>7</v>
      </c>
      <c r="P2" s="7">
        <f ca="1">SUMIF(Pronostics!$B:$B,Setup_MPP!$A2,Pronostics!$AF:$AF)</f>
        <v>3464</v>
      </c>
      <c r="Q2" s="7">
        <f>SUMIF(Pronostics!$B:$B,Setup_MPP!$A2,Pronostics!$Z:$Z)</f>
        <v>0</v>
      </c>
    </row>
    <row r="3" spans="1:17" x14ac:dyDescent="0.35">
      <c r="A3" s="7">
        <v>12</v>
      </c>
      <c r="B3" s="7" t="s">
        <v>276</v>
      </c>
      <c r="C3" s="7" t="s">
        <v>277</v>
      </c>
      <c r="D3" s="7" t="s">
        <v>296</v>
      </c>
      <c r="E3" s="7" t="s">
        <v>310</v>
      </c>
      <c r="F3" s="7" t="s">
        <v>78</v>
      </c>
      <c r="G3" s="7" t="s">
        <v>218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IFERROR(VLOOKUP(F3,Setup_Team!B:D,3,FALSE)*Setup_MPP!H13,0)</f>
        <v>0</v>
      </c>
      <c r="K3" s="7">
        <f>IFERROR(VLOOKUP(G3,Setup_Player!B:C,2,FALSE)*Setup_MPP!I13,0)</f>
        <v>0</v>
      </c>
      <c r="L3" s="7">
        <f>IFERROR(IF(H3=1,J3,0),0)</f>
        <v>0</v>
      </c>
      <c r="M3" s="7">
        <f>IFERROR(IF(I3=1,K3,0),0)</f>
        <v>0</v>
      </c>
      <c r="N3" s="7">
        <f ca="1">COUNTIFS(Pronostics!$D:$D,Setup_MPP!C3,Pronostics!AB:AB,"&gt;0")</f>
        <v>42</v>
      </c>
      <c r="O3" s="7">
        <f ca="1">COUNTIFS(Pronostics!$D:$D,Setup_MPP!C13,Pronostics!AC:AC,1)</f>
        <v>6</v>
      </c>
      <c r="P3" s="7">
        <f ca="1">SUMIF(Pronostics!$B:$B,Setup_MPP!$A3,Pronostics!$AF:$AF)</f>
        <v>2916</v>
      </c>
      <c r="Q3" s="7">
        <f>SUMIF(Pronostics!$B:$B,Setup_MPP!$A3,Pronostics!$Z:$Z)</f>
        <v>0</v>
      </c>
    </row>
    <row r="4" spans="1:17" x14ac:dyDescent="0.35">
      <c r="A4" s="7">
        <v>26</v>
      </c>
      <c r="B4" s="7" t="s">
        <v>400</v>
      </c>
      <c r="C4" s="7" t="s">
        <v>401</v>
      </c>
      <c r="D4" s="7" t="s">
        <v>402</v>
      </c>
      <c r="E4" s="7" t="s">
        <v>403</v>
      </c>
      <c r="F4" s="7" t="s">
        <v>75</v>
      </c>
      <c r="G4" s="7" t="s">
        <v>218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IFERROR(VLOOKUP(F4,Setup_Team!B:D,3,FALSE)*Setup_MPP!H27,0)</f>
        <v>0</v>
      </c>
      <c r="K4" s="7">
        <f>IFERROR(VLOOKUP(G4,Setup_Player!B:C,2,FALSE)*Setup_MPP!I27,0)</f>
        <v>0</v>
      </c>
      <c r="L4" s="7">
        <f>IFERROR(IF(H4=1,J4,0),0)</f>
        <v>0</v>
      </c>
      <c r="M4" s="7">
        <f>IFERROR(IF(I4=1,K4,0),0)</f>
        <v>0</v>
      </c>
      <c r="N4" s="7">
        <f ca="1">COUNTIFS(Pronostics!$D:$D,Setup_MPP!C4,Pronostics!AB:AB,"&gt;0")</f>
        <v>53</v>
      </c>
      <c r="O4" s="7">
        <f ca="1">COUNTIFS(Pronostics!$D:$D,Setup_MPP!C27,Pronostics!AC:AC,1)</f>
        <v>5</v>
      </c>
      <c r="P4" s="7">
        <f ca="1">SUMIF(Pronostics!$B:$B,Setup_MPP!$A4,Pronostics!$AF:$AF)</f>
        <v>2727</v>
      </c>
      <c r="Q4" s="7">
        <f>SUMIF(Pronostics!$B:$B,Setup_MPP!$A4,Pronostics!$Z:$Z)</f>
        <v>6</v>
      </c>
    </row>
    <row r="5" spans="1:17" x14ac:dyDescent="0.35">
      <c r="A5" s="7">
        <v>6</v>
      </c>
      <c r="B5" s="7" t="s">
        <v>245</v>
      </c>
      <c r="C5" s="7" t="s">
        <v>246</v>
      </c>
      <c r="D5" s="7" t="s">
        <v>289</v>
      </c>
      <c r="E5" s="7" t="s">
        <v>303</v>
      </c>
      <c r="F5" s="7" t="s">
        <v>65</v>
      </c>
      <c r="G5" s="7" t="s">
        <v>221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IFERROR(VLOOKUP(F5,Setup_Team!B:D,3,FALSE)*Setup_MPP!H7,0)</f>
        <v>0</v>
      </c>
      <c r="K5" s="7">
        <f>IFERROR(VLOOKUP(G5,Setup_Player!B:C,2,FALSE)*Setup_MPP!I7,0)</f>
        <v>0</v>
      </c>
      <c r="L5" s="7">
        <f>IFERROR(IF(H5=1,J5,0),0)</f>
        <v>0</v>
      </c>
      <c r="M5" s="7">
        <f>IFERROR(IF(I5=1,K5,0),0)</f>
        <v>0</v>
      </c>
      <c r="N5" s="7">
        <f ca="1">COUNTIFS(Pronostics!$D:$D,Setup_MPP!C5,Pronostics!AB:AB,"&gt;0")</f>
        <v>51</v>
      </c>
      <c r="O5" s="7">
        <f ca="1">COUNTIFS(Pronostics!$D:$D,Setup_MPP!C7,Pronostics!AC:AC,1)</f>
        <v>12</v>
      </c>
      <c r="P5" s="7">
        <f ca="1">SUMIF(Pronostics!$B:$B,Setup_MPP!$A5,Pronostics!$AF:$AF)</f>
        <v>3263</v>
      </c>
      <c r="Q5" s="7">
        <f>SUMIF(Pronostics!$B:$B,Setup_MPP!$A5,Pronostics!$Z:$Z)</f>
        <v>0</v>
      </c>
    </row>
    <row r="6" spans="1:17" x14ac:dyDescent="0.35">
      <c r="A6" s="7">
        <v>8</v>
      </c>
      <c r="B6" s="7" t="s">
        <v>249</v>
      </c>
      <c r="C6" s="7" t="s">
        <v>250</v>
      </c>
      <c r="D6" s="7" t="s">
        <v>306</v>
      </c>
      <c r="E6" s="7" t="s">
        <v>305</v>
      </c>
      <c r="F6" s="7" t="s">
        <v>56</v>
      </c>
      <c r="G6" s="7" t="s">
        <v>217</v>
      </c>
      <c r="H6" s="7" t="str">
        <f>IFERROR(VLOOKUP(F6,Setup_Team!B:F,5,FALSE),0)</f>
        <v/>
      </c>
      <c r="I6" s="7">
        <f>IFERROR(IF(VLOOKUP(G6,Setup_Player!B:E,4,FALSE)=1, 1, 0),"")</f>
        <v>0</v>
      </c>
      <c r="J6" s="7">
        <f>IFERROR(VLOOKUP(F6,Setup_Team!B:D,3,FALSE)*Setup_MPP!H9,0)</f>
        <v>0</v>
      </c>
      <c r="K6" s="7">
        <f>IFERROR(VLOOKUP(G6,Setup_Player!B:C,2,FALSE)*Setup_MPP!I9,0)</f>
        <v>0</v>
      </c>
      <c r="L6" s="7">
        <f>IFERROR(IF(H6=1,J6,0),0)</f>
        <v>0</v>
      </c>
      <c r="M6" s="7">
        <f>IFERROR(IF(I6=1,K6,0),0)</f>
        <v>0</v>
      </c>
      <c r="N6" s="7">
        <f ca="1">COUNTIFS(Pronostics!$D:$D,Setup_MPP!C6,Pronostics!AB:AB,"&gt;0")</f>
        <v>46</v>
      </c>
      <c r="O6" s="7">
        <f ca="1">COUNTIFS(Pronostics!$D:$D,Setup_MPP!C9,Pronostics!AC:AC,1)</f>
        <v>6</v>
      </c>
      <c r="P6" s="7">
        <f ca="1">SUMIF(Pronostics!$B:$B,Setup_MPP!$A6,Pronostics!$AF:$AF)</f>
        <v>3083</v>
      </c>
      <c r="Q6" s="7">
        <f>SUMIF(Pronostics!$B:$B,Setup_MPP!$A6,Pronostics!$Z:$Z)</f>
        <v>0</v>
      </c>
    </row>
    <row r="7" spans="1:17" x14ac:dyDescent="0.35">
      <c r="A7" s="7">
        <v>4</v>
      </c>
      <c r="B7" s="7" t="s">
        <v>241</v>
      </c>
      <c r="C7" s="7" t="s">
        <v>242</v>
      </c>
      <c r="D7" s="7" t="s">
        <v>288</v>
      </c>
      <c r="E7" s="7" t="s">
        <v>302</v>
      </c>
      <c r="F7" s="7" t="s">
        <v>56</v>
      </c>
      <c r="G7" s="7" t="s">
        <v>215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IFERROR(VLOOKUP(F7,Setup_Team!B:D,3,FALSE)*Setup_MPP!H5,0)</f>
        <v>0</v>
      </c>
      <c r="K7" s="7">
        <f>IFERROR(VLOOKUP(G7,Setup_Player!B:C,2,FALSE)*Setup_MPP!I5,0)</f>
        <v>0</v>
      </c>
      <c r="L7" s="7">
        <f>IFERROR(IF(H7=1,J7,0),0)</f>
        <v>0</v>
      </c>
      <c r="M7" s="7">
        <f>IFERROR(IF(I7=1,K7,0),0)</f>
        <v>0</v>
      </c>
      <c r="N7" s="7">
        <f ca="1">COUNTIFS(Pronostics!$D:$D,Setup_MPP!C7,Pronostics!AB:AB,"&gt;0")</f>
        <v>50</v>
      </c>
      <c r="O7" s="7">
        <f ca="1">COUNTIFS(Pronostics!$D:$D,Setup_MPP!C5,Pronostics!AC:AC,1)</f>
        <v>8</v>
      </c>
      <c r="P7" s="7">
        <f ca="1">SUMIF(Pronostics!$B:$B,Setup_MPP!$A7,Pronostics!$AF:$AF)</f>
        <v>3257</v>
      </c>
      <c r="Q7" s="7">
        <f>SUMIF(Pronostics!$B:$B,Setup_MPP!$A7,Pronostics!$Z:$Z)</f>
        <v>0</v>
      </c>
    </row>
    <row r="8" spans="1:17" x14ac:dyDescent="0.35">
      <c r="A8" s="7">
        <v>3</v>
      </c>
      <c r="B8" s="7" t="s">
        <v>240</v>
      </c>
      <c r="C8" s="7" t="s">
        <v>161</v>
      </c>
      <c r="D8" s="7" t="s">
        <v>286</v>
      </c>
      <c r="E8" s="7" t="s">
        <v>300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IFERROR(VLOOKUP(F8,Setup_Team!B:D,3,FALSE)*Setup_MPP!H4,0)</f>
        <v>0</v>
      </c>
      <c r="K8" s="7">
        <f>IFERROR(VLOOKUP(G8,Setup_Player!B:C,2,FALSE)*Setup_MPP!I4,0)</f>
        <v>0</v>
      </c>
      <c r="L8" s="7">
        <f>IFERROR(IF(H8=1,J8,0),0)</f>
        <v>0</v>
      </c>
      <c r="M8" s="7">
        <f>IFERROR(IF(I8=1,K8,0),0)</f>
        <v>0</v>
      </c>
      <c r="N8" s="7">
        <f ca="1">COUNTIFS(Pronostics!$D:$D,Setup_MPP!C8,Pronostics!AB:AB,"&gt;0")</f>
        <v>48</v>
      </c>
      <c r="O8" s="7">
        <f ca="1">COUNTIFS(Pronostics!$D:$D,Setup_MPP!C4,Pronostics!AC:AC,1)</f>
        <v>7</v>
      </c>
      <c r="P8" s="7">
        <f ca="1">SUMIF(Pronostics!$B:$B,Setup_MPP!$A8,Pronostics!$AF:$AF)</f>
        <v>3092</v>
      </c>
      <c r="Q8" s="7">
        <f>SUMIF(Pronostics!$B:$B,Setup_MPP!$A8,Pronostics!$Z:$Z)</f>
        <v>0</v>
      </c>
    </row>
    <row r="9" spans="1:17" x14ac:dyDescent="0.35">
      <c r="A9" s="7">
        <v>13</v>
      </c>
      <c r="B9" s="7" t="s">
        <v>318</v>
      </c>
      <c r="C9" s="7" t="s">
        <v>319</v>
      </c>
      <c r="D9" s="7" t="s">
        <v>347</v>
      </c>
      <c r="E9" s="7" t="s">
        <v>348</v>
      </c>
      <c r="F9" s="7" t="s">
        <v>65</v>
      </c>
      <c r="G9" s="7" t="s">
        <v>221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IFERROR(VLOOKUP(F9,Setup_Team!B:D,3,FALSE)*Setup_MPP!H14,0)</f>
        <v>0</v>
      </c>
      <c r="K9" s="7">
        <f>IFERROR(VLOOKUP(G9,Setup_Player!B:C,2,FALSE)*Setup_MPP!I14,0)</f>
        <v>0</v>
      </c>
      <c r="L9" s="7">
        <f>IFERROR(IF(H9=1,J9,0),0)</f>
        <v>0</v>
      </c>
      <c r="M9" s="7">
        <f>IFERROR(IF(I9=1,K9,0),0)</f>
        <v>0</v>
      </c>
      <c r="N9" s="7">
        <f ca="1">COUNTIFS(Pronostics!$D:$D,Setup_MPP!C9,Pronostics!AB:AB,"&gt;0")</f>
        <v>45</v>
      </c>
      <c r="O9" s="7">
        <f ca="1">COUNTIFS(Pronostics!$D:$D,Setup_MPP!C14,Pronostics!AC:AC,1)</f>
        <v>9</v>
      </c>
      <c r="P9" s="7">
        <f ca="1">SUMIF(Pronostics!$B:$B,Setup_MPP!$A9,Pronostics!$AF:$AF)</f>
        <v>3229</v>
      </c>
      <c r="Q9" s="7">
        <f>SUMIF(Pronostics!$B:$B,Setup_MPP!$A9,Pronostics!$Z:$Z)</f>
        <v>0</v>
      </c>
    </row>
    <row r="10" spans="1:17" x14ac:dyDescent="0.35">
      <c r="A10" s="7">
        <v>18</v>
      </c>
      <c r="B10" s="7" t="s">
        <v>370</v>
      </c>
      <c r="C10" s="7" t="s">
        <v>365</v>
      </c>
      <c r="D10" s="7" t="s">
        <v>373</v>
      </c>
      <c r="E10" s="7" t="s">
        <v>374</v>
      </c>
      <c r="F10" s="7" t="s">
        <v>75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IFERROR(VLOOKUP(F10,Setup_Team!B:D,3,FALSE)*Setup_MPP!H19,0)</f>
        <v>0</v>
      </c>
      <c r="K10" s="7">
        <f>IFERROR(VLOOKUP(G10,Setup_Player!B:C,2,FALSE)*Setup_MPP!I19,0)</f>
        <v>0</v>
      </c>
      <c r="L10" s="7">
        <f>IFERROR(IF(H10=1,J10,0),0)</f>
        <v>0</v>
      </c>
      <c r="M10" s="7">
        <f>IFERROR(IF(I10=1,K10,0),0)</f>
        <v>0</v>
      </c>
      <c r="N10" s="7">
        <f ca="1">COUNTIFS(Pronostics!$D:$D,Setup_MPP!C10,Pronostics!AB:AB,"&gt;0")</f>
        <v>36</v>
      </c>
      <c r="O10" s="7">
        <f ca="1">COUNTIFS(Pronostics!$D:$D,Setup_MPP!C19,Pronostics!AC:AC,1)</f>
        <v>9</v>
      </c>
      <c r="P10" s="7">
        <f ca="1">SUMIF(Pronostics!$B:$B,Setup_MPP!$A10,Pronostics!$AF:$AF)</f>
        <v>2929</v>
      </c>
      <c r="Q10" s="7">
        <f>SUMIF(Pronostics!$B:$B,Setup_MPP!$A10,Pronostics!$Z:$Z)</f>
        <v>0</v>
      </c>
    </row>
    <row r="11" spans="1:17" x14ac:dyDescent="0.35">
      <c r="A11" s="7">
        <v>9</v>
      </c>
      <c r="B11" s="7" t="s">
        <v>254</v>
      </c>
      <c r="C11" s="7" t="s">
        <v>421</v>
      </c>
      <c r="D11" s="7" t="s">
        <v>294</v>
      </c>
      <c r="E11" s="7" t="s">
        <v>307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IFERROR(VLOOKUP(F11,Setup_Team!B:D,3,FALSE)*Setup_MPP!H10,0)</f>
        <v>0</v>
      </c>
      <c r="K11" s="7">
        <f>IFERROR(VLOOKUP(G11,Setup_Player!B:C,2,FALSE)*Setup_MPP!I10,0)</f>
        <v>0</v>
      </c>
      <c r="L11" s="7">
        <f>IFERROR(IF(H11=1,J11,0),0)</f>
        <v>0</v>
      </c>
      <c r="M11" s="7">
        <f>IFERROR(IF(I11=1,K11,0),0)</f>
        <v>0</v>
      </c>
      <c r="N11" s="7">
        <f ca="1">COUNTIFS(Pronostics!$D:$D,Setup_MPP!C11,Pronostics!AB:AB,"&gt;0")</f>
        <v>50</v>
      </c>
      <c r="O11" s="7">
        <f ca="1">COUNTIFS(Pronostics!$D:$D,Setup_MPP!C10,Pronostics!AC:AC,1)</f>
        <v>8</v>
      </c>
      <c r="P11" s="7">
        <f ca="1">SUMIF(Pronostics!$B:$B,Setup_MPP!$A11,Pronostics!$AF:$AF)</f>
        <v>3280</v>
      </c>
      <c r="Q11" s="7">
        <f>SUMIF(Pronostics!$B:$B,Setup_MPP!$A11,Pronostics!$Z:$Z)</f>
        <v>2</v>
      </c>
    </row>
    <row r="12" spans="1:17" x14ac:dyDescent="0.35">
      <c r="A12" s="7">
        <v>17</v>
      </c>
      <c r="B12" s="7" t="s">
        <v>361</v>
      </c>
      <c r="C12" s="7" t="s">
        <v>362</v>
      </c>
      <c r="D12" s="7" t="s">
        <v>359</v>
      </c>
      <c r="E12" s="7" t="s">
        <v>360</v>
      </c>
      <c r="F12" s="7" t="s">
        <v>65</v>
      </c>
      <c r="G12" s="7" t="s">
        <v>215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IFERROR(VLOOKUP(F12,Setup_Team!B:D,3,FALSE)*Setup_MPP!H18,0)</f>
        <v>0</v>
      </c>
      <c r="K12" s="7">
        <f>IFERROR(VLOOKUP(G12,Setup_Player!B:C,2,FALSE)*Setup_MPP!I18,0)</f>
        <v>0</v>
      </c>
      <c r="L12" s="7">
        <f>IFERROR(IF(H12=1,J12,0),0)</f>
        <v>0</v>
      </c>
      <c r="M12" s="7">
        <f>IFERROR(IF(I12=1,K12,0),0)</f>
        <v>0</v>
      </c>
      <c r="N12" s="7">
        <f ca="1">COUNTIFS(Pronostics!$D:$D,Setup_MPP!C12,Pronostics!AB:AB,"&gt;0")</f>
        <v>47</v>
      </c>
      <c r="O12" s="7">
        <f ca="1">COUNTIFS(Pronostics!$D:$D,Setup_MPP!C18,Pronostics!AC:AC,1)</f>
        <v>7</v>
      </c>
      <c r="P12" s="7">
        <f ca="1">SUMIF(Pronostics!$B:$B,Setup_MPP!$A12,Pronostics!$AF:$AF)</f>
        <v>3022</v>
      </c>
      <c r="Q12" s="7">
        <f>SUMIF(Pronostics!$B:$B,Setup_MPP!$A12,Pronostics!$Z:$Z)</f>
        <v>0</v>
      </c>
    </row>
    <row r="13" spans="1:17" x14ac:dyDescent="0.35">
      <c r="A13" s="7">
        <v>10</v>
      </c>
      <c r="B13" s="7" t="s">
        <v>253</v>
      </c>
      <c r="C13" s="7" t="s">
        <v>252</v>
      </c>
      <c r="D13" s="7" t="s">
        <v>299</v>
      </c>
      <c r="E13" s="24" t="s">
        <v>308</v>
      </c>
      <c r="F13" s="7" t="s">
        <v>65</v>
      </c>
      <c r="G13" s="7" t="s">
        <v>221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IFERROR(VLOOKUP(F13,Setup_Team!B:D,3,FALSE)*Setup_MPP!H11,0)</f>
        <v>0</v>
      </c>
      <c r="K13" s="7">
        <f>IFERROR(VLOOKUP(G13,Setup_Player!B:C,2,FALSE)*Setup_MPP!I11,0)</f>
        <v>0</v>
      </c>
      <c r="L13" s="7">
        <f>IFERROR(IF(H13=1,J13,0),0)</f>
        <v>0</v>
      </c>
      <c r="M13" s="7">
        <f>IFERROR(IF(I13=1,K13,0),0)</f>
        <v>0</v>
      </c>
      <c r="N13" s="7">
        <f ca="1">COUNTIFS(Pronostics!$D:$D,Setup_MPP!C13,Pronostics!AB:AB,"&gt;0")</f>
        <v>45</v>
      </c>
      <c r="O13" s="7">
        <f ca="1">COUNTIFS(Pronostics!$D:$D,Setup_MPP!C11,Pronostics!AC:AC,1)</f>
        <v>11</v>
      </c>
      <c r="P13" s="7">
        <f ca="1">SUMIF(Pronostics!$B:$B,Setup_MPP!$A13,Pronostics!$AF:$AF)</f>
        <v>3164</v>
      </c>
      <c r="Q13" s="7">
        <f>SUMIF(Pronostics!$B:$B,Setup_MPP!$A13,Pronostics!$Z:$Z)</f>
        <v>0</v>
      </c>
    </row>
    <row r="14" spans="1:17" x14ac:dyDescent="0.35">
      <c r="A14" s="7">
        <v>14</v>
      </c>
      <c r="B14" s="7" t="s">
        <v>317</v>
      </c>
      <c r="C14" s="7" t="s">
        <v>350</v>
      </c>
      <c r="D14" s="7" t="s">
        <v>358</v>
      </c>
      <c r="E14" s="7" t="s">
        <v>357</v>
      </c>
      <c r="F14" s="7" t="s">
        <v>65</v>
      </c>
      <c r="G14" s="7" t="s">
        <v>215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IFERROR(VLOOKUP(F14,Setup_Team!B:D,3,FALSE)*Setup_MPP!H15,0)</f>
        <v>0</v>
      </c>
      <c r="K14" s="7">
        <f>IFERROR(VLOOKUP(G14,Setup_Player!B:C,2,FALSE)*Setup_MPP!I15,0)</f>
        <v>0</v>
      </c>
      <c r="L14" s="7">
        <f>IFERROR(IF(H14=1,J14,0),0)</f>
        <v>0</v>
      </c>
      <c r="M14" s="7">
        <f>IFERROR(IF(I14=1,K14,0),0)</f>
        <v>0</v>
      </c>
      <c r="N14" s="7">
        <f ca="1">COUNTIFS(Pronostics!$D:$D,Setup_MPP!C14,Pronostics!AB:AB,"&gt;0")</f>
        <v>51</v>
      </c>
      <c r="O14" s="7">
        <f ca="1">COUNTIFS(Pronostics!$D:$D,Setup_MPP!C15,Pronostics!AC:AC,1)</f>
        <v>6</v>
      </c>
      <c r="P14" s="7">
        <f ca="1">SUMIF(Pronostics!$B:$B,Setup_MPP!$A14,Pronostics!$AF:$AF)</f>
        <v>3328</v>
      </c>
      <c r="Q14" s="7">
        <f>SUMIF(Pronostics!$B:$B,Setup_MPP!$A14,Pronostics!$Z:$Z)</f>
        <v>2</v>
      </c>
    </row>
    <row r="15" spans="1:17" x14ac:dyDescent="0.35">
      <c r="A15" s="7">
        <v>20</v>
      </c>
      <c r="B15" s="7" t="s">
        <v>371</v>
      </c>
      <c r="C15" s="7" t="s">
        <v>366</v>
      </c>
      <c r="D15" s="7" t="s">
        <v>379</v>
      </c>
      <c r="E15" s="7" t="s">
        <v>380</v>
      </c>
      <c r="F15" s="7" t="s">
        <v>71</v>
      </c>
      <c r="G15" s="7" t="s">
        <v>220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IFERROR(VLOOKUP(F15,Setup_Team!B:D,3,FALSE)*Setup_MPP!H21,0)</f>
        <v>0</v>
      </c>
      <c r="K15" s="7">
        <f>IFERROR(VLOOKUP(G15,Setup_Player!B:C,2,FALSE)*Setup_MPP!I21,0)</f>
        <v>0</v>
      </c>
      <c r="L15" s="7">
        <f>IFERROR(IF(H15=1,J15,0),0)</f>
        <v>0</v>
      </c>
      <c r="M15" s="7">
        <f>IFERROR(IF(I15=1,K15,0),0)</f>
        <v>0</v>
      </c>
      <c r="N15" s="7">
        <f ca="1">COUNTIFS(Pronostics!$D:$D,Setup_MPP!C15,Pronostics!AB:AB,"&gt;0")</f>
        <v>45</v>
      </c>
      <c r="O15" s="7">
        <f ca="1">COUNTIFS(Pronostics!$D:$D,Setup_MPP!C21,Pronostics!AC:AC,1)</f>
        <v>12</v>
      </c>
      <c r="P15" s="7">
        <f ca="1">SUMIF(Pronostics!$B:$B,Setup_MPP!$A15,Pronostics!$AF:$AF)</f>
        <v>2878</v>
      </c>
      <c r="Q15" s="7">
        <f>SUMIF(Pronostics!$B:$B,Setup_MPP!$A15,Pronostics!$Z:$Z)</f>
        <v>1</v>
      </c>
    </row>
    <row r="16" spans="1:17" x14ac:dyDescent="0.35">
      <c r="A16" s="7">
        <v>24</v>
      </c>
      <c r="B16" s="7" t="s">
        <v>385</v>
      </c>
      <c r="C16" s="7" t="s">
        <v>386</v>
      </c>
      <c r="D16" s="7" t="s">
        <v>387</v>
      </c>
      <c r="E16" s="7" t="s">
        <v>388</v>
      </c>
      <c r="F16" s="7" t="s">
        <v>40</v>
      </c>
      <c r="G16" s="7" t="s">
        <v>221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IFERROR(VLOOKUP(F16,Setup_Team!B:D,3,FALSE)*Setup_MPP!H25,0)</f>
        <v>0</v>
      </c>
      <c r="K16" s="7">
        <f>IFERROR(VLOOKUP(G16,Setup_Player!B:C,2,FALSE)*Setup_MPP!I25,0)</f>
        <v>0</v>
      </c>
      <c r="L16" s="7">
        <f>IFERROR(IF(H16=1,J16,0),0)</f>
        <v>0</v>
      </c>
      <c r="M16" s="7">
        <f>IFERROR(IF(I16=1,K16,0),0)</f>
        <v>0</v>
      </c>
      <c r="N16" s="7">
        <f ca="1">COUNTIFS(Pronostics!$D:$D,Setup_MPP!C16,Pronostics!AB:AB,"&gt;0")</f>
        <v>42</v>
      </c>
      <c r="O16" s="7">
        <f ca="1">COUNTIFS(Pronostics!$D:$D,Setup_MPP!C25,Pronostics!AC:AC,1)</f>
        <v>7</v>
      </c>
      <c r="P16" s="7">
        <f ca="1">SUMIF(Pronostics!$B:$B,Setup_MPP!$A16,Pronostics!$AF:$AF)</f>
        <v>3054</v>
      </c>
      <c r="Q16" s="7">
        <f>SUMIF(Pronostics!$B:$B,Setup_MPP!$A16,Pronostics!$Z:$Z)</f>
        <v>5</v>
      </c>
    </row>
    <row r="17" spans="1:17" x14ac:dyDescent="0.35">
      <c r="A17" s="7">
        <v>27</v>
      </c>
      <c r="B17" s="7" t="s">
        <v>420</v>
      </c>
      <c r="C17" s="7" t="s">
        <v>415</v>
      </c>
      <c r="D17" s="7" t="s">
        <v>417</v>
      </c>
      <c r="E17" s="7" t="s">
        <v>416</v>
      </c>
      <c r="H17" s="7">
        <f>IFERROR(VLOOKUP(F17,Setup_Team!B:F,5,FALSE),0)</f>
        <v>0</v>
      </c>
      <c r="I17" s="7">
        <f>IFERROR(IF(VLOOKUP(G17,Setup_Player!B:E,4,FALSE)=1, 1, 0),0)</f>
        <v>0</v>
      </c>
      <c r="J17" s="7">
        <f>IFERROR(VLOOKUP(F17,Setup_Team!B:D,3,FALSE)*Setup_MPP!H28,0)</f>
        <v>0</v>
      </c>
      <c r="K17" s="7">
        <f>IFERROR(VLOOKUP(G17,Setup_Player!B:C,2,FALSE)*Setup_MPP!I28,0)</f>
        <v>0</v>
      </c>
      <c r="L17" s="7">
        <f>IFERROR(IF(H17=1,J17,0),0)</f>
        <v>0</v>
      </c>
      <c r="M17" s="7">
        <f>IFERROR(IF(I17=1,K17,0),0)</f>
        <v>0</v>
      </c>
      <c r="N17" s="7">
        <f ca="1">COUNTIFS(Pronostics!$D:$D,Setup_MPP!C17,Pronostics!AB:AB,"&gt;0")</f>
        <v>46</v>
      </c>
      <c r="O17" s="7">
        <f ca="1">COUNTIFS(Pronostics!$D:$D,Setup_MPP!C28,Pronostics!AC:AC,1)</f>
        <v>7</v>
      </c>
      <c r="P17" s="7">
        <f ca="1">SUMIF(Pronostics!$B:$B,Setup_MPP!$A17,Pronostics!$AF:$AF)</f>
        <v>2772</v>
      </c>
      <c r="Q17" s="7">
        <f>SUMIF(Pronostics!$B:$B,Setup_MPP!$A17,Pronostics!$Z:$Z)</f>
        <v>28</v>
      </c>
    </row>
    <row r="18" spans="1:17" x14ac:dyDescent="0.35">
      <c r="A18" s="7">
        <v>11</v>
      </c>
      <c r="B18" s="7" t="s">
        <v>273</v>
      </c>
      <c r="C18" s="7" t="s">
        <v>404</v>
      </c>
      <c r="D18" s="7" t="s">
        <v>287</v>
      </c>
      <c r="E18" s="7" t="s">
        <v>313</v>
      </c>
      <c r="F18" s="7" t="s">
        <v>65</v>
      </c>
      <c r="G18" s="7" t="s">
        <v>221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IFERROR(VLOOKUP(F18,Setup_Team!B:D,3,FALSE)*Setup_MPP!H12,0)</f>
        <v>0</v>
      </c>
      <c r="K18" s="7">
        <f>IFERROR(VLOOKUP(G18,Setup_Player!B:C,2,FALSE)*Setup_MPP!I12,0)</f>
        <v>0</v>
      </c>
      <c r="L18" s="7">
        <f>IFERROR(IF(H18=1,J18,0),0)</f>
        <v>0</v>
      </c>
      <c r="M18" s="7">
        <f>IFERROR(IF(I18=1,K18,0),0)</f>
        <v>0</v>
      </c>
      <c r="N18" s="7">
        <f ca="1">COUNTIFS(Pronostics!$D:$D,Setup_MPP!C18,Pronostics!AB:AB,"&gt;0")</f>
        <v>46</v>
      </c>
      <c r="O18" s="7">
        <f ca="1">COUNTIFS(Pronostics!$D:$D,Setup_MPP!C12,Pronostics!AC:AC,1)</f>
        <v>10</v>
      </c>
      <c r="P18" s="7">
        <f ca="1">SUMIF(Pronostics!$B:$B,Setup_MPP!$A18,Pronostics!$AF:$AF)</f>
        <v>3231</v>
      </c>
      <c r="Q18" s="7">
        <f>SUMIF(Pronostics!$B:$B,Setup_MPP!$A18,Pronostics!$Z:$Z)</f>
        <v>0</v>
      </c>
    </row>
    <row r="19" spans="1:17" x14ac:dyDescent="0.35">
      <c r="A19" s="7">
        <v>15</v>
      </c>
      <c r="B19" s="7" t="s">
        <v>320</v>
      </c>
      <c r="C19" s="7" t="s">
        <v>393</v>
      </c>
      <c r="D19" s="7" t="s">
        <v>356</v>
      </c>
      <c r="E19" s="7" t="s">
        <v>355</v>
      </c>
      <c r="F19" s="7" t="s">
        <v>56</v>
      </c>
      <c r="G19" s="7" t="s">
        <v>218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IFERROR(VLOOKUP(F19,Setup_Team!B:D,3,FALSE)*Setup_MPP!H16,0)</f>
        <v>0</v>
      </c>
      <c r="K19" s="7">
        <f>IFERROR(VLOOKUP(G19,Setup_Player!B:C,2,FALSE)*Setup_MPP!I16,0)</f>
        <v>0</v>
      </c>
      <c r="L19" s="7">
        <f>IFERROR(IF(H19=1,J19,0),0)</f>
        <v>0</v>
      </c>
      <c r="M19" s="7">
        <f>IFERROR(IF(I19=1,K19,0),0)</f>
        <v>0</v>
      </c>
      <c r="N19" s="7">
        <f ca="1">COUNTIFS(Pronostics!$D:$D,Setup_MPP!C19,Pronostics!AB:AB,"&gt;0")</f>
        <v>49</v>
      </c>
      <c r="O19" s="7">
        <f ca="1">COUNTIFS(Pronostics!$D:$D,Setup_MPP!C16,Pronostics!AC:AC,1)</f>
        <v>7</v>
      </c>
      <c r="P19" s="7">
        <f ca="1">SUMIF(Pronostics!$B:$B,Setup_MPP!$A19,Pronostics!$AF:$AF)</f>
        <v>3281</v>
      </c>
      <c r="Q19" s="7">
        <f>SUMIF(Pronostics!$B:$B,Setup_MPP!$A19,Pronostics!$Z:$Z)</f>
        <v>0</v>
      </c>
    </row>
    <row r="20" spans="1:17" x14ac:dyDescent="0.35">
      <c r="A20" s="7">
        <v>25</v>
      </c>
      <c r="B20" s="7" t="s">
        <v>395</v>
      </c>
      <c r="C20" s="7" t="s">
        <v>396</v>
      </c>
      <c r="D20" s="7" t="s">
        <v>397</v>
      </c>
      <c r="E20" s="7" t="s">
        <v>398</v>
      </c>
      <c r="F20" s="7" t="s">
        <v>65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IFERROR(VLOOKUP(F20,Setup_Team!B:D,3,FALSE)*Setup_MPP!H26,0)</f>
        <v>0</v>
      </c>
      <c r="K20" s="7">
        <f>IFERROR(VLOOKUP(G20,Setup_Player!B:C,2,FALSE)*Setup_MPP!I26,0)</f>
        <v>0</v>
      </c>
      <c r="L20" s="7">
        <f>IFERROR(IF(H20=1,J20,0),0)</f>
        <v>0</v>
      </c>
      <c r="M20" s="7">
        <f>IFERROR(IF(I20=1,K20,0),0)</f>
        <v>0</v>
      </c>
      <c r="N20" s="7">
        <f ca="1">COUNTIFS(Pronostics!$D:$D,Setup_MPP!C20,Pronostics!AB:AB,"&gt;0")</f>
        <v>45</v>
      </c>
      <c r="O20" s="7">
        <f ca="1">COUNTIFS(Pronostics!$D:$D,Setup_MPP!C26,Pronostics!AC:AC,1)</f>
        <v>6</v>
      </c>
      <c r="P20" s="7">
        <f ca="1">SUMIF(Pronostics!$B:$B,Setup_MPP!$A20,Pronostics!$AF:$AF)</f>
        <v>3105</v>
      </c>
      <c r="Q20" s="7">
        <f>SUMIF(Pronostics!$B:$B,Setup_MPP!$A20,Pronostics!$Z:$Z)</f>
        <v>0</v>
      </c>
    </row>
    <row r="21" spans="1:17" x14ac:dyDescent="0.35">
      <c r="A21" s="7">
        <v>1</v>
      </c>
      <c r="B21" s="7" t="s">
        <v>275</v>
      </c>
      <c r="C21" s="7" t="s">
        <v>159</v>
      </c>
      <c r="D21" s="7" t="s">
        <v>293</v>
      </c>
      <c r="E21" s="7" t="s">
        <v>285</v>
      </c>
      <c r="F21" s="7" t="s">
        <v>65</v>
      </c>
      <c r="G21" s="7" t="s">
        <v>221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IFERROR(VLOOKUP(F21,Setup_Team!B:D,3,FALSE)*Setup_MPP!H2,0)</f>
        <v>0</v>
      </c>
      <c r="K21" s="7">
        <f>IFERROR(VLOOKUP(G21,Setup_Player!B:C,2,FALSE)*Setup_MPP!I2,0)</f>
        <v>0</v>
      </c>
      <c r="L21" s="7">
        <f>IFERROR(IF(H21=1,J21,0),0)</f>
        <v>0</v>
      </c>
      <c r="M21" s="7">
        <f>IFERROR(IF(I21=1,K21,0),0)</f>
        <v>0</v>
      </c>
      <c r="N21" s="7">
        <f ca="1">COUNTIFS(Pronostics!$D:$D,Setup_MPP!C21,Pronostics!AB:AB,"&gt;0")</f>
        <v>40</v>
      </c>
      <c r="O21" s="7">
        <f ca="1">COUNTIFS(Pronostics!$D:$D,Setup_MPP!C2,Pronostics!AC:AC,1)</f>
        <v>7</v>
      </c>
      <c r="P21" s="7">
        <f ca="1">SUMIF(Pronostics!$B:$B,Setup_MPP!$A21,Pronostics!$AF:$AF)</f>
        <v>2966</v>
      </c>
      <c r="Q21" s="7">
        <f>SUMIF(Pronostics!$B:$B,Setup_MPP!$A21,Pronostics!$Z:$Z)</f>
        <v>0</v>
      </c>
    </row>
    <row r="22" spans="1:17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 ca="1">COUNTIFS(Pronostics!$D:$D,Setup_MPP!C22,Pronostics!AB:AB,"&gt;0")</f>
        <v>39</v>
      </c>
      <c r="O22" s="7">
        <f ca="1">COUNTIFS(Pronostics!$D:$D,Setup_MPP!C22,Pronostics!AC:AC,1)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</row>
    <row r="23" spans="1:17" x14ac:dyDescent="0.35">
      <c r="A23" s="7">
        <v>23</v>
      </c>
      <c r="B23" s="7" t="s">
        <v>383</v>
      </c>
      <c r="C23" s="7" t="s">
        <v>392</v>
      </c>
      <c r="D23" s="7" t="s">
        <v>389</v>
      </c>
      <c r="E23" s="7" t="s">
        <v>390</v>
      </c>
      <c r="F23" s="7" t="s">
        <v>65</v>
      </c>
      <c r="G23" s="7" t="s">
        <v>221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IFERROR(VLOOKUP(F23,Setup_Team!B:D,3,FALSE)*Setup_MPP!H24,0)</f>
        <v>0</v>
      </c>
      <c r="K23" s="7">
        <f>IFERROR(VLOOKUP(G23,Setup_Player!B:C,2,FALSE)*Setup_MPP!I24,0)</f>
        <v>0</v>
      </c>
      <c r="L23" s="7">
        <f>IFERROR(IF(H23=1,J23,0),0)</f>
        <v>0</v>
      </c>
      <c r="M23" s="7">
        <f>IFERROR(IF(I23=1,K23,0),0)</f>
        <v>0</v>
      </c>
      <c r="N23" s="7">
        <f ca="1">COUNTIFS(Pronostics!$D:$D,Setup_MPP!C23,Pronostics!AB:AB,"&gt;0")</f>
        <v>39</v>
      </c>
      <c r="O23" s="7">
        <f ca="1">COUNTIFS(Pronostics!$D:$D,Setup_MPP!C24,Pronostics!AC:AC,1)</f>
        <v>8</v>
      </c>
      <c r="P23" s="7">
        <f ca="1">SUMIF(Pronostics!$B:$B,Setup_MPP!$A23,Pronostics!$AF:$AF)</f>
        <v>2289</v>
      </c>
      <c r="Q23" s="7">
        <f>SUMIF(Pronostics!$B:$B,Setup_MPP!$A23,Pronostics!$Z:$Z)</f>
        <v>8</v>
      </c>
    </row>
    <row r="24" spans="1:17" x14ac:dyDescent="0.35">
      <c r="A24" s="7">
        <v>22</v>
      </c>
      <c r="B24" s="7" t="s">
        <v>368</v>
      </c>
      <c r="C24" s="7" t="s">
        <v>367</v>
      </c>
      <c r="D24" s="7" t="s">
        <v>375</v>
      </c>
      <c r="E24" s="7" t="s">
        <v>376</v>
      </c>
      <c r="F24" s="7" t="s">
        <v>65</v>
      </c>
      <c r="G24" s="7" t="s">
        <v>217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IFERROR(VLOOKUP(F24,Setup_Team!B:D,3,FALSE)*Setup_MPP!H23,0)</f>
        <v>0</v>
      </c>
      <c r="K24" s="7">
        <f>IFERROR(VLOOKUP(G24,Setup_Player!B:C,2,FALSE)*Setup_MPP!I23,0)</f>
        <v>0</v>
      </c>
      <c r="L24" s="7">
        <f>IFERROR(IF(H24=1,J24,0),0)</f>
        <v>0</v>
      </c>
      <c r="M24" s="7">
        <f>IFERROR(IF(I24=1,K24,0),0)</f>
        <v>0</v>
      </c>
      <c r="N24" s="7">
        <f ca="1">COUNTIFS(Pronostics!$D:$D,Setup_MPP!C24,Pronostics!AB:AB,"&gt;0")</f>
        <v>38</v>
      </c>
      <c r="O24" s="7">
        <f ca="1">COUNTIFS(Pronostics!$D:$D,Setup_MPP!C23,Pronostics!AC:AC,1)</f>
        <v>5</v>
      </c>
      <c r="P24" s="7">
        <f ca="1">SUMIF(Pronostics!$B:$B,Setup_MPP!$A24,Pronostics!$AF:$AF)</f>
        <v>2679</v>
      </c>
      <c r="Q24" s="7">
        <f>SUMIF(Pronostics!$B:$B,Setup_MPP!$A24,Pronostics!$Z:$Z)</f>
        <v>2</v>
      </c>
    </row>
    <row r="25" spans="1:17" x14ac:dyDescent="0.35">
      <c r="A25" s="7">
        <v>16</v>
      </c>
      <c r="B25" s="7" t="s">
        <v>351</v>
      </c>
      <c r="C25" s="7" t="s">
        <v>391</v>
      </c>
      <c r="D25" s="7" t="s">
        <v>353</v>
      </c>
      <c r="E25" s="7" t="s">
        <v>354</v>
      </c>
      <c r="F25" s="7" t="s">
        <v>49</v>
      </c>
      <c r="G25" s="7" t="s">
        <v>221</v>
      </c>
      <c r="H25" s="7">
        <f>IFERROR(VLOOKUP(F25,Setup_Team!B:F,5,FALSE),0)</f>
        <v>0</v>
      </c>
      <c r="I25" s="7">
        <f>IFERROR(IF(VLOOKUP(G25,Setup_Player!B:E,4,FALSE)=1, 1, 0),"")</f>
        <v>0</v>
      </c>
      <c r="J25" s="7">
        <f>IFERROR(VLOOKUP(F25,Setup_Team!B:D,3,FALSE)*Setup_MPP!H17,0)</f>
        <v>0</v>
      </c>
      <c r="K25" s="7">
        <f>IFERROR(VLOOKUP(G25,Setup_Player!B:C,2,FALSE)*Setup_MPP!I17,0)</f>
        <v>0</v>
      </c>
      <c r="L25" s="7">
        <f>IFERROR(IF(H25=1,J25,0),0)</f>
        <v>0</v>
      </c>
      <c r="M25" s="7">
        <f>IFERROR(IF(I25=1,K25,0),0)</f>
        <v>0</v>
      </c>
      <c r="N25" s="7">
        <f ca="1">COUNTIFS(Pronostics!$D:$D,Setup_MPP!C25,Pronostics!AB:AB,"&gt;0")</f>
        <v>38</v>
      </c>
      <c r="O25" s="7">
        <f ca="1">COUNTIFS(Pronostics!$D:$D,Setup_MPP!C17,Pronostics!AC:AC,1)</f>
        <v>8</v>
      </c>
      <c r="P25" s="7">
        <f ca="1">SUMIF(Pronostics!$B:$B,Setup_MPP!$A25,Pronostics!$AF:$AF)</f>
        <v>2770</v>
      </c>
      <c r="Q25" s="7">
        <f>SUMIF(Pronostics!$B:$B,Setup_MPP!$A25,Pronostics!$Z:$Z)</f>
        <v>0</v>
      </c>
    </row>
    <row r="26" spans="1:17" x14ac:dyDescent="0.35">
      <c r="A26" s="7">
        <v>19</v>
      </c>
      <c r="B26" s="7" t="s">
        <v>369</v>
      </c>
      <c r="C26" s="7" t="s">
        <v>405</v>
      </c>
      <c r="D26" s="7" t="s">
        <v>382</v>
      </c>
      <c r="E26" s="7" t="s">
        <v>381</v>
      </c>
      <c r="F26" s="7" t="s">
        <v>56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IFERROR(VLOOKUP(F26,Setup_Team!B:D,3,FALSE)*Setup_MPP!H20,0)</f>
        <v>0</v>
      </c>
      <c r="K26" s="7">
        <f>IFERROR(VLOOKUP(G26,Setup_Player!B:C,2,FALSE)*Setup_MPP!I20,0)</f>
        <v>0</v>
      </c>
      <c r="L26" s="7">
        <f>IFERROR(IF(H26=1,J26,0),0)</f>
        <v>0</v>
      </c>
      <c r="M26" s="7">
        <f>IFERROR(IF(I26=1,K26,0),0)</f>
        <v>0</v>
      </c>
      <c r="N26" s="7">
        <f ca="1">COUNTIFS(Pronostics!$D:$D,Setup_MPP!C26,Pronostics!AB:AB,"&gt;0")</f>
        <v>49</v>
      </c>
      <c r="O26" s="7">
        <f ca="1">COUNTIFS(Pronostics!$D:$D,Setup_MPP!C20,Pronostics!AC:AC,1)</f>
        <v>9</v>
      </c>
      <c r="P26" s="7">
        <f ca="1">SUMIF(Pronostics!$B:$B,Setup_MPP!$A26,Pronostics!$AF:$AF)</f>
        <v>3102</v>
      </c>
      <c r="Q26" s="7">
        <f>SUMIF(Pronostics!$B:$B,Setup_MPP!$A26,Pronostics!$Z:$Z)</f>
        <v>0</v>
      </c>
    </row>
    <row r="27" spans="1:17" x14ac:dyDescent="0.35">
      <c r="A27" s="7">
        <v>7</v>
      </c>
      <c r="B27" s="7" t="s">
        <v>247</v>
      </c>
      <c r="C27" s="7" t="s">
        <v>248</v>
      </c>
      <c r="D27" s="7" t="s">
        <v>290</v>
      </c>
      <c r="E27" s="7" t="s">
        <v>304</v>
      </c>
      <c r="F27" s="7" t="s">
        <v>65</v>
      </c>
      <c r="G27" s="7" t="s">
        <v>215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IFERROR(VLOOKUP(F27,Setup_Team!B:D,3,FALSE)*Setup_MPP!H8,0)</f>
        <v>0</v>
      </c>
      <c r="K27" s="7">
        <f>IFERROR(VLOOKUP(G27,Setup_Player!B:C,2,FALSE)*Setup_MPP!I8,0)</f>
        <v>0</v>
      </c>
      <c r="L27" s="7">
        <f>IFERROR(IF(H27=1,J27,0),0)</f>
        <v>0</v>
      </c>
      <c r="M27" s="7">
        <f>IFERROR(IF(I27=1,K27,0),0)</f>
        <v>0</v>
      </c>
      <c r="N27" s="7">
        <f ca="1">COUNTIFS(Pronostics!$D:$D,Setup_MPP!C27,Pronostics!AB:AB,"&gt;0")</f>
        <v>34</v>
      </c>
      <c r="O27" s="7">
        <f ca="1">COUNTIFS(Pronostics!$D:$D,Setup_MPP!C8,Pronostics!AC:AC,1)</f>
        <v>7</v>
      </c>
      <c r="P27" s="7">
        <f ca="1">SUMIF(Pronostics!$B:$B,Setup_MPP!$A27,Pronostics!$AF:$AF)</f>
        <v>1775</v>
      </c>
      <c r="Q27" s="7">
        <f>SUMIF(Pronostics!$B:$B,Setup_MPP!$A27,Pronostics!$Z:$Z)</f>
        <v>22</v>
      </c>
    </row>
    <row r="28" spans="1:17" x14ac:dyDescent="0.35">
      <c r="A28" s="7">
        <v>5</v>
      </c>
      <c r="B28" s="7" t="s">
        <v>243</v>
      </c>
      <c r="C28" s="7" t="s">
        <v>244</v>
      </c>
      <c r="D28" s="7" t="s">
        <v>311</v>
      </c>
      <c r="E28" s="7" t="s">
        <v>312</v>
      </c>
      <c r="F28" s="7" t="s">
        <v>49</v>
      </c>
      <c r="G28" s="7" t="s">
        <v>221</v>
      </c>
      <c r="H28" s="7">
        <f>IFERROR(VLOOKUP(F28,Setup_Team!B:F,5,FALSE),0)</f>
        <v>0</v>
      </c>
      <c r="I28" s="7">
        <f>IFERROR(IF(VLOOKUP(G28,Setup_Player!B:E,4,FALSE)=1, 1, 0),"")</f>
        <v>0</v>
      </c>
      <c r="J28" s="7">
        <f>IFERROR(VLOOKUP(F28,Setup_Team!B:D,3,FALSE)*Setup_MPP!H6,0)</f>
        <v>0</v>
      </c>
      <c r="K28" s="7">
        <f>IFERROR(VLOOKUP(G28,Setup_Player!B:C,2,FALSE)*Setup_MPP!I6,0)</f>
        <v>0</v>
      </c>
      <c r="L28" s="7">
        <f>IFERROR(IF(H28=1,J28,0),0)</f>
        <v>0</v>
      </c>
      <c r="M28" s="7">
        <f>IFERROR(IF(I28=1,K28,0),0)</f>
        <v>0</v>
      </c>
      <c r="N28" s="7">
        <f ca="1">COUNTIFS(Pronostics!$D:$D,Setup_MPP!C28,Pronostics!AB:AB,"&gt;0")</f>
        <v>30</v>
      </c>
      <c r="O28" s="7">
        <f ca="1">COUNTIFS(Pronostics!$D:$D,Setup_MPP!C6,Pronostics!AC:AC,1)</f>
        <v>11</v>
      </c>
      <c r="P28" s="7">
        <f ca="1">SUMIF(Pronostics!$B:$B,Setup_MPP!$A28,Pronostics!$AF:$AF)</f>
        <v>2304</v>
      </c>
      <c r="Q28" s="7">
        <f>SUMIF(Pronostics!$B:$B,Setup_MPP!$A28,Pronostics!$Z:$Z)</f>
        <v>9</v>
      </c>
    </row>
    <row r="29" spans="1:17" x14ac:dyDescent="0.35">
      <c r="A29" s="7">
        <v>28</v>
      </c>
      <c r="B29" s="7" t="s">
        <v>424</v>
      </c>
      <c r="C29" s="7" t="s">
        <v>424</v>
      </c>
      <c r="D29" s="7" t="s">
        <v>427</v>
      </c>
      <c r="E29" s="7" t="s">
        <v>428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IFERROR(VLOOKUP(F29,Setup_Team!B:D,3,FALSE)*Setup_MPP!H7,0)</f>
        <v>0</v>
      </c>
      <c r="K29" s="7">
        <f>IFERROR(VLOOKUP(G29,Setup_Player!B:C,2,FALSE)*Setup_MPP!I7,0)</f>
        <v>0</v>
      </c>
      <c r="L29" s="7">
        <f t="shared" ref="L29:L31" si="0">IFERROR(IF(H29=1,J29,0),0)</f>
        <v>0</v>
      </c>
      <c r="M29" s="7">
        <f t="shared" ref="M29:M31" si="1">IFERROR(IF(I29=1,K29,0),0)</f>
        <v>0</v>
      </c>
      <c r="N29" s="7">
        <f>COUNTIFS(Pronostics!$D:$D,Setup_MPP!C29,Pronostics!AB:AB,"&gt;0")</f>
        <v>0</v>
      </c>
      <c r="O29" s="7">
        <f ca="1">COUNTIFS(Pronostics!$D:$D,Setup_MPP!C7,Pronostics!AC:AC,1)</f>
        <v>12</v>
      </c>
      <c r="P29" s="7">
        <f>SUMIF(Pronostics!$B:$B,Setup_MPP!$A29,Pronostics!$AF:$AF)</f>
        <v>0</v>
      </c>
      <c r="Q29" s="7">
        <f>SUMIF(Pronostics!$B:$B,Setup_MPP!$A29,Pronostics!$Z:$Z)</f>
        <v>0</v>
      </c>
    </row>
    <row r="30" spans="1:17" x14ac:dyDescent="0.35">
      <c r="A30" s="7">
        <v>29</v>
      </c>
      <c r="B30" s="7" t="s">
        <v>425</v>
      </c>
      <c r="C30" s="7" t="s">
        <v>425</v>
      </c>
      <c r="D30" s="7" t="s">
        <v>429</v>
      </c>
      <c r="E30" s="7" t="s">
        <v>430</v>
      </c>
      <c r="H30" s="7">
        <f>IFERROR(VLOOKUP(F30,Setup_Team!B:F,5,FALSE),0)</f>
        <v>0</v>
      </c>
      <c r="I30" s="7" t="str">
        <f>IFERROR(IF(VLOOKUP(G30,Setup_Player!B:E,4,FALSE)=1, 1, 0),"")</f>
        <v/>
      </c>
      <c r="J30" s="7">
        <f>IFERROR(VLOOKUP(F30,Setup_Team!B:D,3,FALSE)*Setup_MPP!H8,0)</f>
        <v>0</v>
      </c>
      <c r="K30" s="7">
        <f>IFERROR(VLOOKUP(G30,Setup_Player!B:C,2,FALSE)*Setup_MPP!I8,0)</f>
        <v>0</v>
      </c>
      <c r="L30" s="7">
        <f t="shared" si="0"/>
        <v>0</v>
      </c>
      <c r="M30" s="7">
        <f t="shared" si="1"/>
        <v>0</v>
      </c>
      <c r="N30" s="7">
        <f>COUNTIFS(Pronostics!$D:$D,Setup_MPP!C30,Pronostics!AB:AB,"&gt;0")</f>
        <v>0</v>
      </c>
      <c r="O30" s="7">
        <f ca="1">COUNTIFS(Pronostics!$D:$D,Setup_MPP!C8,Pronostics!AC:AC,1)</f>
        <v>7</v>
      </c>
      <c r="P30" s="7">
        <f>SUMIF(Pronostics!$B:$B,Setup_MPP!$A30,Pronostics!$AF:$AF)</f>
        <v>0</v>
      </c>
      <c r="Q30" s="7">
        <f>SUMIF(Pronostics!$B:$B,Setup_MPP!$A30,Pronostics!$Z:$Z)</f>
        <v>0</v>
      </c>
    </row>
    <row r="31" spans="1:17" x14ac:dyDescent="0.35">
      <c r="A31" s="7">
        <v>30</v>
      </c>
      <c r="B31" s="7" t="s">
        <v>426</v>
      </c>
      <c r="C31" s="7" t="s">
        <v>426</v>
      </c>
      <c r="D31" s="7" t="s">
        <v>431</v>
      </c>
      <c r="E31" s="7" t="s">
        <v>432</v>
      </c>
      <c r="H31" s="7">
        <f>IFERROR(VLOOKUP(F31,Setup_Team!B:F,5,FALSE),0)</f>
        <v>0</v>
      </c>
      <c r="I31" s="7" t="str">
        <f>IFERROR(IF(VLOOKUP(G31,Setup_Player!B:E,4,FALSE)=1, 1, 0),"")</f>
        <v/>
      </c>
      <c r="J31" s="7">
        <f>IFERROR(VLOOKUP(F31,Setup_Team!B:D,3,FALSE)*Setup_MPP!H9,0)</f>
        <v>0</v>
      </c>
      <c r="K31" s="7">
        <f>IFERROR(VLOOKUP(G31,Setup_Player!B:C,2,FALSE)*Setup_MPP!I9,0)</f>
        <v>0</v>
      </c>
      <c r="L31" s="7">
        <f t="shared" si="0"/>
        <v>0</v>
      </c>
      <c r="M31" s="7">
        <f t="shared" si="1"/>
        <v>0</v>
      </c>
      <c r="N31" s="7">
        <f>COUNTIFS(Pronostics!$D:$D,Setup_MPP!C31,Pronostics!AB:AB,"&gt;0")</f>
        <v>0</v>
      </c>
      <c r="O31" s="7">
        <f ca="1">COUNTIFS(Pronostics!$D:$D,Setup_MPP!C9,Pronostics!AC:AC,1)</f>
        <v>6</v>
      </c>
      <c r="P31" s="7">
        <f>SUMIF(Pronostics!$B:$B,Setup_MPP!$A31,Pronostics!$AF:$AF)</f>
        <v>0</v>
      </c>
      <c r="Q31" s="7">
        <f>SUMIF(Pronostics!$B:$B,Setup_MPP!$A31,Pronostics!$Z:$Z)</f>
        <v>0</v>
      </c>
    </row>
  </sheetData>
  <autoFilter ref="A1:O28" xr:uid="{2E1AA39E-9A5C-4FED-BE3B-6E60ED6D9DB0}">
    <sortState xmlns:xlrd2="http://schemas.microsoft.com/office/spreadsheetml/2017/richdata2" ref="A2:O31">
      <sortCondition descending="1" ref="N1:N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2026-07-01T21:59:00Z</dcterms:modified>
</cp:coreProperties>
</file>