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co\TESIS\proyecto\"/>
    </mc:Choice>
  </mc:AlternateContent>
  <xr:revisionPtr revIDLastSave="0" documentId="13_ncr:1_{ECA08918-86CE-49CA-BBFD-57F6024A0DEB}" xr6:coauthVersionLast="47" xr6:coauthVersionMax="47" xr10:uidLastSave="{00000000-0000-0000-0000-000000000000}"/>
  <bookViews>
    <workbookView xWindow="-108" yWindow="-108" windowWidth="23256" windowHeight="12456" activeTab="1" xr2:uid="{762A210C-C33D-46AA-9C7A-97B929C3F1A4}"/>
  </bookViews>
  <sheets>
    <sheet name="calculo panel" sheetId="1" r:id="rId1"/>
    <sheet name="sumatoria consumo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O3" i="3"/>
  <c r="G26" i="3"/>
  <c r="G25" i="3"/>
  <c r="G21" i="3"/>
  <c r="G18" i="3"/>
  <c r="G17" i="3"/>
  <c r="G13" i="3"/>
  <c r="G10" i="3"/>
  <c r="G9" i="3"/>
  <c r="G5" i="3"/>
  <c r="G22" i="3"/>
  <c r="G4" i="3"/>
  <c r="G2" i="1"/>
  <c r="H2" i="1" s="1"/>
  <c r="I2" i="1" s="1"/>
  <c r="J2" i="1" s="1"/>
  <c r="K2" i="1" s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G6" i="3"/>
  <c r="G7" i="3"/>
  <c r="G8" i="3"/>
  <c r="G11" i="3"/>
  <c r="G12" i="3"/>
  <c r="G14" i="3"/>
  <c r="G15" i="3"/>
  <c r="G16" i="3"/>
  <c r="G19" i="3"/>
  <c r="G20" i="3"/>
  <c r="G23" i="3"/>
  <c r="G24" i="3"/>
  <c r="O27" i="3" l="1"/>
  <c r="O28" i="3" s="1"/>
  <c r="Q17" i="3"/>
  <c r="G27" i="3"/>
  <c r="G28" i="3" s="1"/>
  <c r="K3" i="1"/>
  <c r="L3" i="1" s="1"/>
  <c r="L2" i="1"/>
  <c r="R6" i="3" l="1"/>
  <c r="R8" i="3" s="1"/>
  <c r="R5" i="3"/>
  <c r="R7" i="3" l="1"/>
</calcChain>
</file>

<file path=xl/sharedStrings.xml><?xml version="1.0" encoding="utf-8"?>
<sst xmlns="http://schemas.openxmlformats.org/spreadsheetml/2006/main" count="69" uniqueCount="59">
  <si>
    <t>NOCT</t>
  </si>
  <si>
    <t>TC</t>
  </si>
  <si>
    <t>∆T</t>
  </si>
  <si>
    <t>∆P</t>
  </si>
  <si>
    <t>Tmax (historico) TX</t>
  </si>
  <si>
    <t>Pcf</t>
  </si>
  <si>
    <t>PRmax</t>
  </si>
  <si>
    <t>hora</t>
  </si>
  <si>
    <t>TV</t>
  </si>
  <si>
    <t>Lavadora</t>
  </si>
  <si>
    <t xml:space="preserve">Nevera </t>
  </si>
  <si>
    <t xml:space="preserve">Luz </t>
  </si>
  <si>
    <t>Aire</t>
  </si>
  <si>
    <t>sumatoria</t>
  </si>
  <si>
    <t>TOTAL</t>
  </si>
  <si>
    <t xml:space="preserve">Total dias laborales en un mes </t>
  </si>
  <si>
    <t xml:space="preserve">Dias no laborales </t>
  </si>
  <si>
    <t>potencia consumida dia NO laboral W</t>
  </si>
  <si>
    <t>potencia consumida dia laboral W</t>
  </si>
  <si>
    <t>consumo dias NO laborales MES</t>
  </si>
  <si>
    <t>consumo dias laborales MES</t>
  </si>
  <si>
    <t xml:space="preserve"># Meses laborales </t>
  </si>
  <si>
    <t xml:space="preserve"># Meses no laborales </t>
  </si>
  <si>
    <t>ene,jul,dic</t>
  </si>
  <si>
    <t>Consumo mensual (mes laboral)</t>
  </si>
  <si>
    <t>Consumo mensual (mes no laboral)</t>
  </si>
  <si>
    <t>C</t>
  </si>
  <si>
    <t>HSS</t>
  </si>
  <si>
    <t>Pgfv</t>
  </si>
  <si>
    <t>Promedio</t>
  </si>
  <si>
    <t>sobre dimencion 1,5</t>
  </si>
  <si>
    <t>kWh-dia</t>
  </si>
  <si>
    <t>consumo diario por hora</t>
  </si>
  <si>
    <t>#paneles</t>
  </si>
  <si>
    <t>#celdas en paralelo (NP)</t>
  </si>
  <si>
    <t>Gstd (W/m^2)</t>
  </si>
  <si>
    <t>IL</t>
  </si>
  <si>
    <r>
      <t xml:space="preserve">coeficiente de T de la corriente de corto circuito(%)   </t>
    </r>
    <r>
      <rPr>
        <sz val="11"/>
        <color theme="1"/>
        <rFont val="Calibri"/>
        <family val="2"/>
      </rPr>
      <t>α</t>
    </r>
  </si>
  <si>
    <r>
      <t xml:space="preserve">coeficiente de temperatura de V en circuito abierto (%) </t>
    </r>
    <r>
      <rPr>
        <sz val="11"/>
        <color theme="1"/>
        <rFont val="Calibri"/>
        <family val="2"/>
      </rPr>
      <t>β</t>
    </r>
  </si>
  <si>
    <t>RS</t>
  </si>
  <si>
    <t>m</t>
  </si>
  <si>
    <t>matlab</t>
  </si>
  <si>
    <t>irra</t>
  </si>
  <si>
    <t xml:space="preserve">Tstd (°C)     </t>
  </si>
  <si>
    <t>ISC (A)</t>
  </si>
  <si>
    <t>1,23*10^-23</t>
  </si>
  <si>
    <t>K (constante de Botsman) J/K</t>
  </si>
  <si>
    <t>q (carga del electron) C</t>
  </si>
  <si>
    <t>1,6*10^-19</t>
  </si>
  <si>
    <t>Voc  (V)STC</t>
  </si>
  <si>
    <t xml:space="preserve">vt </t>
  </si>
  <si>
    <t>Tem en K</t>
  </si>
  <si>
    <t>G1 (Irradiancia)</t>
  </si>
  <si>
    <t>T1 (°C)  Temperatura</t>
  </si>
  <si>
    <t>T1+273</t>
  </si>
  <si>
    <t>#celdas en serie</t>
  </si>
  <si>
    <t xml:space="preserve">sobredimencionado 1,5 </t>
  </si>
  <si>
    <t>GX (Wh/m^2) estandar</t>
  </si>
  <si>
    <t>según historico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</si>
</sst>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8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8" borderId="2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8" borderId="1" xfId="0" applyFill="1" applyBorder="1" applyAlignment="1">
      <alignment wrapText="1"/>
    </xf>
    <xf numFmtId="10" fontId="0" fillId="0" borderId="1" xfId="0" applyNumberFormat="1" applyBorder="1"/>
    <xf numFmtId="11" fontId="0" fillId="0" borderId="1" xfId="0" applyNumberFormat="1" applyBorder="1"/>
    <xf numFmtId="164" fontId="0" fillId="2" borderId="1" xfId="0" applyNumberFormat="1" applyFill="1" applyBorder="1"/>
    <xf numFmtId="1" fontId="0" fillId="0" borderId="1" xfId="0" applyNumberFormat="1" applyBorder="1" applyAlignment="1">
      <alignment horizontal="center"/>
    </xf>
    <xf numFmtId="164" fontId="0" fillId="0" borderId="0" xfId="0" applyNumberFormat="1"/>
    <xf numFmtId="1" fontId="0" fillId="7" borderId="1" xfId="0" applyNumberForma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Potencia Requerida del PV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'sumatoria consumo '!$I$3:$I$26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'sumatoria consumo '!$O$3:$O$26</c:f>
              <c:numCache>
                <c:formatCode>0</c:formatCode>
                <c:ptCount val="24"/>
                <c:pt idx="0">
                  <c:v>981</c:v>
                </c:pt>
                <c:pt idx="1">
                  <c:v>611.5</c:v>
                </c:pt>
                <c:pt idx="2">
                  <c:v>611.5</c:v>
                </c:pt>
                <c:pt idx="3">
                  <c:v>611.5</c:v>
                </c:pt>
                <c:pt idx="4">
                  <c:v>609.5</c:v>
                </c:pt>
                <c:pt idx="5">
                  <c:v>622.5</c:v>
                </c:pt>
                <c:pt idx="6">
                  <c:v>624.5</c:v>
                </c:pt>
                <c:pt idx="7">
                  <c:v>970</c:v>
                </c:pt>
                <c:pt idx="8">
                  <c:v>1088</c:v>
                </c:pt>
                <c:pt idx="9">
                  <c:v>1258</c:v>
                </c:pt>
                <c:pt idx="10">
                  <c:v>1211.5</c:v>
                </c:pt>
                <c:pt idx="11">
                  <c:v>1275.5</c:v>
                </c:pt>
                <c:pt idx="12">
                  <c:v>2005.5</c:v>
                </c:pt>
                <c:pt idx="13">
                  <c:v>1630.5</c:v>
                </c:pt>
                <c:pt idx="14">
                  <c:v>1255.5</c:v>
                </c:pt>
                <c:pt idx="15">
                  <c:v>955.5</c:v>
                </c:pt>
                <c:pt idx="16">
                  <c:v>1250</c:v>
                </c:pt>
                <c:pt idx="17">
                  <c:v>1067</c:v>
                </c:pt>
                <c:pt idx="18">
                  <c:v>1474.5</c:v>
                </c:pt>
                <c:pt idx="19">
                  <c:v>1096.5</c:v>
                </c:pt>
                <c:pt idx="20">
                  <c:v>1024</c:v>
                </c:pt>
                <c:pt idx="21">
                  <c:v>1014</c:v>
                </c:pt>
                <c:pt idx="22">
                  <c:v>1014</c:v>
                </c:pt>
                <c:pt idx="23">
                  <c:v>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79-4278-84A4-A29FE5CB9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979837039"/>
        <c:axId val="794114255"/>
      </c:barChart>
      <c:catAx>
        <c:axId val="97983703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 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4114255"/>
        <c:crosses val="autoZero"/>
        <c:auto val="1"/>
        <c:lblAlgn val="ctr"/>
        <c:lblOffset val="100"/>
        <c:noMultiLvlLbl val="0"/>
      </c:catAx>
      <c:valAx>
        <c:axId val="7941142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Potencia en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7983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3</xdr:col>
      <xdr:colOff>488020</xdr:colOff>
      <xdr:row>20</xdr:row>
      <xdr:rowOff>30594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82B554B-6A07-5180-F6B6-B84A925FB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5440" y="2796540"/>
          <a:ext cx="3924640" cy="131075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9</xdr:col>
      <xdr:colOff>46075</xdr:colOff>
      <xdr:row>18</xdr:row>
      <xdr:rowOff>99148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FAA02E-4A50-BB9B-7FC2-68BA39586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9780" y="2796540"/>
          <a:ext cx="4092295" cy="1013548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495300</xdr:colOff>
      <xdr:row>15</xdr:row>
      <xdr:rowOff>106680</xdr:rowOff>
    </xdr:from>
    <xdr:to>
      <xdr:col>12</xdr:col>
      <xdr:colOff>1364712</xdr:colOff>
      <xdr:row>19</xdr:row>
      <xdr:rowOff>121920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2981DEE-2EEB-5F10-FA6F-760D5572A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01300" y="3268980"/>
          <a:ext cx="2721072" cy="746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1051560</xdr:colOff>
      <xdr:row>29</xdr:row>
      <xdr:rowOff>64770</xdr:rowOff>
    </xdr:from>
    <xdr:to>
      <xdr:col>15</xdr:col>
      <xdr:colOff>114300</xdr:colOff>
      <xdr:row>44</xdr:row>
      <xdr:rowOff>64770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4ABA06-2ADD-2B26-9AB9-C190C6F22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7E56-410D-4E3C-B50A-7EC81D8C2931}">
  <dimension ref="A1:M12"/>
  <sheetViews>
    <sheetView workbookViewId="0">
      <selection activeCell="B5" sqref="B5"/>
    </sheetView>
  </sheetViews>
  <sheetFormatPr baseColWidth="10" defaultColWidth="8.88671875" defaultRowHeight="14.4" x14ac:dyDescent="0.3"/>
  <cols>
    <col min="1" max="1" width="23.5546875" customWidth="1"/>
    <col min="2" max="2" width="27" customWidth="1"/>
    <col min="3" max="3" width="23.109375" customWidth="1"/>
    <col min="4" max="4" width="14.77734375" customWidth="1"/>
    <col min="5" max="5" width="17.44140625" customWidth="1"/>
    <col min="6" max="6" width="14.88671875" customWidth="1"/>
    <col min="11" max="11" width="9.21875" customWidth="1"/>
    <col min="13" max="13" width="20.33203125" customWidth="1"/>
  </cols>
  <sheetData>
    <row r="1" spans="1:13" x14ac:dyDescent="0.3">
      <c r="A1" s="11" t="s">
        <v>4</v>
      </c>
      <c r="B1" s="11" t="s">
        <v>0</v>
      </c>
      <c r="C1" s="11" t="s">
        <v>57</v>
      </c>
      <c r="D1" s="1"/>
      <c r="G1" s="9" t="s">
        <v>1</v>
      </c>
      <c r="H1" s="10" t="s">
        <v>2</v>
      </c>
      <c r="I1" s="10" t="s">
        <v>3</v>
      </c>
      <c r="J1" s="9" t="s">
        <v>6</v>
      </c>
      <c r="K1" s="13" t="s">
        <v>28</v>
      </c>
      <c r="L1" s="13" t="s">
        <v>33</v>
      </c>
    </row>
    <row r="2" spans="1:13" x14ac:dyDescent="0.3">
      <c r="A2" s="3">
        <v>33.69</v>
      </c>
      <c r="B2" s="3">
        <v>45</v>
      </c>
      <c r="C2" s="21">
        <v>1000</v>
      </c>
      <c r="D2" s="1"/>
      <c r="G2" s="5">
        <f>A2+((B2-20)/800)*C2</f>
        <v>64.94</v>
      </c>
      <c r="H2" s="5">
        <f>G2-25</f>
        <v>39.94</v>
      </c>
      <c r="I2" s="5">
        <f>A4*H2</f>
        <v>-0.13979</v>
      </c>
      <c r="J2" s="20">
        <f>1+I2</f>
        <v>0.86021000000000003</v>
      </c>
      <c r="K2" s="5">
        <f>B4/(C4*J2)</f>
        <v>3965.8763400640382</v>
      </c>
      <c r="L2" s="5">
        <f>K2/450</f>
        <v>8.8130585334756404</v>
      </c>
    </row>
    <row r="3" spans="1:13" x14ac:dyDescent="0.3">
      <c r="A3" s="11" t="s">
        <v>5</v>
      </c>
      <c r="B3" s="11" t="s">
        <v>26</v>
      </c>
      <c r="C3" s="11" t="s">
        <v>27</v>
      </c>
      <c r="D3" s="1"/>
      <c r="K3">
        <f>(K2*1.5)</f>
        <v>5948.8145100960573</v>
      </c>
      <c r="L3">
        <f>K3/450</f>
        <v>13.219587800213461</v>
      </c>
      <c r="M3" t="s">
        <v>56</v>
      </c>
    </row>
    <row r="4" spans="1:13" x14ac:dyDescent="0.3">
      <c r="A4" s="12">
        <v>-3.5000000000000001E-3</v>
      </c>
      <c r="B4" s="3">
        <v>25245</v>
      </c>
      <c r="C4" s="3">
        <v>7.4</v>
      </c>
      <c r="D4" s="1"/>
    </row>
    <row r="5" spans="1:13" x14ac:dyDescent="0.3">
      <c r="A5">
        <v>33.69</v>
      </c>
      <c r="B5" t="s">
        <v>58</v>
      </c>
    </row>
    <row r="6" spans="1:13" x14ac:dyDescent="0.3">
      <c r="J6" s="22"/>
    </row>
    <row r="7" spans="1:13" x14ac:dyDescent="0.3">
      <c r="A7" s="9" t="s">
        <v>34</v>
      </c>
      <c r="B7" s="9" t="s">
        <v>44</v>
      </c>
      <c r="C7" s="9" t="s">
        <v>52</v>
      </c>
      <c r="D7" s="9" t="s">
        <v>35</v>
      </c>
      <c r="E7" s="9" t="s">
        <v>50</v>
      </c>
      <c r="F7" s="9" t="s">
        <v>51</v>
      </c>
    </row>
    <row r="8" spans="1:13" x14ac:dyDescent="0.3">
      <c r="A8" s="2">
        <v>1</v>
      </c>
      <c r="B8" s="2">
        <v>11.34</v>
      </c>
      <c r="C8" s="2" t="s">
        <v>42</v>
      </c>
      <c r="D8" s="2">
        <v>1000</v>
      </c>
      <c r="E8" s="2"/>
      <c r="F8" s="2" t="s">
        <v>54</v>
      </c>
    </row>
    <row r="9" spans="1:13" s="16" customFormat="1" ht="32.4" customHeight="1" x14ac:dyDescent="0.3">
      <c r="A9" s="17" t="s">
        <v>37</v>
      </c>
      <c r="B9" s="17" t="s">
        <v>53</v>
      </c>
      <c r="C9" s="17" t="s">
        <v>43</v>
      </c>
      <c r="D9" s="17" t="s">
        <v>36</v>
      </c>
      <c r="E9" s="17" t="s">
        <v>46</v>
      </c>
      <c r="F9" s="17" t="s">
        <v>55</v>
      </c>
    </row>
    <row r="10" spans="1:13" x14ac:dyDescent="0.3">
      <c r="A10" s="2">
        <v>4.8000000000000001E-4</v>
      </c>
      <c r="B10" s="2"/>
      <c r="C10" s="2">
        <v>25</v>
      </c>
      <c r="D10" s="2" t="s">
        <v>41</v>
      </c>
      <c r="E10" s="19" t="s">
        <v>45</v>
      </c>
      <c r="F10" s="2">
        <v>78</v>
      </c>
    </row>
    <row r="11" spans="1:13" ht="29.4" customHeight="1" x14ac:dyDescent="0.3">
      <c r="A11" s="9" t="s">
        <v>49</v>
      </c>
      <c r="B11" s="17" t="s">
        <v>38</v>
      </c>
      <c r="C11" s="9" t="s">
        <v>40</v>
      </c>
      <c r="D11" s="9" t="s">
        <v>39</v>
      </c>
      <c r="E11" s="17" t="s">
        <v>47</v>
      </c>
    </row>
    <row r="12" spans="1:13" x14ac:dyDescent="0.3">
      <c r="A12" s="2">
        <v>51.5</v>
      </c>
      <c r="B12" s="18">
        <v>-2.8E-3</v>
      </c>
      <c r="C12" s="2" t="s">
        <v>41</v>
      </c>
      <c r="D12" s="2" t="s">
        <v>41</v>
      </c>
      <c r="E12" s="2" t="s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357B-F0DF-4E15-8F07-6890E560290F}">
  <dimension ref="A1:S28"/>
  <sheetViews>
    <sheetView tabSelected="1" zoomScale="105" zoomScaleNormal="105" workbookViewId="0">
      <selection activeCell="P28" sqref="P28"/>
    </sheetView>
  </sheetViews>
  <sheetFormatPr baseColWidth="10" defaultColWidth="8.88671875" defaultRowHeight="14.4" x14ac:dyDescent="0.3"/>
  <cols>
    <col min="7" max="7" width="9.5546875" customWidth="1"/>
    <col min="8" max="8" width="18.109375" customWidth="1"/>
    <col min="17" max="17" width="29.44140625" customWidth="1"/>
  </cols>
  <sheetData>
    <row r="1" spans="1:19" x14ac:dyDescent="0.3">
      <c r="A1" s="2"/>
      <c r="B1" s="24" t="s">
        <v>18</v>
      </c>
      <c r="C1" s="24"/>
      <c r="D1" s="24"/>
      <c r="E1" s="24"/>
      <c r="F1" s="24"/>
      <c r="G1" s="2"/>
      <c r="I1" s="2"/>
      <c r="J1" s="24" t="s">
        <v>17</v>
      </c>
      <c r="K1" s="24"/>
      <c r="L1" s="24"/>
      <c r="M1" s="24"/>
      <c r="N1" s="24"/>
      <c r="O1" s="2"/>
    </row>
    <row r="2" spans="1:19" x14ac:dyDescent="0.3">
      <c r="A2" s="5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8" t="s">
        <v>13</v>
      </c>
      <c r="I2" s="5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8" t="s">
        <v>13</v>
      </c>
      <c r="Q2" s="2" t="s">
        <v>15</v>
      </c>
      <c r="R2" s="2">
        <v>22</v>
      </c>
    </row>
    <row r="3" spans="1:19" x14ac:dyDescent="0.3">
      <c r="A3" s="6">
        <v>1</v>
      </c>
      <c r="B3" s="7">
        <v>0.5</v>
      </c>
      <c r="C3" s="7">
        <v>0</v>
      </c>
      <c r="D3" s="7">
        <v>11</v>
      </c>
      <c r="E3" s="7">
        <v>0</v>
      </c>
      <c r="F3" s="7">
        <v>598</v>
      </c>
      <c r="G3" s="23">
        <f>B3+C3+D3+E3+F3</f>
        <v>609.5</v>
      </c>
      <c r="I3" s="6">
        <v>1</v>
      </c>
      <c r="J3" s="7">
        <v>370</v>
      </c>
      <c r="K3" s="7">
        <v>0</v>
      </c>
      <c r="L3" s="7">
        <v>11</v>
      </c>
      <c r="M3" s="7">
        <v>2</v>
      </c>
      <c r="N3" s="7">
        <v>598</v>
      </c>
      <c r="O3" s="23">
        <f>J3+K3+L3+M3+N3</f>
        <v>981</v>
      </c>
      <c r="Q3" s="2" t="s">
        <v>16</v>
      </c>
      <c r="R3" s="2">
        <v>8</v>
      </c>
    </row>
    <row r="4" spans="1:19" x14ac:dyDescent="0.3">
      <c r="A4" s="6">
        <v>2</v>
      </c>
      <c r="B4" s="7">
        <v>0.5</v>
      </c>
      <c r="C4" s="7">
        <v>0</v>
      </c>
      <c r="D4" s="7">
        <v>11</v>
      </c>
      <c r="E4" s="7">
        <v>0</v>
      </c>
      <c r="F4" s="7">
        <v>600</v>
      </c>
      <c r="G4" s="23">
        <f t="shared" ref="G4:G25" si="0">B4+C4+D4+E4+F4</f>
        <v>611.5</v>
      </c>
      <c r="I4" s="6">
        <v>2</v>
      </c>
      <c r="J4" s="7">
        <v>0.5</v>
      </c>
      <c r="K4" s="7">
        <v>0</v>
      </c>
      <c r="L4" s="7">
        <v>11</v>
      </c>
      <c r="M4" s="7">
        <v>0</v>
      </c>
      <c r="N4" s="7">
        <v>600</v>
      </c>
      <c r="O4" s="23">
        <f t="shared" ref="O4:O26" si="1">J4+K4+L4+M4+N4</f>
        <v>611.5</v>
      </c>
      <c r="Q4" s="2"/>
      <c r="R4" s="2"/>
    </row>
    <row r="5" spans="1:19" x14ac:dyDescent="0.3">
      <c r="A5" s="6">
        <v>3</v>
      </c>
      <c r="B5" s="7">
        <v>0.5</v>
      </c>
      <c r="C5" s="7">
        <v>0</v>
      </c>
      <c r="D5" s="7">
        <v>11</v>
      </c>
      <c r="E5" s="7">
        <v>0</v>
      </c>
      <c r="F5" s="7">
        <v>600</v>
      </c>
      <c r="G5" s="23">
        <f t="shared" si="0"/>
        <v>611.5</v>
      </c>
      <c r="I5" s="6">
        <v>3</v>
      </c>
      <c r="J5" s="7">
        <v>0.5</v>
      </c>
      <c r="K5" s="7">
        <v>0</v>
      </c>
      <c r="L5" s="7">
        <v>11</v>
      </c>
      <c r="M5" s="7">
        <v>0</v>
      </c>
      <c r="N5" s="7">
        <v>600</v>
      </c>
      <c r="O5" s="23">
        <f t="shared" si="1"/>
        <v>611.5</v>
      </c>
      <c r="Q5" s="2" t="s">
        <v>20</v>
      </c>
      <c r="R5" s="2">
        <f>G27*R2</f>
        <v>262482</v>
      </c>
    </row>
    <row r="6" spans="1:19" x14ac:dyDescent="0.3">
      <c r="A6" s="6">
        <v>4</v>
      </c>
      <c r="B6" s="7">
        <v>0.5</v>
      </c>
      <c r="C6" s="7">
        <v>0</v>
      </c>
      <c r="D6" s="7">
        <v>11</v>
      </c>
      <c r="E6" s="7">
        <v>2</v>
      </c>
      <c r="F6" s="7">
        <v>600</v>
      </c>
      <c r="G6" s="23">
        <f t="shared" si="0"/>
        <v>613.5</v>
      </c>
      <c r="I6" s="6">
        <v>4</v>
      </c>
      <c r="J6" s="7">
        <v>0.5</v>
      </c>
      <c r="K6" s="7">
        <v>0</v>
      </c>
      <c r="L6" s="7">
        <v>11</v>
      </c>
      <c r="M6" s="7">
        <v>0</v>
      </c>
      <c r="N6" s="7">
        <v>600</v>
      </c>
      <c r="O6" s="23">
        <f t="shared" si="1"/>
        <v>611.5</v>
      </c>
      <c r="Q6" s="2" t="s">
        <v>19</v>
      </c>
      <c r="R6" s="2">
        <f>O27*R3</f>
        <v>201960</v>
      </c>
    </row>
    <row r="7" spans="1:19" x14ac:dyDescent="0.3">
      <c r="A7" s="6">
        <v>5</v>
      </c>
      <c r="B7" s="7">
        <v>0.5</v>
      </c>
      <c r="C7" s="7">
        <v>0</v>
      </c>
      <c r="D7" s="7">
        <v>22</v>
      </c>
      <c r="E7" s="7">
        <v>2</v>
      </c>
      <c r="F7" s="7">
        <v>598</v>
      </c>
      <c r="G7" s="23">
        <f t="shared" si="0"/>
        <v>622.5</v>
      </c>
      <c r="I7" s="6">
        <v>5</v>
      </c>
      <c r="J7" s="7">
        <v>0.5</v>
      </c>
      <c r="K7" s="7">
        <v>0</v>
      </c>
      <c r="L7" s="7">
        <v>11</v>
      </c>
      <c r="M7" s="7">
        <v>0</v>
      </c>
      <c r="N7" s="7">
        <v>598</v>
      </c>
      <c r="O7" s="23">
        <f t="shared" si="1"/>
        <v>609.5</v>
      </c>
      <c r="Q7" s="2" t="s">
        <v>24</v>
      </c>
      <c r="R7" s="5">
        <f>R5+R6</f>
        <v>464442</v>
      </c>
    </row>
    <row r="8" spans="1:19" x14ac:dyDescent="0.3">
      <c r="A8" s="6">
        <v>6</v>
      </c>
      <c r="B8" s="7">
        <v>313</v>
      </c>
      <c r="C8" s="7">
        <v>0</v>
      </c>
      <c r="D8" s="7">
        <v>22</v>
      </c>
      <c r="E8" s="7">
        <v>2</v>
      </c>
      <c r="F8" s="7">
        <v>0</v>
      </c>
      <c r="G8" s="23">
        <f t="shared" si="0"/>
        <v>337</v>
      </c>
      <c r="I8" s="6">
        <v>6</v>
      </c>
      <c r="J8" s="7">
        <v>0.5</v>
      </c>
      <c r="K8" s="7">
        <v>0</v>
      </c>
      <c r="L8" s="7">
        <v>22</v>
      </c>
      <c r="M8" s="7">
        <v>0</v>
      </c>
      <c r="N8" s="7">
        <v>600</v>
      </c>
      <c r="O8" s="23">
        <f t="shared" si="1"/>
        <v>622.5</v>
      </c>
      <c r="Q8" s="2" t="s">
        <v>25</v>
      </c>
      <c r="R8" s="5">
        <f>R6*31</f>
        <v>6260760</v>
      </c>
    </row>
    <row r="9" spans="1:19" x14ac:dyDescent="0.3">
      <c r="A9" s="6">
        <v>7</v>
      </c>
      <c r="B9" s="7">
        <v>313</v>
      </c>
      <c r="C9" s="7">
        <v>0</v>
      </c>
      <c r="D9" s="7">
        <v>22</v>
      </c>
      <c r="E9" s="7">
        <v>2</v>
      </c>
      <c r="F9" s="7">
        <v>0</v>
      </c>
      <c r="G9" s="23">
        <f t="shared" si="0"/>
        <v>337</v>
      </c>
      <c r="I9" s="6">
        <v>7</v>
      </c>
      <c r="J9" s="7">
        <v>0.5</v>
      </c>
      <c r="K9" s="7">
        <v>0</v>
      </c>
      <c r="L9" s="7">
        <v>22</v>
      </c>
      <c r="M9" s="7">
        <v>2</v>
      </c>
      <c r="N9" s="7">
        <v>600</v>
      </c>
      <c r="O9" s="23">
        <f t="shared" si="1"/>
        <v>624.5</v>
      </c>
    </row>
    <row r="10" spans="1:19" x14ac:dyDescent="0.3">
      <c r="A10" s="6">
        <v>8</v>
      </c>
      <c r="B10" s="7">
        <v>0.5</v>
      </c>
      <c r="C10" s="7">
        <v>0</v>
      </c>
      <c r="D10" s="7">
        <v>22</v>
      </c>
      <c r="E10" s="7">
        <v>0</v>
      </c>
      <c r="F10" s="7">
        <v>0</v>
      </c>
      <c r="G10" s="23">
        <f t="shared" si="0"/>
        <v>22.5</v>
      </c>
      <c r="I10" s="6">
        <v>8</v>
      </c>
      <c r="J10" s="7">
        <v>313</v>
      </c>
      <c r="K10" s="7">
        <v>0</v>
      </c>
      <c r="L10" s="7">
        <v>25</v>
      </c>
      <c r="M10" s="7">
        <v>2</v>
      </c>
      <c r="N10" s="7">
        <v>630</v>
      </c>
      <c r="O10" s="23">
        <f t="shared" si="1"/>
        <v>970</v>
      </c>
    </row>
    <row r="11" spans="1:19" x14ac:dyDescent="0.3">
      <c r="A11" s="6">
        <v>9</v>
      </c>
      <c r="B11" s="7">
        <v>0.5</v>
      </c>
      <c r="C11" s="7">
        <v>20</v>
      </c>
      <c r="D11" s="7">
        <v>11</v>
      </c>
      <c r="E11" s="7">
        <v>0</v>
      </c>
      <c r="F11" s="7">
        <v>0</v>
      </c>
      <c r="G11" s="23">
        <f t="shared" si="0"/>
        <v>31.5</v>
      </c>
      <c r="I11" s="6">
        <v>9</v>
      </c>
      <c r="J11" s="7">
        <v>313</v>
      </c>
      <c r="K11" s="7">
        <v>0</v>
      </c>
      <c r="L11" s="7">
        <v>25</v>
      </c>
      <c r="M11" s="7">
        <v>0</v>
      </c>
      <c r="N11" s="7">
        <v>750</v>
      </c>
      <c r="O11" s="23">
        <f t="shared" si="1"/>
        <v>1088</v>
      </c>
      <c r="Q11" t="s">
        <v>21</v>
      </c>
      <c r="R11">
        <v>9</v>
      </c>
    </row>
    <row r="12" spans="1:19" x14ac:dyDescent="0.3">
      <c r="A12" s="6">
        <v>10</v>
      </c>
      <c r="B12" s="7">
        <v>0.5</v>
      </c>
      <c r="C12" s="7">
        <v>437.5</v>
      </c>
      <c r="D12" s="7">
        <v>11</v>
      </c>
      <c r="E12" s="7">
        <v>0</v>
      </c>
      <c r="F12" s="7">
        <v>0</v>
      </c>
      <c r="G12" s="23">
        <f t="shared" si="0"/>
        <v>449</v>
      </c>
      <c r="I12" s="6">
        <v>10</v>
      </c>
      <c r="J12" s="7">
        <v>313</v>
      </c>
      <c r="K12" s="7">
        <v>0</v>
      </c>
      <c r="L12" s="7">
        <v>25</v>
      </c>
      <c r="M12" s="7">
        <v>0</v>
      </c>
      <c r="N12" s="7">
        <v>920</v>
      </c>
      <c r="O12" s="23">
        <f t="shared" si="1"/>
        <v>1258</v>
      </c>
      <c r="Q12" t="s">
        <v>22</v>
      </c>
      <c r="R12">
        <v>3</v>
      </c>
      <c r="S12" t="s">
        <v>23</v>
      </c>
    </row>
    <row r="13" spans="1:19" x14ac:dyDescent="0.3">
      <c r="A13" s="6">
        <v>11</v>
      </c>
      <c r="B13" s="7">
        <v>0.5</v>
      </c>
      <c r="C13" s="7">
        <v>62.5</v>
      </c>
      <c r="D13" s="7">
        <v>11</v>
      </c>
      <c r="E13" s="7">
        <v>0</v>
      </c>
      <c r="F13" s="7">
        <v>0</v>
      </c>
      <c r="G13" s="23">
        <f t="shared" si="0"/>
        <v>74</v>
      </c>
      <c r="I13" s="6">
        <v>11</v>
      </c>
      <c r="J13" s="7">
        <v>0.5</v>
      </c>
      <c r="K13" s="7">
        <v>0</v>
      </c>
      <c r="L13" s="7">
        <v>11</v>
      </c>
      <c r="M13" s="7">
        <v>0</v>
      </c>
      <c r="N13" s="7">
        <v>1200</v>
      </c>
      <c r="O13" s="23">
        <f t="shared" si="1"/>
        <v>1211.5</v>
      </c>
    </row>
    <row r="14" spans="1:19" x14ac:dyDescent="0.3">
      <c r="A14" s="6">
        <v>12</v>
      </c>
      <c r="B14" s="7">
        <v>0.5</v>
      </c>
      <c r="C14" s="7">
        <v>0</v>
      </c>
      <c r="D14" s="7">
        <v>55</v>
      </c>
      <c r="E14" s="7">
        <v>0</v>
      </c>
      <c r="F14" s="7">
        <v>0</v>
      </c>
      <c r="G14" s="23">
        <f t="shared" si="0"/>
        <v>55.5</v>
      </c>
      <c r="I14" s="6">
        <v>12</v>
      </c>
      <c r="J14" s="7">
        <v>0.5</v>
      </c>
      <c r="K14" s="7">
        <v>20</v>
      </c>
      <c r="L14" s="7">
        <v>55</v>
      </c>
      <c r="M14" s="7">
        <v>0</v>
      </c>
      <c r="N14" s="7">
        <v>1200</v>
      </c>
      <c r="O14" s="23">
        <f t="shared" si="1"/>
        <v>1275.5</v>
      </c>
    </row>
    <row r="15" spans="1:19" x14ac:dyDescent="0.3">
      <c r="A15" s="6">
        <v>13</v>
      </c>
      <c r="B15" s="7">
        <v>0.5</v>
      </c>
      <c r="C15" s="7">
        <v>0</v>
      </c>
      <c r="D15" s="7">
        <v>55</v>
      </c>
      <c r="E15" s="7">
        <v>0</v>
      </c>
      <c r="F15" s="7">
        <v>0</v>
      </c>
      <c r="G15" s="23">
        <f t="shared" si="0"/>
        <v>55.5</v>
      </c>
      <c r="I15" s="6">
        <v>13</v>
      </c>
      <c r="J15" s="7">
        <v>313</v>
      </c>
      <c r="K15" s="7">
        <v>437.5</v>
      </c>
      <c r="L15" s="7">
        <v>55</v>
      </c>
      <c r="M15" s="7">
        <v>0</v>
      </c>
      <c r="N15" s="7">
        <v>1200</v>
      </c>
      <c r="O15" s="23">
        <f t="shared" si="1"/>
        <v>2005.5</v>
      </c>
    </row>
    <row r="16" spans="1:19" x14ac:dyDescent="0.3">
      <c r="A16" s="6">
        <v>14</v>
      </c>
      <c r="B16" s="7">
        <v>0.5</v>
      </c>
      <c r="C16" s="7">
        <v>0</v>
      </c>
      <c r="D16" s="7">
        <v>55</v>
      </c>
      <c r="E16" s="7">
        <v>0</v>
      </c>
      <c r="F16" s="7">
        <v>0</v>
      </c>
      <c r="G16" s="23">
        <f t="shared" si="0"/>
        <v>55.5</v>
      </c>
      <c r="I16" s="6">
        <v>14</v>
      </c>
      <c r="J16" s="7">
        <v>313</v>
      </c>
      <c r="K16" s="7">
        <v>62.5</v>
      </c>
      <c r="L16" s="7">
        <v>55</v>
      </c>
      <c r="M16" s="7">
        <v>0</v>
      </c>
      <c r="N16" s="7">
        <v>1200</v>
      </c>
      <c r="O16" s="23">
        <f t="shared" si="1"/>
        <v>1630.5</v>
      </c>
      <c r="Q16" s="2" t="s">
        <v>30</v>
      </c>
    </row>
    <row r="17" spans="1:17" x14ac:dyDescent="0.3">
      <c r="A17" s="6">
        <v>15</v>
      </c>
      <c r="B17" s="7">
        <v>313</v>
      </c>
      <c r="C17" s="7">
        <v>0</v>
      </c>
      <c r="D17" s="7">
        <v>55</v>
      </c>
      <c r="E17" s="7">
        <v>0</v>
      </c>
      <c r="F17" s="7">
        <v>0</v>
      </c>
      <c r="G17" s="23">
        <f t="shared" si="0"/>
        <v>368</v>
      </c>
      <c r="I17" s="6">
        <v>15</v>
      </c>
      <c r="J17" s="7">
        <v>0.5</v>
      </c>
      <c r="K17" s="7">
        <v>0</v>
      </c>
      <c r="L17" s="7">
        <v>55</v>
      </c>
      <c r="M17" s="7">
        <v>0</v>
      </c>
      <c r="N17" s="7">
        <v>1200</v>
      </c>
      <c r="O17" s="23">
        <f t="shared" si="1"/>
        <v>1255.5</v>
      </c>
      <c r="Q17" s="14">
        <f>O27+1.5</f>
        <v>25246.5</v>
      </c>
    </row>
    <row r="18" spans="1:17" x14ac:dyDescent="0.3">
      <c r="A18" s="6">
        <v>16</v>
      </c>
      <c r="B18" s="7">
        <v>313</v>
      </c>
      <c r="C18" s="7">
        <v>0</v>
      </c>
      <c r="D18" s="7">
        <v>25</v>
      </c>
      <c r="E18" s="7">
        <v>0</v>
      </c>
      <c r="F18" s="7">
        <v>0</v>
      </c>
      <c r="G18" s="23">
        <f t="shared" si="0"/>
        <v>338</v>
      </c>
      <c r="I18" s="6">
        <v>16</v>
      </c>
      <c r="J18" s="7">
        <v>0.5</v>
      </c>
      <c r="K18" s="7">
        <v>0</v>
      </c>
      <c r="L18" s="7">
        <v>25</v>
      </c>
      <c r="M18" s="7">
        <v>0</v>
      </c>
      <c r="N18" s="7">
        <v>930</v>
      </c>
      <c r="O18" s="23">
        <f t="shared" si="1"/>
        <v>955.5</v>
      </c>
    </row>
    <row r="19" spans="1:17" x14ac:dyDescent="0.3">
      <c r="A19" s="6">
        <v>17</v>
      </c>
      <c r="B19" s="7">
        <v>313</v>
      </c>
      <c r="C19" s="7">
        <v>0</v>
      </c>
      <c r="D19" s="7">
        <v>25</v>
      </c>
      <c r="E19" s="7">
        <v>2</v>
      </c>
      <c r="F19" s="7">
        <v>0</v>
      </c>
      <c r="G19" s="23">
        <f t="shared" si="0"/>
        <v>340</v>
      </c>
      <c r="I19" s="6">
        <v>17</v>
      </c>
      <c r="J19" s="7">
        <v>313</v>
      </c>
      <c r="K19" s="7">
        <v>0</v>
      </c>
      <c r="L19" s="7">
        <v>25</v>
      </c>
      <c r="M19" s="7">
        <v>2</v>
      </c>
      <c r="N19" s="7">
        <v>910</v>
      </c>
      <c r="O19" s="23">
        <f t="shared" si="1"/>
        <v>1250</v>
      </c>
    </row>
    <row r="20" spans="1:17" x14ac:dyDescent="0.3">
      <c r="A20" s="6">
        <v>18</v>
      </c>
      <c r="B20" s="7">
        <v>370</v>
      </c>
      <c r="C20" s="7">
        <v>0</v>
      </c>
      <c r="D20" s="7">
        <v>25</v>
      </c>
      <c r="E20" s="7">
        <v>2</v>
      </c>
      <c r="F20" s="7">
        <v>650</v>
      </c>
      <c r="G20" s="23">
        <f t="shared" si="0"/>
        <v>1047</v>
      </c>
      <c r="I20" s="6">
        <v>18</v>
      </c>
      <c r="J20" s="7">
        <v>370</v>
      </c>
      <c r="K20" s="7">
        <v>20</v>
      </c>
      <c r="L20" s="7">
        <v>25</v>
      </c>
      <c r="M20" s="7">
        <v>2</v>
      </c>
      <c r="N20" s="7">
        <v>650</v>
      </c>
      <c r="O20" s="23">
        <f t="shared" si="1"/>
        <v>1067</v>
      </c>
    </row>
    <row r="21" spans="1:17" x14ac:dyDescent="0.3">
      <c r="A21" s="6">
        <v>19</v>
      </c>
      <c r="B21" s="7">
        <v>370</v>
      </c>
      <c r="C21" s="7">
        <v>0</v>
      </c>
      <c r="D21" s="7">
        <v>22</v>
      </c>
      <c r="E21" s="7">
        <v>2</v>
      </c>
      <c r="F21" s="7">
        <v>640</v>
      </c>
      <c r="G21" s="23">
        <f t="shared" si="0"/>
        <v>1034</v>
      </c>
      <c r="I21" s="6">
        <v>19</v>
      </c>
      <c r="J21" s="7">
        <v>370</v>
      </c>
      <c r="K21" s="7">
        <v>437.5</v>
      </c>
      <c r="L21" s="7">
        <v>25</v>
      </c>
      <c r="M21" s="7">
        <v>2</v>
      </c>
      <c r="N21" s="7">
        <v>640</v>
      </c>
      <c r="O21" s="23">
        <f t="shared" si="1"/>
        <v>1474.5</v>
      </c>
    </row>
    <row r="22" spans="1:17" x14ac:dyDescent="0.3">
      <c r="A22" s="6">
        <v>20</v>
      </c>
      <c r="B22" s="7">
        <v>370</v>
      </c>
      <c r="C22" s="7">
        <v>0</v>
      </c>
      <c r="D22" s="7">
        <v>25</v>
      </c>
      <c r="E22" s="7">
        <v>2</v>
      </c>
      <c r="F22" s="7">
        <v>640</v>
      </c>
      <c r="G22" s="23">
        <f t="shared" si="0"/>
        <v>1037</v>
      </c>
      <c r="I22" s="6">
        <v>20</v>
      </c>
      <c r="J22" s="7">
        <v>370</v>
      </c>
      <c r="K22" s="7">
        <v>62.5</v>
      </c>
      <c r="L22" s="7">
        <v>22</v>
      </c>
      <c r="M22" s="7">
        <v>2</v>
      </c>
      <c r="N22" s="7">
        <v>640</v>
      </c>
      <c r="O22" s="23">
        <f t="shared" si="1"/>
        <v>1096.5</v>
      </c>
    </row>
    <row r="23" spans="1:17" x14ac:dyDescent="0.3">
      <c r="A23" s="6">
        <v>21</v>
      </c>
      <c r="B23" s="7">
        <v>370</v>
      </c>
      <c r="C23" s="7">
        <v>0</v>
      </c>
      <c r="D23" s="7">
        <v>22</v>
      </c>
      <c r="E23" s="7">
        <v>2</v>
      </c>
      <c r="F23" s="7">
        <v>630</v>
      </c>
      <c r="G23" s="23">
        <f t="shared" si="0"/>
        <v>1024</v>
      </c>
      <c r="I23" s="6">
        <v>21</v>
      </c>
      <c r="J23" s="7">
        <v>370</v>
      </c>
      <c r="K23" s="7">
        <v>0</v>
      </c>
      <c r="L23" s="7">
        <v>22</v>
      </c>
      <c r="M23" s="7">
        <v>2</v>
      </c>
      <c r="N23" s="7">
        <v>630</v>
      </c>
      <c r="O23" s="23">
        <f t="shared" si="1"/>
        <v>1024</v>
      </c>
    </row>
    <row r="24" spans="1:17" x14ac:dyDescent="0.3">
      <c r="A24" s="6">
        <v>22</v>
      </c>
      <c r="B24" s="7">
        <v>370</v>
      </c>
      <c r="C24" s="7">
        <v>0</v>
      </c>
      <c r="D24" s="7">
        <v>22</v>
      </c>
      <c r="E24" s="7">
        <v>2</v>
      </c>
      <c r="F24" s="7">
        <v>620</v>
      </c>
      <c r="G24" s="23">
        <f t="shared" si="0"/>
        <v>1014</v>
      </c>
      <c r="I24" s="6">
        <v>22</v>
      </c>
      <c r="J24" s="7">
        <v>370</v>
      </c>
      <c r="K24" s="7">
        <v>0</v>
      </c>
      <c r="L24" s="7">
        <v>22</v>
      </c>
      <c r="M24" s="7">
        <v>2</v>
      </c>
      <c r="N24" s="7">
        <v>620</v>
      </c>
      <c r="O24" s="23">
        <f t="shared" si="1"/>
        <v>1014</v>
      </c>
    </row>
    <row r="25" spans="1:17" x14ac:dyDescent="0.3">
      <c r="A25" s="6">
        <v>23</v>
      </c>
      <c r="B25" s="7">
        <v>0.5</v>
      </c>
      <c r="C25" s="7">
        <v>0</v>
      </c>
      <c r="D25" s="7">
        <v>11</v>
      </c>
      <c r="E25" s="7">
        <v>0</v>
      </c>
      <c r="F25" s="7">
        <v>620</v>
      </c>
      <c r="G25" s="23">
        <f t="shared" si="0"/>
        <v>631.5</v>
      </c>
      <c r="I25" s="6">
        <v>23</v>
      </c>
      <c r="J25" s="7">
        <v>370</v>
      </c>
      <c r="K25" s="7">
        <v>0</v>
      </c>
      <c r="L25" s="7">
        <v>22</v>
      </c>
      <c r="M25" s="7">
        <v>2</v>
      </c>
      <c r="N25" s="7">
        <v>620</v>
      </c>
      <c r="O25" s="23">
        <f t="shared" si="1"/>
        <v>1014</v>
      </c>
    </row>
    <row r="26" spans="1:17" x14ac:dyDescent="0.3">
      <c r="A26" s="6">
        <v>24</v>
      </c>
      <c r="B26" s="7">
        <v>0.5</v>
      </c>
      <c r="C26" s="7">
        <v>0</v>
      </c>
      <c r="D26" s="7">
        <v>11</v>
      </c>
      <c r="E26" s="7">
        <v>0</v>
      </c>
      <c r="F26" s="7">
        <v>600</v>
      </c>
      <c r="G26" s="23">
        <f>B26+C26+D26+E26+F26</f>
        <v>611.5</v>
      </c>
      <c r="I26" s="6">
        <v>24</v>
      </c>
      <c r="J26" s="7">
        <v>370</v>
      </c>
      <c r="K26" s="7">
        <v>0</v>
      </c>
      <c r="L26" s="7">
        <v>11</v>
      </c>
      <c r="M26" s="7">
        <v>2</v>
      </c>
      <c r="N26" s="7">
        <v>600</v>
      </c>
      <c r="O26" s="23">
        <f t="shared" si="1"/>
        <v>983</v>
      </c>
    </row>
    <row r="27" spans="1:17" x14ac:dyDescent="0.3">
      <c r="F27" s="2" t="s">
        <v>14</v>
      </c>
      <c r="G27" s="23">
        <f>G3+G4+G5+G6+G7+G8+G9+G10+G11+G12+G13+G14+G15+G16+G17+G18+G19+G20+G21+G22+G23+G24+G25+G26</f>
        <v>11931</v>
      </c>
      <c r="N27" s="2" t="s">
        <v>14</v>
      </c>
      <c r="O27" s="23">
        <f>O3+O4+O5+O6+O7+O8+O9+O10+O11+O12+O13+O14+O15+O16+O17+O18+O19+O20+O21+O22+O23+O24+O25+O26</f>
        <v>25245</v>
      </c>
      <c r="P27" t="s">
        <v>31</v>
      </c>
    </row>
    <row r="28" spans="1:17" ht="43.2" x14ac:dyDescent="0.3">
      <c r="F28" s="2" t="s">
        <v>29</v>
      </c>
      <c r="G28" s="23">
        <f>G27/24</f>
        <v>497.125</v>
      </c>
      <c r="N28" s="15" t="s">
        <v>32</v>
      </c>
      <c r="O28" s="23">
        <f>O27/24</f>
        <v>1051.875</v>
      </c>
    </row>
  </sheetData>
  <mergeCells count="2">
    <mergeCell ref="B1:F1"/>
    <mergeCell ref="J1:N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calculo panel</vt:lpstr>
      <vt:lpstr>sumatoria consumo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 Lozano Moya</dc:creator>
  <cp:lastModifiedBy>NICOLÁS LOZANO MOYA</cp:lastModifiedBy>
  <dcterms:created xsi:type="dcterms:W3CDTF">2023-09-13T16:22:36Z</dcterms:created>
  <dcterms:modified xsi:type="dcterms:W3CDTF">2024-08-27T16:30:19Z</dcterms:modified>
</cp:coreProperties>
</file>