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pach\Desktop\2021-1\Multivariada\PYEM\"/>
    </mc:Choice>
  </mc:AlternateContent>
  <xr:revisionPtr revIDLastSave="0" documentId="13_ncr:1_{7895C260-9617-4B2E-86E7-10F22403D752}" xr6:coauthVersionLast="46" xr6:coauthVersionMax="46" xr10:uidLastSave="{00000000-0000-0000-0000-000000000000}"/>
  <bookViews>
    <workbookView xWindow="-108" yWindow="-108" windowWidth="23256" windowHeight="12576" activeTab="2" xr2:uid="{00000000-000D-0000-FFFF-FFFF00000000}"/>
  </bookViews>
  <sheets>
    <sheet name="Hoja1" sheetId="2" r:id="rId1"/>
    <sheet name="Hoja2" sheetId="3" r:id="rId2"/>
    <sheet name="Ejemplo reg simple" sheetId="1" r:id="rId3"/>
    <sheet name="Hoja5" sheetId="6" r:id="rId4"/>
    <sheet name="Hoja3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4" l="1"/>
  <c r="H5" i="4"/>
  <c r="H3" i="4"/>
  <c r="H2" i="4"/>
  <c r="E25" i="4"/>
  <c r="E24" i="4"/>
  <c r="E23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" i="4"/>
  <c r="B24" i="4"/>
  <c r="C23" i="4"/>
  <c r="B23" i="4"/>
  <c r="K8" i="6"/>
  <c r="K7" i="6"/>
  <c r="L16" i="3"/>
  <c r="L15" i="3"/>
</calcChain>
</file>

<file path=xl/sharedStrings.xml><?xml version="1.0" encoding="utf-8"?>
<sst xmlns="http://schemas.openxmlformats.org/spreadsheetml/2006/main" count="118" uniqueCount="59">
  <si>
    <t>peso</t>
  </si>
  <si>
    <t>edad</t>
  </si>
  <si>
    <t xml:space="preserve">grasas </t>
  </si>
  <si>
    <t>Resumen</t>
  </si>
  <si>
    <t>Estadísticas de la regresión</t>
  </si>
  <si>
    <t>Coeficiente de correlación múltiple</t>
  </si>
  <si>
    <t>Coeficiente de determinación R^2</t>
  </si>
  <si>
    <t>R^2  ajustado</t>
  </si>
  <si>
    <t>Error típico</t>
  </si>
  <si>
    <t>Observaciones</t>
  </si>
  <si>
    <t>ANÁLISIS DE VARIANZA</t>
  </si>
  <si>
    <t>Regresión</t>
  </si>
  <si>
    <t>Residuos</t>
  </si>
  <si>
    <t>Total</t>
  </si>
  <si>
    <t>Intercepción</t>
  </si>
  <si>
    <t>Grados de libertad</t>
  </si>
  <si>
    <t>Suma de cuadrados</t>
  </si>
  <si>
    <t>Promedio de los cuadrados</t>
  </si>
  <si>
    <t>F</t>
  </si>
  <si>
    <t>Valor crítico de F</t>
  </si>
  <si>
    <t>Coeficientes</t>
  </si>
  <si>
    <t>Estadístico t</t>
  </si>
  <si>
    <t>Probabilidad</t>
  </si>
  <si>
    <t>Inferior 95%</t>
  </si>
  <si>
    <t>Superior 95%</t>
  </si>
  <si>
    <t>Inferior 95.0%</t>
  </si>
  <si>
    <t>Superior 95.0%</t>
  </si>
  <si>
    <t>Análisis de los residuales</t>
  </si>
  <si>
    <t>Observación</t>
  </si>
  <si>
    <t xml:space="preserve">Pronóstico grasas </t>
  </si>
  <si>
    <t xml:space="preserve">   Estimate Std. Error t value Pr(&gt;|t|)    </t>
  </si>
  <si>
    <t xml:space="preserve">(Intercept) 102.5751    29.6376   3.461  0.00212 ** </t>
  </si>
  <si>
    <t>edad          5.3207     0.7243   7.346 1.79e-07 ***</t>
  </si>
  <si>
    <t>---</t>
  </si>
  <si>
    <t>Signif. codes:  0 ‘***’ 0.001 ‘**’ 0.01 ‘*’ 0.05 ‘.’ 0.1 ‘ ’ 1</t>
  </si>
  <si>
    <t>Residual standard error: 43.46 on 23 degrees of freedom</t>
  </si>
  <si>
    <t>Multiple R-squared:  0.7012,</t>
  </si>
  <si>
    <t xml:space="preserve">Adjusted R-squared:  0.6882 </t>
  </si>
  <si>
    <t>F-statistic: 53.96 on 1 and 23 DF,  p-value: 1.794e-07</t>
  </si>
  <si>
    <t>Inferior 90.0%</t>
  </si>
  <si>
    <t>Superior 90.0%</t>
  </si>
  <si>
    <t>y</t>
  </si>
  <si>
    <t xml:space="preserve">x </t>
  </si>
  <si>
    <t>Pronóstico y</t>
  </si>
  <si>
    <t>Residuos estándares</t>
  </si>
  <si>
    <t>y_est</t>
  </si>
  <si>
    <t>talfamedio</t>
  </si>
  <si>
    <t>xbarra</t>
  </si>
  <si>
    <t>Sxx</t>
  </si>
  <si>
    <t>(y-y_est)^2</t>
  </si>
  <si>
    <t>y_est=0.78*+18.01</t>
  </si>
  <si>
    <t>s</t>
  </si>
  <si>
    <t>S^2</t>
  </si>
  <si>
    <t>S</t>
  </si>
  <si>
    <t>talfamedios</t>
  </si>
  <si>
    <t>Limpred inf</t>
  </si>
  <si>
    <t>Limpredsup</t>
  </si>
  <si>
    <t>Cuadrado medio</t>
  </si>
  <si>
    <t>Porcentaje de variación de y que es explicado por la recta de regresión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</si>
</sst>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rgb="FF000000"/>
      <name val="CenturySchoolbook-Italic"/>
    </font>
    <font>
      <sz val="11"/>
      <color rgb="FF00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34998626667073579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8" fillId="0" borderId="11" xfId="0" applyFont="1" applyFill="1" applyBorder="1" applyAlignment="1">
      <alignment horizontal="centerContinuous"/>
    </xf>
    <xf numFmtId="0" fontId="19" fillId="0" borderId="12" xfId="0" applyFont="1" applyBorder="1" applyAlignment="1">
      <alignment vertical="center" wrapText="1"/>
    </xf>
    <xf numFmtId="0" fontId="20" fillId="0" borderId="12" xfId="0" applyFont="1" applyBorder="1" applyAlignment="1">
      <alignment vertical="center" wrapText="1"/>
    </xf>
    <xf numFmtId="0" fontId="19" fillId="0" borderId="0" xfId="0" applyFont="1" applyBorder="1" applyAlignment="1">
      <alignment vertical="center" wrapText="1"/>
    </xf>
    <xf numFmtId="0" fontId="20" fillId="0" borderId="0" xfId="0" applyFont="1" applyBorder="1" applyAlignment="1">
      <alignment vertical="center" wrapText="1"/>
    </xf>
    <xf numFmtId="0" fontId="0" fillId="33" borderId="0" xfId="0" applyFill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edad Curva de regresión ajustada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grasas </c:v>
          </c:tx>
          <c:spPr>
            <a:ln w="19050">
              <a:noFill/>
            </a:ln>
          </c:spPr>
          <c:xVal>
            <c:numRef>
              <c:f>'Ejemplo reg simple'!$B$2:$B$26</c:f>
              <c:numCache>
                <c:formatCode>General</c:formatCode>
                <c:ptCount val="25"/>
                <c:pt idx="0">
                  <c:v>46</c:v>
                </c:pt>
                <c:pt idx="1">
                  <c:v>20</c:v>
                </c:pt>
                <c:pt idx="2">
                  <c:v>52</c:v>
                </c:pt>
                <c:pt idx="3">
                  <c:v>30</c:v>
                </c:pt>
                <c:pt idx="4">
                  <c:v>57</c:v>
                </c:pt>
                <c:pt idx="5">
                  <c:v>25</c:v>
                </c:pt>
                <c:pt idx="6">
                  <c:v>28</c:v>
                </c:pt>
                <c:pt idx="7">
                  <c:v>36</c:v>
                </c:pt>
                <c:pt idx="8">
                  <c:v>57</c:v>
                </c:pt>
                <c:pt idx="9">
                  <c:v>44</c:v>
                </c:pt>
                <c:pt idx="10">
                  <c:v>24</c:v>
                </c:pt>
                <c:pt idx="11">
                  <c:v>31</c:v>
                </c:pt>
                <c:pt idx="12">
                  <c:v>52</c:v>
                </c:pt>
                <c:pt idx="13">
                  <c:v>23</c:v>
                </c:pt>
                <c:pt idx="14">
                  <c:v>60</c:v>
                </c:pt>
                <c:pt idx="15">
                  <c:v>48</c:v>
                </c:pt>
                <c:pt idx="16">
                  <c:v>34</c:v>
                </c:pt>
                <c:pt idx="17">
                  <c:v>51</c:v>
                </c:pt>
                <c:pt idx="18">
                  <c:v>50</c:v>
                </c:pt>
                <c:pt idx="19">
                  <c:v>34</c:v>
                </c:pt>
                <c:pt idx="20">
                  <c:v>46</c:v>
                </c:pt>
                <c:pt idx="21">
                  <c:v>23</c:v>
                </c:pt>
                <c:pt idx="22">
                  <c:v>37</c:v>
                </c:pt>
                <c:pt idx="23">
                  <c:v>40</c:v>
                </c:pt>
                <c:pt idx="24">
                  <c:v>30</c:v>
                </c:pt>
              </c:numCache>
            </c:numRef>
          </c:xVal>
          <c:yVal>
            <c:numRef>
              <c:f>'Ejemplo reg simple'!$C$2:$C$26</c:f>
              <c:numCache>
                <c:formatCode>General</c:formatCode>
                <c:ptCount val="25"/>
                <c:pt idx="0">
                  <c:v>354</c:v>
                </c:pt>
                <c:pt idx="1">
                  <c:v>190</c:v>
                </c:pt>
                <c:pt idx="2">
                  <c:v>405</c:v>
                </c:pt>
                <c:pt idx="3">
                  <c:v>263</c:v>
                </c:pt>
                <c:pt idx="4">
                  <c:v>451</c:v>
                </c:pt>
                <c:pt idx="5">
                  <c:v>302</c:v>
                </c:pt>
                <c:pt idx="6">
                  <c:v>288</c:v>
                </c:pt>
                <c:pt idx="7">
                  <c:v>385</c:v>
                </c:pt>
                <c:pt idx="8">
                  <c:v>402</c:v>
                </c:pt>
                <c:pt idx="9">
                  <c:v>365</c:v>
                </c:pt>
                <c:pt idx="10">
                  <c:v>209</c:v>
                </c:pt>
                <c:pt idx="11">
                  <c:v>290</c:v>
                </c:pt>
                <c:pt idx="12">
                  <c:v>346</c:v>
                </c:pt>
                <c:pt idx="13">
                  <c:v>254</c:v>
                </c:pt>
                <c:pt idx="14">
                  <c:v>395</c:v>
                </c:pt>
                <c:pt idx="15">
                  <c:v>434</c:v>
                </c:pt>
                <c:pt idx="16">
                  <c:v>220</c:v>
                </c:pt>
                <c:pt idx="17">
                  <c:v>374</c:v>
                </c:pt>
                <c:pt idx="18">
                  <c:v>308</c:v>
                </c:pt>
                <c:pt idx="19">
                  <c:v>220</c:v>
                </c:pt>
                <c:pt idx="20">
                  <c:v>311</c:v>
                </c:pt>
                <c:pt idx="21">
                  <c:v>181</c:v>
                </c:pt>
                <c:pt idx="22">
                  <c:v>274</c:v>
                </c:pt>
                <c:pt idx="23">
                  <c:v>303</c:v>
                </c:pt>
                <c:pt idx="24">
                  <c:v>244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249-4685-8DF9-A306D212AAEC}"/>
            </c:ext>
          </c:extLst>
        </c:ser>
        <c:ser>
          <c:idx val="1"/>
          <c:order val="1"/>
          <c:tx>
            <c:v>Pronóstico grasas </c:v>
          </c:tx>
          <c:spPr>
            <a:ln w="19050">
              <a:noFill/>
            </a:ln>
          </c:spPr>
          <c:xVal>
            <c:numRef>
              <c:f>'Ejemplo reg simple'!$B$2:$B$26</c:f>
              <c:numCache>
                <c:formatCode>General</c:formatCode>
                <c:ptCount val="25"/>
                <c:pt idx="0">
                  <c:v>46</c:v>
                </c:pt>
                <c:pt idx="1">
                  <c:v>20</c:v>
                </c:pt>
                <c:pt idx="2">
                  <c:v>52</c:v>
                </c:pt>
                <c:pt idx="3">
                  <c:v>30</c:v>
                </c:pt>
                <c:pt idx="4">
                  <c:v>57</c:v>
                </c:pt>
                <c:pt idx="5">
                  <c:v>25</c:v>
                </c:pt>
                <c:pt idx="6">
                  <c:v>28</c:v>
                </c:pt>
                <c:pt idx="7">
                  <c:v>36</c:v>
                </c:pt>
                <c:pt idx="8">
                  <c:v>57</c:v>
                </c:pt>
                <c:pt idx="9">
                  <c:v>44</c:v>
                </c:pt>
                <c:pt idx="10">
                  <c:v>24</c:v>
                </c:pt>
                <c:pt idx="11">
                  <c:v>31</c:v>
                </c:pt>
                <c:pt idx="12">
                  <c:v>52</c:v>
                </c:pt>
                <c:pt idx="13">
                  <c:v>23</c:v>
                </c:pt>
                <c:pt idx="14">
                  <c:v>60</c:v>
                </c:pt>
                <c:pt idx="15">
                  <c:v>48</c:v>
                </c:pt>
                <c:pt idx="16">
                  <c:v>34</c:v>
                </c:pt>
                <c:pt idx="17">
                  <c:v>51</c:v>
                </c:pt>
                <c:pt idx="18">
                  <c:v>50</c:v>
                </c:pt>
                <c:pt idx="19">
                  <c:v>34</c:v>
                </c:pt>
                <c:pt idx="20">
                  <c:v>46</c:v>
                </c:pt>
                <c:pt idx="21">
                  <c:v>23</c:v>
                </c:pt>
                <c:pt idx="22">
                  <c:v>37</c:v>
                </c:pt>
                <c:pt idx="23">
                  <c:v>40</c:v>
                </c:pt>
                <c:pt idx="24">
                  <c:v>30</c:v>
                </c:pt>
              </c:numCache>
            </c:numRef>
          </c:xVal>
          <c:yVal>
            <c:numRef>
              <c:f>Hoja1!$B$25:$B$49</c:f>
              <c:numCache>
                <c:formatCode>General</c:formatCode>
                <c:ptCount val="25"/>
                <c:pt idx="0">
                  <c:v>347.32625311055818</c:v>
                </c:pt>
                <c:pt idx="1">
                  <c:v>208.98866868112339</c:v>
                </c:pt>
                <c:pt idx="2">
                  <c:v>379.25031105581235</c:v>
                </c:pt>
                <c:pt idx="3">
                  <c:v>262.19543192321368</c:v>
                </c:pt>
                <c:pt idx="4">
                  <c:v>405.85369267685752</c:v>
                </c:pt>
                <c:pt idx="5">
                  <c:v>235.59205030216853</c:v>
                </c:pt>
                <c:pt idx="6">
                  <c:v>251.55407927479561</c:v>
                </c:pt>
                <c:pt idx="7">
                  <c:v>294.11948986846789</c:v>
                </c:pt>
                <c:pt idx="8">
                  <c:v>405.85369267685752</c:v>
                </c:pt>
                <c:pt idx="9">
                  <c:v>336.68490046214015</c:v>
                </c:pt>
                <c:pt idx="10">
                  <c:v>230.27137397795948</c:v>
                </c:pt>
                <c:pt idx="11">
                  <c:v>267.51610824742272</c:v>
                </c:pt>
                <c:pt idx="12">
                  <c:v>379.25031105581235</c:v>
                </c:pt>
                <c:pt idx="13">
                  <c:v>224.95069765375047</c:v>
                </c:pt>
                <c:pt idx="14">
                  <c:v>421.8157216494846</c:v>
                </c:pt>
                <c:pt idx="15">
                  <c:v>357.96760575897622</c:v>
                </c:pt>
                <c:pt idx="16">
                  <c:v>283.4781372200498</c:v>
                </c:pt>
                <c:pt idx="17">
                  <c:v>373.9296347316033</c:v>
                </c:pt>
                <c:pt idx="18">
                  <c:v>368.60895840739431</c:v>
                </c:pt>
                <c:pt idx="19">
                  <c:v>283.4781372200498</c:v>
                </c:pt>
                <c:pt idx="20">
                  <c:v>347.32625311055818</c:v>
                </c:pt>
                <c:pt idx="21">
                  <c:v>224.95069765375047</c:v>
                </c:pt>
                <c:pt idx="22">
                  <c:v>299.44016619267688</c:v>
                </c:pt>
                <c:pt idx="23">
                  <c:v>315.40219516530397</c:v>
                </c:pt>
                <c:pt idx="24">
                  <c:v>262.19543192321368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249-4685-8DF9-A306D212AA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6694224"/>
        <c:axId val="1903116992"/>
      </c:scatterChart>
      <c:valAx>
        <c:axId val="2066694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edad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03116992"/>
        <c:crosses val="autoZero"/>
        <c:crossBetween val="midCat"/>
      </c:valAx>
      <c:valAx>
        <c:axId val="19031169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grasas 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6669422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edad Curva de regresión ajustada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grasas </c:v>
          </c:tx>
          <c:spPr>
            <a:ln w="19050">
              <a:noFill/>
            </a:ln>
          </c:spPr>
          <c:xVal>
            <c:numRef>
              <c:f>'Ejemplo reg simple'!$B$2:$B$26</c:f>
              <c:numCache>
                <c:formatCode>General</c:formatCode>
                <c:ptCount val="25"/>
                <c:pt idx="0">
                  <c:v>46</c:v>
                </c:pt>
                <c:pt idx="1">
                  <c:v>20</c:v>
                </c:pt>
                <c:pt idx="2">
                  <c:v>52</c:v>
                </c:pt>
                <c:pt idx="3">
                  <c:v>30</c:v>
                </c:pt>
                <c:pt idx="4">
                  <c:v>57</c:v>
                </c:pt>
                <c:pt idx="5">
                  <c:v>25</c:v>
                </c:pt>
                <c:pt idx="6">
                  <c:v>28</c:v>
                </c:pt>
                <c:pt idx="7">
                  <c:v>36</c:v>
                </c:pt>
                <c:pt idx="8">
                  <c:v>57</c:v>
                </c:pt>
                <c:pt idx="9">
                  <c:v>44</c:v>
                </c:pt>
                <c:pt idx="10">
                  <c:v>24</c:v>
                </c:pt>
                <c:pt idx="11">
                  <c:v>31</c:v>
                </c:pt>
                <c:pt idx="12">
                  <c:v>52</c:v>
                </c:pt>
                <c:pt idx="13">
                  <c:v>23</c:v>
                </c:pt>
                <c:pt idx="14">
                  <c:v>60</c:v>
                </c:pt>
                <c:pt idx="15">
                  <c:v>48</c:v>
                </c:pt>
                <c:pt idx="16">
                  <c:v>34</c:v>
                </c:pt>
                <c:pt idx="17">
                  <c:v>51</c:v>
                </c:pt>
                <c:pt idx="18">
                  <c:v>50</c:v>
                </c:pt>
                <c:pt idx="19">
                  <c:v>34</c:v>
                </c:pt>
                <c:pt idx="20">
                  <c:v>46</c:v>
                </c:pt>
                <c:pt idx="21">
                  <c:v>23</c:v>
                </c:pt>
                <c:pt idx="22">
                  <c:v>37</c:v>
                </c:pt>
                <c:pt idx="23">
                  <c:v>40</c:v>
                </c:pt>
                <c:pt idx="24">
                  <c:v>30</c:v>
                </c:pt>
              </c:numCache>
            </c:numRef>
          </c:xVal>
          <c:yVal>
            <c:numRef>
              <c:f>'Ejemplo reg simple'!$C$2:$C$26</c:f>
              <c:numCache>
                <c:formatCode>General</c:formatCode>
                <c:ptCount val="25"/>
                <c:pt idx="0">
                  <c:v>354</c:v>
                </c:pt>
                <c:pt idx="1">
                  <c:v>190</c:v>
                </c:pt>
                <c:pt idx="2">
                  <c:v>405</c:v>
                </c:pt>
                <c:pt idx="3">
                  <c:v>263</c:v>
                </c:pt>
                <c:pt idx="4">
                  <c:v>451</c:v>
                </c:pt>
                <c:pt idx="5">
                  <c:v>302</c:v>
                </c:pt>
                <c:pt idx="6">
                  <c:v>288</c:v>
                </c:pt>
                <c:pt idx="7">
                  <c:v>385</c:v>
                </c:pt>
                <c:pt idx="8">
                  <c:v>402</c:v>
                </c:pt>
                <c:pt idx="9">
                  <c:v>365</c:v>
                </c:pt>
                <c:pt idx="10">
                  <c:v>209</c:v>
                </c:pt>
                <c:pt idx="11">
                  <c:v>290</c:v>
                </c:pt>
                <c:pt idx="12">
                  <c:v>346</c:v>
                </c:pt>
                <c:pt idx="13">
                  <c:v>254</c:v>
                </c:pt>
                <c:pt idx="14">
                  <c:v>395</c:v>
                </c:pt>
                <c:pt idx="15">
                  <c:v>434</c:v>
                </c:pt>
                <c:pt idx="16">
                  <c:v>220</c:v>
                </c:pt>
                <c:pt idx="17">
                  <c:v>374</c:v>
                </c:pt>
                <c:pt idx="18">
                  <c:v>308</c:v>
                </c:pt>
                <c:pt idx="19">
                  <c:v>220</c:v>
                </c:pt>
                <c:pt idx="20">
                  <c:v>311</c:v>
                </c:pt>
                <c:pt idx="21">
                  <c:v>181</c:v>
                </c:pt>
                <c:pt idx="22">
                  <c:v>274</c:v>
                </c:pt>
                <c:pt idx="23">
                  <c:v>303</c:v>
                </c:pt>
                <c:pt idx="24">
                  <c:v>244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2DD-4798-846D-FE6C7C47C4FB}"/>
            </c:ext>
          </c:extLst>
        </c:ser>
        <c:ser>
          <c:idx val="1"/>
          <c:order val="1"/>
          <c:tx>
            <c:v>Pronóstico grasas </c:v>
          </c:tx>
          <c:spPr>
            <a:ln w="19050">
              <a:noFill/>
            </a:ln>
          </c:spPr>
          <c:xVal>
            <c:numRef>
              <c:f>'Ejemplo reg simple'!$B$2:$B$26</c:f>
              <c:numCache>
                <c:formatCode>General</c:formatCode>
                <c:ptCount val="25"/>
                <c:pt idx="0">
                  <c:v>46</c:v>
                </c:pt>
                <c:pt idx="1">
                  <c:v>20</c:v>
                </c:pt>
                <c:pt idx="2">
                  <c:v>52</c:v>
                </c:pt>
                <c:pt idx="3">
                  <c:v>30</c:v>
                </c:pt>
                <c:pt idx="4">
                  <c:v>57</c:v>
                </c:pt>
                <c:pt idx="5">
                  <c:v>25</c:v>
                </c:pt>
                <c:pt idx="6">
                  <c:v>28</c:v>
                </c:pt>
                <c:pt idx="7">
                  <c:v>36</c:v>
                </c:pt>
                <c:pt idx="8">
                  <c:v>57</c:v>
                </c:pt>
                <c:pt idx="9">
                  <c:v>44</c:v>
                </c:pt>
                <c:pt idx="10">
                  <c:v>24</c:v>
                </c:pt>
                <c:pt idx="11">
                  <c:v>31</c:v>
                </c:pt>
                <c:pt idx="12">
                  <c:v>52</c:v>
                </c:pt>
                <c:pt idx="13">
                  <c:v>23</c:v>
                </c:pt>
                <c:pt idx="14">
                  <c:v>60</c:v>
                </c:pt>
                <c:pt idx="15">
                  <c:v>48</c:v>
                </c:pt>
                <c:pt idx="16">
                  <c:v>34</c:v>
                </c:pt>
                <c:pt idx="17">
                  <c:v>51</c:v>
                </c:pt>
                <c:pt idx="18">
                  <c:v>50</c:v>
                </c:pt>
                <c:pt idx="19">
                  <c:v>34</c:v>
                </c:pt>
                <c:pt idx="20">
                  <c:v>46</c:v>
                </c:pt>
                <c:pt idx="21">
                  <c:v>23</c:v>
                </c:pt>
                <c:pt idx="22">
                  <c:v>37</c:v>
                </c:pt>
                <c:pt idx="23">
                  <c:v>40</c:v>
                </c:pt>
                <c:pt idx="24">
                  <c:v>30</c:v>
                </c:pt>
              </c:numCache>
            </c:numRef>
          </c:xVal>
          <c:yVal>
            <c:numRef>
              <c:f>Hoja2!$B$25:$B$49</c:f>
              <c:numCache>
                <c:formatCode>General</c:formatCode>
                <c:ptCount val="25"/>
                <c:pt idx="0">
                  <c:v>347.32625311055818</c:v>
                </c:pt>
                <c:pt idx="1">
                  <c:v>208.98866868112339</c:v>
                </c:pt>
                <c:pt idx="2">
                  <c:v>379.25031105581235</c:v>
                </c:pt>
                <c:pt idx="3">
                  <c:v>262.19543192321368</c:v>
                </c:pt>
                <c:pt idx="4">
                  <c:v>405.85369267685752</c:v>
                </c:pt>
                <c:pt idx="5">
                  <c:v>235.59205030216853</c:v>
                </c:pt>
                <c:pt idx="6">
                  <c:v>251.55407927479561</c:v>
                </c:pt>
                <c:pt idx="7">
                  <c:v>294.11948986846789</c:v>
                </c:pt>
                <c:pt idx="8">
                  <c:v>405.85369267685752</c:v>
                </c:pt>
                <c:pt idx="9">
                  <c:v>336.68490046214015</c:v>
                </c:pt>
                <c:pt idx="10">
                  <c:v>230.27137397795948</c:v>
                </c:pt>
                <c:pt idx="11">
                  <c:v>267.51610824742272</c:v>
                </c:pt>
                <c:pt idx="12">
                  <c:v>379.25031105581235</c:v>
                </c:pt>
                <c:pt idx="13">
                  <c:v>224.95069765375047</c:v>
                </c:pt>
                <c:pt idx="14">
                  <c:v>421.8157216494846</c:v>
                </c:pt>
                <c:pt idx="15">
                  <c:v>357.96760575897622</c:v>
                </c:pt>
                <c:pt idx="16">
                  <c:v>283.4781372200498</c:v>
                </c:pt>
                <c:pt idx="17">
                  <c:v>373.9296347316033</c:v>
                </c:pt>
                <c:pt idx="18">
                  <c:v>368.60895840739431</c:v>
                </c:pt>
                <c:pt idx="19">
                  <c:v>283.4781372200498</c:v>
                </c:pt>
                <c:pt idx="20">
                  <c:v>347.32625311055818</c:v>
                </c:pt>
                <c:pt idx="21">
                  <c:v>224.95069765375047</c:v>
                </c:pt>
                <c:pt idx="22">
                  <c:v>299.44016619267688</c:v>
                </c:pt>
                <c:pt idx="23">
                  <c:v>315.40219516530397</c:v>
                </c:pt>
                <c:pt idx="24">
                  <c:v>262.19543192321368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2DD-4798-846D-FE6C7C47C4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5879696"/>
        <c:axId val="2063776976"/>
      </c:scatterChart>
      <c:valAx>
        <c:axId val="1895879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edad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63776976"/>
        <c:crosses val="autoZero"/>
        <c:crossBetween val="midCat"/>
      </c:valAx>
      <c:valAx>
        <c:axId val="2063776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grasas 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9587969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76200</xdr:colOff>
      <xdr:row>0</xdr:row>
      <xdr:rowOff>175260</xdr:rowOff>
    </xdr:from>
    <xdr:to>
      <xdr:col>17</xdr:col>
      <xdr:colOff>68580</xdr:colOff>
      <xdr:row>15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DFDE568-7233-4EAC-ACA7-545B064950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251460</xdr:colOff>
      <xdr:row>0</xdr:row>
      <xdr:rowOff>175260</xdr:rowOff>
    </xdr:from>
    <xdr:to>
      <xdr:col>15</xdr:col>
      <xdr:colOff>251460</xdr:colOff>
      <xdr:row>10</xdr:row>
      <xdr:rowOff>175260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E634610-D22E-4734-A1F4-FADFDF0BB3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B5894B-A8FC-41CF-8B58-D82FC04BE8C4}">
  <dimension ref="A1:L49"/>
  <sheetViews>
    <sheetView workbookViewId="0">
      <selection activeCell="G18" sqref="G18"/>
    </sheetView>
  </sheetViews>
  <sheetFormatPr baseColWidth="10" defaultRowHeight="14.4"/>
  <cols>
    <col min="1" max="1" width="29.77734375" bestFit="1" customWidth="1"/>
    <col min="6" max="6" width="14.88671875" bestFit="1" customWidth="1"/>
  </cols>
  <sheetData>
    <row r="1" spans="1:9">
      <c r="A1" t="s">
        <v>3</v>
      </c>
    </row>
    <row r="2" spans="1:9" ht="15" thickBot="1"/>
    <row r="3" spans="1:9">
      <c r="A3" s="4" t="s">
        <v>4</v>
      </c>
      <c r="B3" s="4"/>
    </row>
    <row r="4" spans="1:9">
      <c r="A4" s="1" t="s">
        <v>5</v>
      </c>
      <c r="B4" s="1">
        <v>0.83735338432277961</v>
      </c>
    </row>
    <row r="5" spans="1:9">
      <c r="A5" s="1" t="s">
        <v>6</v>
      </c>
      <c r="B5" s="1">
        <v>0.7011606902368126</v>
      </c>
    </row>
    <row r="6" spans="1:9">
      <c r="A6" s="1" t="s">
        <v>7</v>
      </c>
      <c r="B6" s="1">
        <v>0.68816767676884805</v>
      </c>
    </row>
    <row r="7" spans="1:9">
      <c r="A7" s="1" t="s">
        <v>8</v>
      </c>
      <c r="B7" s="1">
        <v>43.461314276639619</v>
      </c>
    </row>
    <row r="8" spans="1:9" ht="15" thickBot="1">
      <c r="A8" s="2" t="s">
        <v>9</v>
      </c>
      <c r="B8" s="2">
        <v>25</v>
      </c>
    </row>
    <row r="10" spans="1:9" ht="15" thickBot="1">
      <c r="A10" t="s">
        <v>10</v>
      </c>
    </row>
    <row r="11" spans="1:9">
      <c r="A11" s="3"/>
      <c r="B11" s="3" t="s">
        <v>15</v>
      </c>
      <c r="C11" s="3" t="s">
        <v>16</v>
      </c>
      <c r="D11" s="3" t="s">
        <v>17</v>
      </c>
      <c r="E11" s="3" t="s">
        <v>18</v>
      </c>
      <c r="F11" s="3" t="s">
        <v>19</v>
      </c>
    </row>
    <row r="12" spans="1:9">
      <c r="A12" s="1" t="s">
        <v>11</v>
      </c>
      <c r="B12" s="1">
        <v>1</v>
      </c>
      <c r="C12" s="1">
        <v>101932.6657109847</v>
      </c>
      <c r="D12" s="1">
        <v>101932.6657109847</v>
      </c>
      <c r="E12" s="1">
        <v>53.964439578669037</v>
      </c>
      <c r="F12" s="1">
        <v>1.7941010997931828E-7</v>
      </c>
    </row>
    <row r="13" spans="1:9">
      <c r="A13" s="1" t="s">
        <v>12</v>
      </c>
      <c r="B13" s="1">
        <v>23</v>
      </c>
      <c r="C13" s="1">
        <v>43444.374289015286</v>
      </c>
      <c r="D13" s="1">
        <v>1888.8858386528386</v>
      </c>
      <c r="E13" s="1"/>
      <c r="F13" s="1"/>
    </row>
    <row r="14" spans="1:9" ht="15" thickBot="1">
      <c r="A14" s="2" t="s">
        <v>13</v>
      </c>
      <c r="B14" s="2">
        <v>24</v>
      </c>
      <c r="C14" s="2">
        <v>145377.03999999998</v>
      </c>
      <c r="D14" s="2"/>
      <c r="E14" s="2"/>
      <c r="F14" s="2"/>
    </row>
    <row r="15" spans="1:9" ht="15" thickBot="1"/>
    <row r="16" spans="1:9">
      <c r="A16" s="3"/>
      <c r="B16" s="3" t="s">
        <v>20</v>
      </c>
      <c r="C16" s="3" t="s">
        <v>8</v>
      </c>
      <c r="D16" s="3" t="s">
        <v>21</v>
      </c>
      <c r="E16" s="3" t="s">
        <v>22</v>
      </c>
      <c r="F16" s="3" t="s">
        <v>23</v>
      </c>
      <c r="G16" s="3" t="s">
        <v>24</v>
      </c>
      <c r="H16" s="3" t="s">
        <v>25</v>
      </c>
      <c r="I16" s="3" t="s">
        <v>26</v>
      </c>
    </row>
    <row r="17" spans="1:12">
      <c r="A17" s="1" t="s">
        <v>14</v>
      </c>
      <c r="B17" s="1">
        <v>102.57514219694275</v>
      </c>
      <c r="C17" s="1">
        <v>29.637571319726387</v>
      </c>
      <c r="D17" s="1">
        <v>3.4609833947044795</v>
      </c>
      <c r="E17" s="1">
        <v>2.1202002921764328E-3</v>
      </c>
      <c r="F17" s="1">
        <v>41.265154732053418</v>
      </c>
      <c r="G17" s="1">
        <v>163.88512966183208</v>
      </c>
      <c r="H17" s="1">
        <v>41.265154732053418</v>
      </c>
      <c r="I17" s="1">
        <v>163.88512966183208</v>
      </c>
    </row>
    <row r="18" spans="1:12" ht="15" thickBot="1">
      <c r="A18" s="2" t="s">
        <v>1</v>
      </c>
      <c r="B18" s="2">
        <v>5.3206763242090309</v>
      </c>
      <c r="C18" s="2">
        <v>0.72429085939541127</v>
      </c>
      <c r="D18" s="2">
        <v>7.3460492496762555</v>
      </c>
      <c r="E18" s="2">
        <v>1.7941010997931733E-7</v>
      </c>
      <c r="F18" s="2">
        <v>3.8223665257637602</v>
      </c>
      <c r="G18" s="2">
        <v>6.8189861226543016</v>
      </c>
      <c r="H18" s="2">
        <v>3.8223665257637602</v>
      </c>
      <c r="I18" s="2">
        <v>6.8189861226543016</v>
      </c>
    </row>
    <row r="21" spans="1:12">
      <c r="K21" t="s">
        <v>30</v>
      </c>
    </row>
    <row r="22" spans="1:12">
      <c r="A22" t="s">
        <v>27</v>
      </c>
      <c r="K22" t="s">
        <v>31</v>
      </c>
    </row>
    <row r="23" spans="1:12" ht="15" thickBot="1">
      <c r="K23" t="s">
        <v>32</v>
      </c>
    </row>
    <row r="24" spans="1:12">
      <c r="A24" s="3" t="s">
        <v>28</v>
      </c>
      <c r="B24" s="3" t="s">
        <v>29</v>
      </c>
      <c r="C24" s="3" t="s">
        <v>12</v>
      </c>
      <c r="K24" t="s">
        <v>33</v>
      </c>
    </row>
    <row r="25" spans="1:12">
      <c r="A25" s="1">
        <v>1</v>
      </c>
      <c r="B25" s="1">
        <v>347.32625311055818</v>
      </c>
      <c r="C25" s="1">
        <v>6.6737468894418157</v>
      </c>
      <c r="K25" t="s">
        <v>34</v>
      </c>
    </row>
    <row r="26" spans="1:12">
      <c r="A26" s="1">
        <v>2</v>
      </c>
      <c r="B26" s="1">
        <v>208.98866868112339</v>
      </c>
      <c r="C26" s="1">
        <v>-18.988668681123386</v>
      </c>
    </row>
    <row r="27" spans="1:12">
      <c r="A27" s="1">
        <v>3</v>
      </c>
      <c r="B27" s="1">
        <v>379.25031105581235</v>
      </c>
      <c r="C27" s="1">
        <v>25.749688944187653</v>
      </c>
      <c r="K27" t="s">
        <v>35</v>
      </c>
    </row>
    <row r="28" spans="1:12">
      <c r="A28" s="1">
        <v>4</v>
      </c>
      <c r="B28" s="1">
        <v>262.19543192321368</v>
      </c>
      <c r="C28" s="1">
        <v>0.80456807678632458</v>
      </c>
      <c r="K28" t="s">
        <v>36</v>
      </c>
      <c r="L28" t="s">
        <v>37</v>
      </c>
    </row>
    <row r="29" spans="1:12">
      <c r="A29" s="1">
        <v>5</v>
      </c>
      <c r="B29" s="1">
        <v>405.85369267685752</v>
      </c>
      <c r="C29" s="1">
        <v>45.14630732314248</v>
      </c>
      <c r="K29" t="s">
        <v>38</v>
      </c>
    </row>
    <row r="30" spans="1:12">
      <c r="A30" s="1">
        <v>6</v>
      </c>
      <c r="B30" s="1">
        <v>235.59205030216853</v>
      </c>
      <c r="C30" s="1">
        <v>66.407949697831469</v>
      </c>
    </row>
    <row r="31" spans="1:12">
      <c r="A31" s="1">
        <v>7</v>
      </c>
      <c r="B31" s="1">
        <v>251.55407927479561</v>
      </c>
      <c r="C31" s="1">
        <v>36.445920725204388</v>
      </c>
    </row>
    <row r="32" spans="1:12">
      <c r="A32" s="1">
        <v>8</v>
      </c>
      <c r="B32" s="1">
        <v>294.11948986846789</v>
      </c>
      <c r="C32" s="1">
        <v>90.880510131532105</v>
      </c>
    </row>
    <row r="33" spans="1:3">
      <c r="A33" s="1">
        <v>9</v>
      </c>
      <c r="B33" s="1">
        <v>405.85369267685752</v>
      </c>
      <c r="C33" s="1">
        <v>-3.8536926768575199</v>
      </c>
    </row>
    <row r="34" spans="1:3">
      <c r="A34" s="1">
        <v>10</v>
      </c>
      <c r="B34" s="1">
        <v>336.68490046214015</v>
      </c>
      <c r="C34" s="1">
        <v>28.315099537859851</v>
      </c>
    </row>
    <row r="35" spans="1:3">
      <c r="A35" s="1">
        <v>11</v>
      </c>
      <c r="B35" s="1">
        <v>230.27137397795948</v>
      </c>
      <c r="C35" s="1">
        <v>-21.271373977959485</v>
      </c>
    </row>
    <row r="36" spans="1:3">
      <c r="A36" s="1">
        <v>12</v>
      </c>
      <c r="B36" s="1">
        <v>267.51610824742272</v>
      </c>
      <c r="C36" s="1">
        <v>22.483891752577279</v>
      </c>
    </row>
    <row r="37" spans="1:3">
      <c r="A37" s="1">
        <v>13</v>
      </c>
      <c r="B37" s="1">
        <v>379.25031105581235</v>
      </c>
      <c r="C37" s="1">
        <v>-33.250311055812347</v>
      </c>
    </row>
    <row r="38" spans="1:3">
      <c r="A38" s="1">
        <v>14</v>
      </c>
      <c r="B38" s="1">
        <v>224.95069765375047</v>
      </c>
      <c r="C38" s="1">
        <v>29.049302346249533</v>
      </c>
    </row>
    <row r="39" spans="1:3">
      <c r="A39" s="1">
        <v>15</v>
      </c>
      <c r="B39" s="1">
        <v>421.8157216494846</v>
      </c>
      <c r="C39" s="1">
        <v>-26.815721649484601</v>
      </c>
    </row>
    <row r="40" spans="1:3">
      <c r="A40" s="1">
        <v>16</v>
      </c>
      <c r="B40" s="1">
        <v>357.96760575897622</v>
      </c>
      <c r="C40" s="1">
        <v>76.032394241023781</v>
      </c>
    </row>
    <row r="41" spans="1:3">
      <c r="A41" s="1">
        <v>17</v>
      </c>
      <c r="B41" s="1">
        <v>283.4781372200498</v>
      </c>
      <c r="C41" s="1">
        <v>-63.478137220049803</v>
      </c>
    </row>
    <row r="42" spans="1:3">
      <c r="A42" s="1">
        <v>18</v>
      </c>
      <c r="B42" s="1">
        <v>373.9296347316033</v>
      </c>
      <c r="C42" s="1">
        <v>7.0365268396699321E-2</v>
      </c>
    </row>
    <row r="43" spans="1:3">
      <c r="A43" s="1">
        <v>19</v>
      </c>
      <c r="B43" s="1">
        <v>368.60895840739431</v>
      </c>
      <c r="C43" s="1">
        <v>-60.608958407394312</v>
      </c>
    </row>
    <row r="44" spans="1:3">
      <c r="A44" s="1">
        <v>20</v>
      </c>
      <c r="B44" s="1">
        <v>283.4781372200498</v>
      </c>
      <c r="C44" s="1">
        <v>-63.478137220049803</v>
      </c>
    </row>
    <row r="45" spans="1:3">
      <c r="A45" s="1">
        <v>21</v>
      </c>
      <c r="B45" s="1">
        <v>347.32625311055818</v>
      </c>
      <c r="C45" s="1">
        <v>-36.326253110558184</v>
      </c>
    </row>
    <row r="46" spans="1:3">
      <c r="A46" s="1">
        <v>22</v>
      </c>
      <c r="B46" s="1">
        <v>224.95069765375047</v>
      </c>
      <c r="C46" s="1">
        <v>-43.950697653750467</v>
      </c>
    </row>
    <row r="47" spans="1:3">
      <c r="A47" s="1">
        <v>23</v>
      </c>
      <c r="B47" s="1">
        <v>299.44016619267688</v>
      </c>
      <c r="C47" s="1">
        <v>-25.440166192676884</v>
      </c>
    </row>
    <row r="48" spans="1:3">
      <c r="A48" s="1">
        <v>24</v>
      </c>
      <c r="B48" s="1">
        <v>315.40219516530397</v>
      </c>
      <c r="C48" s="1">
        <v>-12.402195165303965</v>
      </c>
    </row>
    <row r="49" spans="1:3" ht="15" thickBot="1">
      <c r="A49" s="2">
        <v>25</v>
      </c>
      <c r="B49" s="2">
        <v>262.19543192321368</v>
      </c>
      <c r="C49" s="2">
        <v>-18.195431923213675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24761-2771-4D47-91C4-300C752A8DAD}">
  <dimension ref="A1:L49"/>
  <sheetViews>
    <sheetView workbookViewId="0">
      <selection activeCell="E12" sqref="E12"/>
    </sheetView>
  </sheetViews>
  <sheetFormatPr baseColWidth="10" defaultRowHeight="14.4"/>
  <cols>
    <col min="12" max="12" width="12" bestFit="1" customWidth="1"/>
  </cols>
  <sheetData>
    <row r="1" spans="1:12">
      <c r="A1" t="s">
        <v>3</v>
      </c>
    </row>
    <row r="2" spans="1:12" ht="15" thickBot="1"/>
    <row r="3" spans="1:12">
      <c r="A3" s="4" t="s">
        <v>4</v>
      </c>
      <c r="B3" s="4"/>
    </row>
    <row r="4" spans="1:12">
      <c r="A4" s="1" t="s">
        <v>5</v>
      </c>
      <c r="B4" s="1">
        <v>0.83735338432277961</v>
      </c>
    </row>
    <row r="5" spans="1:12">
      <c r="A5" s="1" t="s">
        <v>6</v>
      </c>
      <c r="B5" s="1">
        <v>0.7011606902368126</v>
      </c>
    </row>
    <row r="6" spans="1:12">
      <c r="A6" s="1" t="s">
        <v>7</v>
      </c>
      <c r="B6" s="1">
        <v>0.68816767676884805</v>
      </c>
    </row>
    <row r="7" spans="1:12">
      <c r="A7" s="1" t="s">
        <v>8</v>
      </c>
      <c r="B7" s="1">
        <v>43.461314276639619</v>
      </c>
    </row>
    <row r="8" spans="1:12" ht="15" thickBot="1">
      <c r="A8" s="2" t="s">
        <v>9</v>
      </c>
      <c r="B8" s="2">
        <v>25</v>
      </c>
    </row>
    <row r="10" spans="1:12" ht="15" thickBot="1">
      <c r="A10" t="s">
        <v>10</v>
      </c>
    </row>
    <row r="11" spans="1:12">
      <c r="A11" s="3"/>
      <c r="B11" s="3" t="s">
        <v>15</v>
      </c>
      <c r="C11" s="3" t="s">
        <v>16</v>
      </c>
      <c r="D11" s="3" t="s">
        <v>17</v>
      </c>
      <c r="E11" s="3" t="s">
        <v>18</v>
      </c>
      <c r="F11" s="3" t="s">
        <v>19</v>
      </c>
    </row>
    <row r="12" spans="1:12">
      <c r="A12" s="1" t="s">
        <v>11</v>
      </c>
      <c r="B12" s="1">
        <v>1</v>
      </c>
      <c r="C12" s="1">
        <v>101932.6657109847</v>
      </c>
      <c r="D12" s="1">
        <v>101932.6657109847</v>
      </c>
      <c r="E12" s="1">
        <v>53.964439578669037</v>
      </c>
      <c r="F12" s="1">
        <v>1.7941010997931828E-7</v>
      </c>
    </row>
    <row r="13" spans="1:12">
      <c r="A13" s="1" t="s">
        <v>12</v>
      </c>
      <c r="B13" s="1">
        <v>23</v>
      </c>
      <c r="C13" s="1">
        <v>43444.374289015286</v>
      </c>
      <c r="D13" s="1">
        <v>1888.8858386528386</v>
      </c>
      <c r="E13" s="1"/>
      <c r="F13" s="1"/>
    </row>
    <row r="14" spans="1:12" ht="15" thickBot="1">
      <c r="A14" s="2" t="s">
        <v>13</v>
      </c>
      <c r="B14" s="2">
        <v>24</v>
      </c>
      <c r="C14" s="2">
        <v>145377.03999999998</v>
      </c>
      <c r="D14" s="2"/>
      <c r="E14" s="2"/>
      <c r="F14" s="2"/>
    </row>
    <row r="15" spans="1:12" ht="15" thickBot="1">
      <c r="L15">
        <f>+_xlfn.T.DIST.RT(D18,23)</f>
        <v>8.9705054989658663E-8</v>
      </c>
    </row>
    <row r="16" spans="1:12">
      <c r="A16" s="3"/>
      <c r="B16" s="3" t="s">
        <v>20</v>
      </c>
      <c r="C16" s="3" t="s">
        <v>8</v>
      </c>
      <c r="D16" s="3" t="s">
        <v>21</v>
      </c>
      <c r="E16" s="3" t="s">
        <v>22</v>
      </c>
      <c r="F16" s="3" t="s">
        <v>23</v>
      </c>
      <c r="G16" s="3" t="s">
        <v>24</v>
      </c>
      <c r="H16" s="3" t="s">
        <v>39</v>
      </c>
      <c r="I16" s="3" t="s">
        <v>40</v>
      </c>
      <c r="L16">
        <f>+_xlfn.T.INV(0.05,23)</f>
        <v>-1.7138715277470482</v>
      </c>
    </row>
    <row r="17" spans="1:9">
      <c r="A17" s="1" t="s">
        <v>14</v>
      </c>
      <c r="B17" s="1">
        <v>102.57514219694275</v>
      </c>
      <c r="C17" s="1">
        <v>29.637571319726387</v>
      </c>
      <c r="D17" s="1">
        <v>3.4609833947044795</v>
      </c>
      <c r="E17" s="1">
        <v>2.1202002921764328E-3</v>
      </c>
      <c r="F17" s="1">
        <v>41.265154732053418</v>
      </c>
      <c r="G17" s="1">
        <v>163.88512966183208</v>
      </c>
      <c r="H17" s="1">
        <v>51.780152560491189</v>
      </c>
      <c r="I17" s="1">
        <v>153.37013183339431</v>
      </c>
    </row>
    <row r="18" spans="1:9" ht="15" thickBot="1">
      <c r="A18" s="2" t="s">
        <v>1</v>
      </c>
      <c r="B18" s="2">
        <v>5.3206763242090309</v>
      </c>
      <c r="C18" s="2">
        <v>0.72429085939541127</v>
      </c>
      <c r="D18" s="2">
        <v>7.3460492496762555</v>
      </c>
      <c r="E18" s="2">
        <v>1.7941010997931733E-7</v>
      </c>
      <c r="F18" s="2">
        <v>3.8223665257637602</v>
      </c>
      <c r="G18" s="2">
        <v>6.8189861226543016</v>
      </c>
      <c r="H18" s="2">
        <v>4.079334842483795</v>
      </c>
      <c r="I18" s="2">
        <v>6.5620178059342669</v>
      </c>
    </row>
    <row r="22" spans="1:9">
      <c r="A22" t="s">
        <v>27</v>
      </c>
    </row>
    <row r="23" spans="1:9" ht="15" thickBot="1"/>
    <row r="24" spans="1:9">
      <c r="A24" s="3" t="s">
        <v>28</v>
      </c>
      <c r="B24" s="3" t="s">
        <v>29</v>
      </c>
      <c r="C24" s="3" t="s">
        <v>12</v>
      </c>
    </row>
    <row r="25" spans="1:9">
      <c r="A25" s="1">
        <v>1</v>
      </c>
      <c r="B25" s="1">
        <v>347.32625311055818</v>
      </c>
      <c r="C25" s="1">
        <v>6.6737468894418157</v>
      </c>
    </row>
    <row r="26" spans="1:9">
      <c r="A26" s="1">
        <v>2</v>
      </c>
      <c r="B26" s="1">
        <v>208.98866868112339</v>
      </c>
      <c r="C26" s="1">
        <v>-18.988668681123386</v>
      </c>
    </row>
    <row r="27" spans="1:9">
      <c r="A27" s="1">
        <v>3</v>
      </c>
      <c r="B27" s="1">
        <v>379.25031105581235</v>
      </c>
      <c r="C27" s="1">
        <v>25.749688944187653</v>
      </c>
    </row>
    <row r="28" spans="1:9">
      <c r="A28" s="1">
        <v>4</v>
      </c>
      <c r="B28" s="1">
        <v>262.19543192321368</v>
      </c>
      <c r="C28" s="1">
        <v>0.80456807678632458</v>
      </c>
    </row>
    <row r="29" spans="1:9">
      <c r="A29" s="1">
        <v>5</v>
      </c>
      <c r="B29" s="1">
        <v>405.85369267685752</v>
      </c>
      <c r="C29" s="1">
        <v>45.14630732314248</v>
      </c>
    </row>
    <row r="30" spans="1:9">
      <c r="A30" s="1">
        <v>6</v>
      </c>
      <c r="B30" s="1">
        <v>235.59205030216853</v>
      </c>
      <c r="C30" s="1">
        <v>66.407949697831469</v>
      </c>
    </row>
    <row r="31" spans="1:9">
      <c r="A31" s="1">
        <v>7</v>
      </c>
      <c r="B31" s="1">
        <v>251.55407927479561</v>
      </c>
      <c r="C31" s="1">
        <v>36.445920725204388</v>
      </c>
    </row>
    <row r="32" spans="1:9">
      <c r="A32" s="1">
        <v>8</v>
      </c>
      <c r="B32" s="1">
        <v>294.11948986846789</v>
      </c>
      <c r="C32" s="1">
        <v>90.880510131532105</v>
      </c>
    </row>
    <row r="33" spans="1:3">
      <c r="A33" s="1">
        <v>9</v>
      </c>
      <c r="B33" s="1">
        <v>405.85369267685752</v>
      </c>
      <c r="C33" s="1">
        <v>-3.8536926768575199</v>
      </c>
    </row>
    <row r="34" spans="1:3">
      <c r="A34" s="1">
        <v>10</v>
      </c>
      <c r="B34" s="1">
        <v>336.68490046214015</v>
      </c>
      <c r="C34" s="1">
        <v>28.315099537859851</v>
      </c>
    </row>
    <row r="35" spans="1:3">
      <c r="A35" s="1">
        <v>11</v>
      </c>
      <c r="B35" s="1">
        <v>230.27137397795948</v>
      </c>
      <c r="C35" s="1">
        <v>-21.271373977959485</v>
      </c>
    </row>
    <row r="36" spans="1:3">
      <c r="A36" s="1">
        <v>12</v>
      </c>
      <c r="B36" s="1">
        <v>267.51610824742272</v>
      </c>
      <c r="C36" s="1">
        <v>22.483891752577279</v>
      </c>
    </row>
    <row r="37" spans="1:3">
      <c r="A37" s="1">
        <v>13</v>
      </c>
      <c r="B37" s="1">
        <v>379.25031105581235</v>
      </c>
      <c r="C37" s="1">
        <v>-33.250311055812347</v>
      </c>
    </row>
    <row r="38" spans="1:3">
      <c r="A38" s="1">
        <v>14</v>
      </c>
      <c r="B38" s="1">
        <v>224.95069765375047</v>
      </c>
      <c r="C38" s="1">
        <v>29.049302346249533</v>
      </c>
    </row>
    <row r="39" spans="1:3">
      <c r="A39" s="1">
        <v>15</v>
      </c>
      <c r="B39" s="1">
        <v>421.8157216494846</v>
      </c>
      <c r="C39" s="1">
        <v>-26.815721649484601</v>
      </c>
    </row>
    <row r="40" spans="1:3">
      <c r="A40" s="1">
        <v>16</v>
      </c>
      <c r="B40" s="1">
        <v>357.96760575897622</v>
      </c>
      <c r="C40" s="1">
        <v>76.032394241023781</v>
      </c>
    </row>
    <row r="41" spans="1:3">
      <c r="A41" s="1">
        <v>17</v>
      </c>
      <c r="B41" s="1">
        <v>283.4781372200498</v>
      </c>
      <c r="C41" s="1">
        <v>-63.478137220049803</v>
      </c>
    </row>
    <row r="42" spans="1:3">
      <c r="A42" s="1">
        <v>18</v>
      </c>
      <c r="B42" s="1">
        <v>373.9296347316033</v>
      </c>
      <c r="C42" s="1">
        <v>7.0365268396699321E-2</v>
      </c>
    </row>
    <row r="43" spans="1:3">
      <c r="A43" s="1">
        <v>19</v>
      </c>
      <c r="B43" s="1">
        <v>368.60895840739431</v>
      </c>
      <c r="C43" s="1">
        <v>-60.608958407394312</v>
      </c>
    </row>
    <row r="44" spans="1:3">
      <c r="A44" s="1">
        <v>20</v>
      </c>
      <c r="B44" s="1">
        <v>283.4781372200498</v>
      </c>
      <c r="C44" s="1">
        <v>-63.478137220049803</v>
      </c>
    </row>
    <row r="45" spans="1:3">
      <c r="A45" s="1">
        <v>21</v>
      </c>
      <c r="B45" s="1">
        <v>347.32625311055818</v>
      </c>
      <c r="C45" s="1">
        <v>-36.326253110558184</v>
      </c>
    </row>
    <row r="46" spans="1:3">
      <c r="A46" s="1">
        <v>22</v>
      </c>
      <c r="B46" s="1">
        <v>224.95069765375047</v>
      </c>
      <c r="C46" s="1">
        <v>-43.950697653750467</v>
      </c>
    </row>
    <row r="47" spans="1:3">
      <c r="A47" s="1">
        <v>23</v>
      </c>
      <c r="B47" s="1">
        <v>299.44016619267688</v>
      </c>
      <c r="C47" s="1">
        <v>-25.440166192676884</v>
      </c>
    </row>
    <row r="48" spans="1:3">
      <c r="A48" s="1">
        <v>24</v>
      </c>
      <c r="B48" s="1">
        <v>315.40219516530397</v>
      </c>
      <c r="C48" s="1">
        <v>-12.402195165303965</v>
      </c>
    </row>
    <row r="49" spans="1:3" ht="15" thickBot="1">
      <c r="A49" s="2">
        <v>25</v>
      </c>
      <c r="B49" s="2">
        <v>262.19543192321368</v>
      </c>
      <c r="C49" s="2">
        <v>-18.195431923213675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6"/>
  <sheetViews>
    <sheetView tabSelected="1" workbookViewId="0">
      <selection activeCell="M17" sqref="M17"/>
    </sheetView>
  </sheetViews>
  <sheetFormatPr baseColWidth="10" defaultRowHeight="14.4"/>
  <cols>
    <col min="6" max="6" width="17.88671875" bestFit="1" customWidth="1"/>
  </cols>
  <sheetData>
    <row r="1" spans="1:3">
      <c r="A1" t="s">
        <v>0</v>
      </c>
      <c r="B1" t="s">
        <v>1</v>
      </c>
      <c r="C1" t="s">
        <v>2</v>
      </c>
    </row>
    <row r="2" spans="1:3">
      <c r="A2">
        <v>84</v>
      </c>
      <c r="B2">
        <v>46</v>
      </c>
      <c r="C2">
        <v>354</v>
      </c>
    </row>
    <row r="3" spans="1:3">
      <c r="A3">
        <v>73</v>
      </c>
      <c r="B3">
        <v>20</v>
      </c>
      <c r="C3">
        <v>190</v>
      </c>
    </row>
    <row r="4" spans="1:3">
      <c r="A4">
        <v>65</v>
      </c>
      <c r="B4">
        <v>52</v>
      </c>
      <c r="C4">
        <v>405</v>
      </c>
    </row>
    <row r="5" spans="1:3">
      <c r="A5">
        <v>70</v>
      </c>
      <c r="B5">
        <v>30</v>
      </c>
      <c r="C5">
        <v>263</v>
      </c>
    </row>
    <row r="6" spans="1:3">
      <c r="A6">
        <v>76</v>
      </c>
      <c r="B6">
        <v>57</v>
      </c>
      <c r="C6">
        <v>451</v>
      </c>
    </row>
    <row r="7" spans="1:3">
      <c r="A7">
        <v>69</v>
      </c>
      <c r="B7">
        <v>25</v>
      </c>
      <c r="C7">
        <v>302</v>
      </c>
    </row>
    <row r="8" spans="1:3">
      <c r="A8">
        <v>63</v>
      </c>
      <c r="B8">
        <v>28</v>
      </c>
      <c r="C8">
        <v>288</v>
      </c>
    </row>
    <row r="9" spans="1:3">
      <c r="A9">
        <v>72</v>
      </c>
      <c r="B9">
        <v>36</v>
      </c>
      <c r="C9">
        <v>385</v>
      </c>
    </row>
    <row r="10" spans="1:3">
      <c r="A10">
        <v>79</v>
      </c>
      <c r="B10">
        <v>57</v>
      </c>
      <c r="C10">
        <v>402</v>
      </c>
    </row>
    <row r="11" spans="1:3">
      <c r="A11">
        <v>75</v>
      </c>
      <c r="B11">
        <v>44</v>
      </c>
      <c r="C11">
        <v>365</v>
      </c>
    </row>
    <row r="12" spans="1:3">
      <c r="A12">
        <v>27</v>
      </c>
      <c r="B12">
        <v>24</v>
      </c>
      <c r="C12">
        <v>209</v>
      </c>
    </row>
    <row r="13" spans="1:3">
      <c r="A13">
        <v>89</v>
      </c>
      <c r="B13">
        <v>31</v>
      </c>
      <c r="C13">
        <v>290</v>
      </c>
    </row>
    <row r="14" spans="1:3">
      <c r="A14">
        <v>65</v>
      </c>
      <c r="B14">
        <v>52</v>
      </c>
      <c r="C14">
        <v>346</v>
      </c>
    </row>
    <row r="15" spans="1:3">
      <c r="A15">
        <v>57</v>
      </c>
      <c r="B15">
        <v>23</v>
      </c>
      <c r="C15">
        <v>254</v>
      </c>
    </row>
    <row r="16" spans="1:3">
      <c r="A16">
        <v>59</v>
      </c>
      <c r="B16">
        <v>60</v>
      </c>
      <c r="C16">
        <v>395</v>
      </c>
    </row>
    <row r="17" spans="1:3">
      <c r="A17">
        <v>69</v>
      </c>
      <c r="B17">
        <v>48</v>
      </c>
      <c r="C17">
        <v>434</v>
      </c>
    </row>
    <row r="18" spans="1:3">
      <c r="A18">
        <v>60</v>
      </c>
      <c r="B18">
        <v>34</v>
      </c>
      <c r="C18">
        <v>220</v>
      </c>
    </row>
    <row r="19" spans="1:3">
      <c r="A19">
        <v>79</v>
      </c>
      <c r="B19">
        <v>51</v>
      </c>
      <c r="C19">
        <v>374</v>
      </c>
    </row>
    <row r="20" spans="1:3">
      <c r="A20">
        <v>75</v>
      </c>
      <c r="B20">
        <v>50</v>
      </c>
      <c r="C20">
        <v>308</v>
      </c>
    </row>
    <row r="21" spans="1:3">
      <c r="A21">
        <v>82</v>
      </c>
      <c r="B21">
        <v>34</v>
      </c>
      <c r="C21">
        <v>220</v>
      </c>
    </row>
    <row r="22" spans="1:3">
      <c r="A22">
        <v>59</v>
      </c>
      <c r="B22">
        <v>46</v>
      </c>
      <c r="C22">
        <v>311</v>
      </c>
    </row>
    <row r="23" spans="1:3">
      <c r="A23">
        <v>67</v>
      </c>
      <c r="B23">
        <v>23</v>
      </c>
      <c r="C23">
        <v>181</v>
      </c>
    </row>
    <row r="24" spans="1:3">
      <c r="A24">
        <v>85</v>
      </c>
      <c r="B24">
        <v>37</v>
      </c>
      <c r="C24">
        <v>274</v>
      </c>
    </row>
    <row r="25" spans="1:3">
      <c r="A25">
        <v>55</v>
      </c>
      <c r="B25">
        <v>40</v>
      </c>
      <c r="C25">
        <v>303</v>
      </c>
    </row>
    <row r="26" spans="1:3">
      <c r="A26">
        <v>63</v>
      </c>
      <c r="B26">
        <v>30</v>
      </c>
      <c r="C26">
        <v>244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CB3C9-31E9-49C3-87F3-7B7599E9AC46}">
  <dimension ref="A1:K45"/>
  <sheetViews>
    <sheetView workbookViewId="0">
      <selection activeCell="C5" sqref="C5:F5"/>
    </sheetView>
  </sheetViews>
  <sheetFormatPr baseColWidth="10" defaultRowHeight="14.4"/>
  <cols>
    <col min="1" max="1" width="29.77734375" bestFit="1" customWidth="1"/>
    <col min="3" max="3" width="17.33203125" bestFit="1" customWidth="1"/>
    <col min="4" max="4" width="23.33203125" bestFit="1" customWidth="1"/>
    <col min="6" max="6" width="14.88671875" bestFit="1" customWidth="1"/>
  </cols>
  <sheetData>
    <row r="1" spans="1:11">
      <c r="A1" t="s">
        <v>3</v>
      </c>
    </row>
    <row r="2" spans="1:11" ht="15" thickBot="1"/>
    <row r="3" spans="1:11">
      <c r="A3" s="4" t="s">
        <v>4</v>
      </c>
      <c r="B3" s="4"/>
    </row>
    <row r="4" spans="1:11">
      <c r="A4" s="1" t="s">
        <v>5</v>
      </c>
      <c r="B4" s="1">
        <v>0.89820663855762706</v>
      </c>
    </row>
    <row r="5" spans="1:11">
      <c r="A5" s="1" t="s">
        <v>6</v>
      </c>
      <c r="B5" s="1">
        <v>0.80677516554899165</v>
      </c>
      <c r="C5" s="9" t="s">
        <v>58</v>
      </c>
      <c r="D5" s="9"/>
      <c r="E5" s="9"/>
      <c r="F5" s="9"/>
    </row>
    <row r="6" spans="1:11">
      <c r="A6" s="1" t="s">
        <v>7</v>
      </c>
      <c r="B6" s="1">
        <v>0.79660543741999112</v>
      </c>
      <c r="K6">
        <v>12</v>
      </c>
    </row>
    <row r="7" spans="1:11">
      <c r="A7" s="1" t="s">
        <v>51</v>
      </c>
      <c r="B7" s="1">
        <v>2.6965199824700461</v>
      </c>
      <c r="J7" t="s">
        <v>45</v>
      </c>
      <c r="K7">
        <f>+B18*K6+B17</f>
        <v>27.489240570330669</v>
      </c>
    </row>
    <row r="8" spans="1:11" ht="15" thickBot="1">
      <c r="A8" s="2" t="s">
        <v>9</v>
      </c>
      <c r="B8" s="2">
        <v>21</v>
      </c>
      <c r="J8" t="s">
        <v>46</v>
      </c>
      <c r="K8">
        <f>+_xlfn.T.INV(0.975,19)</f>
        <v>2.0930240544083087</v>
      </c>
    </row>
    <row r="10" spans="1:11" ht="15" thickBot="1">
      <c r="A10" t="s">
        <v>10</v>
      </c>
    </row>
    <row r="11" spans="1:11">
      <c r="A11" s="3"/>
      <c r="B11" s="3" t="s">
        <v>15</v>
      </c>
      <c r="C11" s="3" t="s">
        <v>16</v>
      </c>
      <c r="D11" s="3" t="s">
        <v>57</v>
      </c>
      <c r="E11" s="3" t="s">
        <v>18</v>
      </c>
      <c r="F11" s="3" t="s">
        <v>19</v>
      </c>
    </row>
    <row r="12" spans="1:11">
      <c r="A12" s="1" t="s">
        <v>11</v>
      </c>
      <c r="B12" s="1">
        <v>1</v>
      </c>
      <c r="C12" s="1">
        <v>576.83348636532151</v>
      </c>
      <c r="D12" s="1">
        <v>576.83348636532151</v>
      </c>
      <c r="E12" s="1">
        <v>79.331045561420325</v>
      </c>
      <c r="F12" s="1">
        <v>3.2827747233583824E-8</v>
      </c>
    </row>
    <row r="13" spans="1:11">
      <c r="A13" s="1" t="s">
        <v>12</v>
      </c>
      <c r="B13" s="1">
        <v>19</v>
      </c>
      <c r="C13" s="1">
        <v>138.15318030134489</v>
      </c>
      <c r="D13" s="1">
        <v>7.2712200158602576</v>
      </c>
      <c r="E13" s="1"/>
      <c r="F13" s="1"/>
    </row>
    <row r="14" spans="1:11" ht="15" thickBot="1">
      <c r="A14" s="2" t="s">
        <v>13</v>
      </c>
      <c r="B14" s="2">
        <v>20</v>
      </c>
      <c r="C14" s="2">
        <v>714.98666666666645</v>
      </c>
      <c r="D14" s="2"/>
      <c r="E14" s="2"/>
      <c r="F14" s="2"/>
    </row>
    <row r="15" spans="1:11" ht="15" thickBot="1"/>
    <row r="16" spans="1:11">
      <c r="A16" s="3"/>
      <c r="B16" s="3" t="s">
        <v>20</v>
      </c>
      <c r="C16" s="3" t="s">
        <v>8</v>
      </c>
      <c r="D16" s="3" t="s">
        <v>21</v>
      </c>
      <c r="E16" s="3" t="s">
        <v>22</v>
      </c>
      <c r="F16" s="3" t="s">
        <v>23</v>
      </c>
      <c r="G16" s="3" t="s">
        <v>24</v>
      </c>
      <c r="H16" s="3" t="s">
        <v>39</v>
      </c>
      <c r="I16" s="3" t="s">
        <v>40</v>
      </c>
    </row>
    <row r="17" spans="1:9">
      <c r="A17" s="1" t="s">
        <v>14</v>
      </c>
      <c r="B17" s="1">
        <v>18.097957326322174</v>
      </c>
      <c r="C17" s="1">
        <v>1.5047611107712751</v>
      </c>
      <c r="D17" s="1">
        <v>12.02712988578363</v>
      </c>
      <c r="E17" s="1">
        <v>2.4939115678537834E-10</v>
      </c>
      <c r="F17" s="1">
        <v>14.948456125339728</v>
      </c>
      <c r="G17" s="1">
        <v>21.247458527304619</v>
      </c>
      <c r="H17" s="1">
        <v>15.496025516186219</v>
      </c>
      <c r="I17" s="1">
        <v>20.699889136458129</v>
      </c>
    </row>
    <row r="18" spans="1:9" ht="15" thickBot="1">
      <c r="A18" s="2" t="s">
        <v>42</v>
      </c>
      <c r="B18" s="2">
        <v>0.78260693700070794</v>
      </c>
      <c r="C18" s="2">
        <v>8.7866252486791974E-2</v>
      </c>
      <c r="D18" s="2">
        <v>8.9067977164309937</v>
      </c>
      <c r="E18" s="2">
        <v>3.2827747233583645E-8</v>
      </c>
      <c r="F18" s="2">
        <v>0.59870075697513836</v>
      </c>
      <c r="G18" s="2">
        <v>0.96651311702627751</v>
      </c>
      <c r="H18" s="2">
        <v>0.63067451680037478</v>
      </c>
      <c r="I18" s="2">
        <v>0.93453935720104109</v>
      </c>
    </row>
    <row r="22" spans="1:9">
      <c r="A22" t="s">
        <v>27</v>
      </c>
    </row>
    <row r="23" spans="1:9" ht="15" thickBot="1"/>
    <row r="24" spans="1:9">
      <c r="A24" s="3" t="s">
        <v>28</v>
      </c>
      <c r="B24" s="3" t="s">
        <v>43</v>
      </c>
      <c r="C24" s="3" t="s">
        <v>12</v>
      </c>
      <c r="D24" s="3" t="s">
        <v>44</v>
      </c>
    </row>
    <row r="25" spans="1:9">
      <c r="A25" s="1">
        <v>1</v>
      </c>
      <c r="B25" s="1">
        <v>22.010992011325712</v>
      </c>
      <c r="C25" s="1">
        <v>2.0890079886742896</v>
      </c>
      <c r="D25" s="1">
        <v>0.79483074023041367</v>
      </c>
    </row>
    <row r="26" spans="1:9">
      <c r="A26" s="1">
        <v>2</v>
      </c>
      <c r="B26" s="1">
        <v>23.576205885327131</v>
      </c>
      <c r="C26" s="1">
        <v>0.52379411467287085</v>
      </c>
      <c r="D26" s="1">
        <v>0.19929443360241952</v>
      </c>
    </row>
    <row r="27" spans="1:9">
      <c r="A27" s="1">
        <v>3</v>
      </c>
      <c r="B27" s="1">
        <v>23.576205885327131</v>
      </c>
      <c r="C27" s="1">
        <v>-1.9762058853271292</v>
      </c>
      <c r="D27" s="1">
        <v>-0.75191152700142572</v>
      </c>
    </row>
    <row r="28" spans="1:9">
      <c r="A28" s="1">
        <v>4</v>
      </c>
      <c r="B28" s="1">
        <v>25.141419759328546</v>
      </c>
      <c r="C28" s="1">
        <v>-2.3414197593285451</v>
      </c>
      <c r="D28" s="1">
        <v>-0.89086897253957309</v>
      </c>
    </row>
    <row r="29" spans="1:9">
      <c r="A29" s="1">
        <v>5</v>
      </c>
      <c r="B29" s="1">
        <v>25.141419759328546</v>
      </c>
      <c r="C29" s="1">
        <v>-4.4414197593285465</v>
      </c>
      <c r="D29" s="1">
        <v>-1.6898819794468036</v>
      </c>
    </row>
    <row r="30" spans="1:9">
      <c r="A30" s="1">
        <v>6</v>
      </c>
      <c r="B30" s="1">
        <v>25.141419759328546</v>
      </c>
      <c r="C30" s="1">
        <v>3.9585802406714556</v>
      </c>
      <c r="D30" s="1">
        <v>1.5061700481821172</v>
      </c>
    </row>
    <row r="31" spans="1:9">
      <c r="A31" s="1">
        <v>7</v>
      </c>
      <c r="B31" s="1">
        <v>25.924026696329253</v>
      </c>
      <c r="C31" s="1">
        <v>0.9759733036707452</v>
      </c>
      <c r="D31" s="1">
        <v>0.37134064953673579</v>
      </c>
    </row>
    <row r="32" spans="1:9">
      <c r="A32" s="1">
        <v>8</v>
      </c>
      <c r="B32" s="1">
        <v>28.271847507331376</v>
      </c>
      <c r="C32" s="1">
        <v>-1.8718475073313776</v>
      </c>
      <c r="D32" s="1">
        <v>-0.71220500252602248</v>
      </c>
    </row>
    <row r="33" spans="1:4">
      <c r="A33" s="1">
        <v>9</v>
      </c>
      <c r="B33" s="1">
        <v>29.054454444332087</v>
      </c>
      <c r="C33" s="1">
        <v>-1.0544544443320873</v>
      </c>
      <c r="D33" s="1">
        <v>-0.40120134105355881</v>
      </c>
    </row>
    <row r="34" spans="1:4">
      <c r="A34" s="1">
        <v>10</v>
      </c>
      <c r="B34" s="1">
        <v>30.619668318333503</v>
      </c>
      <c r="C34" s="1">
        <v>-4.1196683183335026</v>
      </c>
      <c r="D34" s="1">
        <v>-1.5674612240438588</v>
      </c>
    </row>
    <row r="35" spans="1:4">
      <c r="A35" s="1">
        <v>11</v>
      </c>
      <c r="B35" s="1">
        <v>30.619668318333503</v>
      </c>
      <c r="C35" s="1">
        <v>2.3803316816664974</v>
      </c>
      <c r="D35" s="1">
        <v>0.90567427352613883</v>
      </c>
    </row>
    <row r="36" spans="1:4">
      <c r="A36" s="1">
        <v>12</v>
      </c>
      <c r="B36" s="1">
        <v>30.619668318333503</v>
      </c>
      <c r="C36" s="1">
        <v>-0.41966831833350327</v>
      </c>
      <c r="D36" s="1">
        <v>-0.15967640235016811</v>
      </c>
    </row>
    <row r="37" spans="1:4">
      <c r="A37" s="1">
        <v>13</v>
      </c>
      <c r="B37" s="1">
        <v>31.40227525533421</v>
      </c>
      <c r="C37" s="1">
        <v>2.0977247446657898</v>
      </c>
      <c r="D37" s="1">
        <v>0.79814731233291147</v>
      </c>
    </row>
    <row r="38" spans="1:4">
      <c r="A38" s="1">
        <v>14</v>
      </c>
      <c r="B38" s="1">
        <v>33.750096066336333</v>
      </c>
      <c r="C38" s="1">
        <v>0.24990393366366703</v>
      </c>
      <c r="D38" s="1">
        <v>9.508404451169121E-2</v>
      </c>
    </row>
    <row r="39" spans="1:4">
      <c r="A39" s="1">
        <v>15</v>
      </c>
      <c r="B39" s="1">
        <v>33.750096066336333</v>
      </c>
      <c r="C39" s="1">
        <v>0.64990393366366561</v>
      </c>
      <c r="D39" s="1">
        <v>0.2472769982083059</v>
      </c>
    </row>
    <row r="40" spans="1:4">
      <c r="A40" s="1">
        <v>16</v>
      </c>
      <c r="B40" s="1">
        <v>33.750096066336333</v>
      </c>
      <c r="C40" s="1">
        <v>0.34990393366366845</v>
      </c>
      <c r="D40" s="1">
        <v>0.13313228293584556</v>
      </c>
    </row>
    <row r="41" spans="1:4">
      <c r="A41" s="1">
        <v>17</v>
      </c>
      <c r="B41" s="1">
        <v>34.532703003337041</v>
      </c>
      <c r="C41" s="1">
        <v>3.4672969966629594</v>
      </c>
      <c r="D41" s="1">
        <v>1.319245428163847</v>
      </c>
    </row>
    <row r="42" spans="1:4">
      <c r="A42" s="1">
        <v>18</v>
      </c>
      <c r="B42" s="1">
        <v>36.097916877338456</v>
      </c>
      <c r="C42" s="1">
        <v>0.3020831226615428</v>
      </c>
      <c r="D42" s="1">
        <v>0.11493730674939281</v>
      </c>
    </row>
    <row r="43" spans="1:4">
      <c r="A43" s="1">
        <v>19</v>
      </c>
      <c r="B43" s="1">
        <v>36.880523814339163</v>
      </c>
      <c r="C43" s="1">
        <v>3.0194761856608352</v>
      </c>
      <c r="D43" s="1">
        <v>1.1488574982807798</v>
      </c>
    </row>
    <row r="44" spans="1:4">
      <c r="A44" s="1">
        <v>20</v>
      </c>
      <c r="B44" s="1">
        <v>37.663130751339871</v>
      </c>
      <c r="C44" s="1">
        <v>1.7368692486601276</v>
      </c>
      <c r="D44" s="1">
        <v>0.66084815284601428</v>
      </c>
    </row>
    <row r="45" spans="1:4" ht="15" thickBot="1">
      <c r="A45" s="2">
        <v>21</v>
      </c>
      <c r="B45" s="2">
        <v>41.576165436343416</v>
      </c>
      <c r="C45" s="2">
        <v>-5.5761654363434161</v>
      </c>
      <c r="D45" s="2">
        <v>-2.1216327201451994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E9475-2C78-4820-B0D1-AB5EF3001198}">
  <dimension ref="A1:J25"/>
  <sheetViews>
    <sheetView workbookViewId="0">
      <selection activeCell="H4" sqref="H4:H5"/>
    </sheetView>
  </sheetViews>
  <sheetFormatPr baseColWidth="10" defaultRowHeight="14.4"/>
  <cols>
    <col min="4" max="4" width="26.5546875" customWidth="1"/>
  </cols>
  <sheetData>
    <row r="1" spans="2:10">
      <c r="B1" s="5" t="s">
        <v>42</v>
      </c>
      <c r="C1" s="5" t="s">
        <v>41</v>
      </c>
      <c r="D1" s="7" t="s">
        <v>50</v>
      </c>
      <c r="E1" t="s">
        <v>49</v>
      </c>
    </row>
    <row r="2" spans="2:10">
      <c r="B2" s="6">
        <v>5</v>
      </c>
      <c r="C2" s="6">
        <v>24.1</v>
      </c>
      <c r="D2" s="8">
        <f>0.78*B2+18.01</f>
        <v>21.910000000000004</v>
      </c>
      <c r="E2">
        <f>+(C2-D2)^2</f>
        <v>4.7960999999999903</v>
      </c>
      <c r="G2" t="s">
        <v>45</v>
      </c>
      <c r="H2">
        <f>0.78*12+18.01</f>
        <v>27.37</v>
      </c>
      <c r="J2">
        <v>1</v>
      </c>
    </row>
    <row r="3" spans="2:10">
      <c r="B3" s="6">
        <v>7</v>
      </c>
      <c r="C3" s="6">
        <v>24.1</v>
      </c>
      <c r="D3" s="8">
        <f t="shared" ref="D3:D22" si="0">0.78*B3+18.01</f>
        <v>23.470000000000002</v>
      </c>
      <c r="E3">
        <f t="shared" ref="E3:E22" si="1">+(C3-D3)^2</f>
        <v>0.39689999999999875</v>
      </c>
      <c r="G3" t="s">
        <v>54</v>
      </c>
      <c r="H3">
        <f>+_xlfn.T.INV(0.975,19)</f>
        <v>2.0930240544083087</v>
      </c>
    </row>
    <row r="4" spans="2:10">
      <c r="B4" s="6">
        <v>7</v>
      </c>
      <c r="C4" s="6">
        <v>21.6</v>
      </c>
      <c r="D4" s="8">
        <f t="shared" si="0"/>
        <v>23.470000000000002</v>
      </c>
      <c r="E4">
        <f t="shared" si="1"/>
        <v>3.4969000000000037</v>
      </c>
      <c r="G4" t="s">
        <v>55</v>
      </c>
      <c r="H4">
        <f>+H2-H3*E25*SQRT((1+1/21)+((12-B23)^2)/B24)</f>
        <v>20.808468049354872</v>
      </c>
    </row>
    <row r="5" spans="2:10">
      <c r="B5" s="6">
        <v>9</v>
      </c>
      <c r="C5" s="6">
        <v>22.8</v>
      </c>
      <c r="D5" s="8">
        <f t="shared" si="0"/>
        <v>25.03</v>
      </c>
      <c r="E5">
        <f t="shared" si="1"/>
        <v>4.9729000000000019</v>
      </c>
      <c r="G5" t="s">
        <v>56</v>
      </c>
      <c r="H5">
        <f>+H2+H3*E25*SQRT((1+1/21)+((12-B23)^2)/B24)</f>
        <v>33.93153195064513</v>
      </c>
    </row>
    <row r="6" spans="2:10">
      <c r="B6" s="6">
        <v>9</v>
      </c>
      <c r="C6" s="6">
        <v>20.7</v>
      </c>
      <c r="D6" s="8">
        <f t="shared" si="0"/>
        <v>25.03</v>
      </c>
      <c r="E6">
        <f t="shared" si="1"/>
        <v>18.748900000000017</v>
      </c>
    </row>
    <row r="7" spans="2:10">
      <c r="B7" s="6">
        <v>9</v>
      </c>
      <c r="C7" s="6">
        <v>29.1</v>
      </c>
      <c r="D7" s="8">
        <f t="shared" si="0"/>
        <v>25.03</v>
      </c>
      <c r="E7">
        <f t="shared" si="1"/>
        <v>16.564900000000002</v>
      </c>
    </row>
    <row r="8" spans="2:10">
      <c r="B8" s="6">
        <v>10</v>
      </c>
      <c r="C8" s="6">
        <v>26.9</v>
      </c>
      <c r="D8" s="8">
        <f t="shared" si="0"/>
        <v>25.810000000000002</v>
      </c>
      <c r="E8">
        <f t="shared" si="1"/>
        <v>1.1880999999999919</v>
      </c>
    </row>
    <row r="9" spans="2:10">
      <c r="B9" s="6">
        <v>13</v>
      </c>
      <c r="C9" s="6">
        <v>26.4</v>
      </c>
      <c r="D9" s="8">
        <f t="shared" si="0"/>
        <v>28.150000000000002</v>
      </c>
      <c r="E9">
        <f t="shared" si="1"/>
        <v>3.0625000000000124</v>
      </c>
    </row>
    <row r="10" spans="2:10">
      <c r="B10" s="6">
        <v>14</v>
      </c>
      <c r="C10" s="6">
        <v>28</v>
      </c>
      <c r="D10" s="8">
        <f t="shared" si="0"/>
        <v>28.93</v>
      </c>
      <c r="E10">
        <f t="shared" si="1"/>
        <v>0.86489999999999945</v>
      </c>
    </row>
    <row r="11" spans="2:10">
      <c r="B11" s="6">
        <v>16</v>
      </c>
      <c r="C11" s="6">
        <v>26.5</v>
      </c>
      <c r="D11" s="8">
        <f t="shared" si="0"/>
        <v>30.490000000000002</v>
      </c>
      <c r="E11">
        <f t="shared" si="1"/>
        <v>15.920100000000016</v>
      </c>
    </row>
    <row r="12" spans="2:10">
      <c r="B12" s="6">
        <v>16</v>
      </c>
      <c r="C12" s="6">
        <v>33</v>
      </c>
      <c r="D12" s="8">
        <f t="shared" si="0"/>
        <v>30.490000000000002</v>
      </c>
      <c r="E12">
        <f t="shared" si="1"/>
        <v>6.3000999999999898</v>
      </c>
    </row>
    <row r="13" spans="2:10">
      <c r="B13" s="6">
        <v>16</v>
      </c>
      <c r="C13" s="6">
        <v>30.2</v>
      </c>
      <c r="D13" s="8">
        <f t="shared" si="0"/>
        <v>30.490000000000002</v>
      </c>
      <c r="E13">
        <f t="shared" si="1"/>
        <v>8.4100000000001562E-2</v>
      </c>
    </row>
    <row r="14" spans="2:10">
      <c r="B14" s="6">
        <v>17</v>
      </c>
      <c r="C14" s="6">
        <v>33.5</v>
      </c>
      <c r="D14" s="8">
        <f t="shared" si="0"/>
        <v>31.270000000000003</v>
      </c>
      <c r="E14">
        <f t="shared" si="1"/>
        <v>4.9728999999999859</v>
      </c>
    </row>
    <row r="15" spans="2:10">
      <c r="B15" s="6">
        <v>20</v>
      </c>
      <c r="C15" s="6">
        <v>34</v>
      </c>
      <c r="D15" s="8">
        <f t="shared" si="0"/>
        <v>33.61</v>
      </c>
      <c r="E15">
        <f t="shared" si="1"/>
        <v>0.15210000000000046</v>
      </c>
    </row>
    <row r="16" spans="2:10">
      <c r="B16" s="6">
        <v>20</v>
      </c>
      <c r="C16" s="6">
        <v>34.4</v>
      </c>
      <c r="D16" s="8">
        <f t="shared" si="0"/>
        <v>33.61</v>
      </c>
      <c r="E16">
        <f t="shared" si="1"/>
        <v>0.62409999999999866</v>
      </c>
    </row>
    <row r="17" spans="1:5">
      <c r="B17" s="6">
        <v>20</v>
      </c>
      <c r="C17" s="6">
        <v>34.1</v>
      </c>
      <c r="D17" s="8">
        <f t="shared" si="0"/>
        <v>33.61</v>
      </c>
      <c r="E17">
        <f t="shared" si="1"/>
        <v>0.24010000000000195</v>
      </c>
    </row>
    <row r="18" spans="1:5">
      <c r="B18" s="6">
        <v>21</v>
      </c>
      <c r="C18" s="6">
        <v>38</v>
      </c>
      <c r="D18" s="8">
        <f t="shared" si="0"/>
        <v>34.39</v>
      </c>
      <c r="E18">
        <f t="shared" si="1"/>
        <v>13.032099999999996</v>
      </c>
    </row>
    <row r="19" spans="1:5">
      <c r="B19" s="6">
        <v>23</v>
      </c>
      <c r="C19" s="6">
        <v>36.4</v>
      </c>
      <c r="D19" s="8">
        <f t="shared" si="0"/>
        <v>35.950000000000003</v>
      </c>
      <c r="E19">
        <f t="shared" si="1"/>
        <v>0.20249999999999616</v>
      </c>
    </row>
    <row r="20" spans="1:5">
      <c r="B20" s="6">
        <v>24</v>
      </c>
      <c r="C20" s="6">
        <v>39.9</v>
      </c>
      <c r="D20" s="8">
        <f t="shared" si="0"/>
        <v>36.730000000000004</v>
      </c>
      <c r="E20">
        <f t="shared" si="1"/>
        <v>10.048899999999966</v>
      </c>
    </row>
    <row r="21" spans="1:5">
      <c r="B21" s="6">
        <v>25</v>
      </c>
      <c r="C21" s="6">
        <v>39.4</v>
      </c>
      <c r="D21" s="8">
        <f t="shared" si="0"/>
        <v>37.510000000000005</v>
      </c>
      <c r="E21">
        <f t="shared" si="1"/>
        <v>3.5720999999999754</v>
      </c>
    </row>
    <row r="22" spans="1:5">
      <c r="B22" s="6">
        <v>30</v>
      </c>
      <c r="C22" s="6">
        <v>36</v>
      </c>
      <c r="D22" s="8">
        <f t="shared" si="0"/>
        <v>41.410000000000004</v>
      </c>
      <c r="E22">
        <f t="shared" si="1"/>
        <v>29.26810000000004</v>
      </c>
    </row>
    <row r="23" spans="1:5">
      <c r="A23" t="s">
        <v>47</v>
      </c>
      <c r="B23">
        <f>+AVERAGE(B2:B22)</f>
        <v>15.761904761904763</v>
      </c>
      <c r="C23">
        <f>+AVERAGE(C2:C22)</f>
        <v>30.433333333333334</v>
      </c>
      <c r="E23">
        <f>SUM(E2:E22)</f>
        <v>138.5093</v>
      </c>
    </row>
    <row r="24" spans="1:5">
      <c r="A24" t="s">
        <v>48</v>
      </c>
      <c r="B24">
        <f>+_xlfn.VAR.S(B2:B22)</f>
        <v>47.090476190476195</v>
      </c>
      <c r="D24" t="s">
        <v>52</v>
      </c>
      <c r="E24">
        <f>+E23/19</f>
        <v>7.2899631578947366</v>
      </c>
    </row>
    <row r="25" spans="1:5">
      <c r="D25" t="s">
        <v>53</v>
      </c>
      <c r="E25">
        <f>+SQRT(E24)</f>
        <v>2.699993177379294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3E95CE22E4C6A4FA8DB0769F4A5EE2F" ma:contentTypeVersion="2" ma:contentTypeDescription="Crear nuevo documento." ma:contentTypeScope="" ma:versionID="96c0bd0117d51d2a52cf1c7d6cc31d9c">
  <xsd:schema xmlns:xsd="http://www.w3.org/2001/XMLSchema" xmlns:xs="http://www.w3.org/2001/XMLSchema" xmlns:p="http://schemas.microsoft.com/office/2006/metadata/properties" xmlns:ns2="4038caa8-b8d5-47a1-993f-76217c670baa" targetNamespace="http://schemas.microsoft.com/office/2006/metadata/properties" ma:root="true" ma:fieldsID="ee17d6a1a95f152b471685fcf5812a1f" ns2:_="">
    <xsd:import namespace="4038caa8-b8d5-47a1-993f-76217c670ba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38caa8-b8d5-47a1-993f-76217c670ba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C9FC580-42AC-4654-B01E-E7BB32479E59}"/>
</file>

<file path=customXml/itemProps2.xml><?xml version="1.0" encoding="utf-8"?>
<ds:datastoreItem xmlns:ds="http://schemas.openxmlformats.org/officeDocument/2006/customXml" ds:itemID="{5EEC3D20-7AFE-4299-BED2-062299877354}"/>
</file>

<file path=customXml/itemProps3.xml><?xml version="1.0" encoding="utf-8"?>
<ds:datastoreItem xmlns:ds="http://schemas.openxmlformats.org/officeDocument/2006/customXml" ds:itemID="{1730F517-EF83-400F-BF27-2BF49F7D614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Hoja1</vt:lpstr>
      <vt:lpstr>Hoja2</vt:lpstr>
      <vt:lpstr>Ejemplo reg simple</vt:lpstr>
      <vt:lpstr>Hoja5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Pacheco</dc:creator>
  <cp:lastModifiedBy>Oscar Pacheco</cp:lastModifiedBy>
  <dcterms:modified xsi:type="dcterms:W3CDTF">2021-02-19T18:50:28Z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0x01010083E95CE22E4C6A4FA8DB0769F4A5EE2F</vt:lpwstr>
  </property>
</Properties>
</file>