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 filterPrivacy="1"/>
  <bookViews>
    <workbookView xWindow="0" yWindow="0" windowWidth="22260" windowHeight="12645" firstSheet="2" activeTab="2" xr2:uid="{00000000-000D-0000-FFFF-FFFF00000000}"/>
  </bookViews>
  <sheets>
    <sheet name="PUNTO 1" sheetId="1" r:id="rId1"/>
    <sheet name="PUNTO 2" sheetId="2" r:id="rId2"/>
    <sheet name="PUNTO 3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4" i="2"/>
  <c r="K5" i="1"/>
  <c r="K4" i="1"/>
  <c r="K9" i="1"/>
  <c r="K10" i="1"/>
  <c r="K11" i="1"/>
  <c r="K12" i="1"/>
  <c r="K13" i="1"/>
  <c r="K14" i="1"/>
  <c r="K15" i="1"/>
  <c r="K6" i="1"/>
  <c r="K7" i="1"/>
  <c r="K8" i="1"/>
  <c r="R5" i="2"/>
  <c r="R6" i="2"/>
  <c r="R7" i="2"/>
  <c r="R8" i="2"/>
  <c r="R9" i="2"/>
  <c r="R10" i="2"/>
  <c r="R11" i="2"/>
  <c r="R12" i="2"/>
  <c r="R13" i="2"/>
  <c r="R14" i="2"/>
  <c r="R15" i="2"/>
  <c r="R4" i="2"/>
  <c r="N5" i="2"/>
  <c r="N6" i="2"/>
  <c r="N7" i="2"/>
  <c r="N8" i="2"/>
  <c r="N9" i="2"/>
  <c r="N10" i="2"/>
  <c r="N11" i="2"/>
  <c r="N12" i="2"/>
  <c r="N13" i="2"/>
  <c r="N14" i="2"/>
  <c r="N15" i="2"/>
  <c r="N4" i="2"/>
  <c r="H5" i="2"/>
  <c r="H6" i="2"/>
  <c r="H7" i="2"/>
  <c r="H8" i="2"/>
  <c r="H9" i="2"/>
  <c r="H10" i="2"/>
  <c r="H11" i="2"/>
  <c r="H12" i="2"/>
  <c r="H13" i="2"/>
  <c r="H14" i="2"/>
  <c r="H15" i="2"/>
  <c r="H4" i="2"/>
  <c r="E15" i="2"/>
  <c r="G15" i="2"/>
  <c r="E14" i="2"/>
  <c r="G14" i="2"/>
  <c r="E13" i="2"/>
  <c r="G13" i="2"/>
  <c r="E12" i="2"/>
  <c r="E11" i="2"/>
  <c r="G11" i="2"/>
  <c r="E10" i="2"/>
  <c r="G10" i="2"/>
  <c r="E9" i="2"/>
  <c r="E8" i="2"/>
  <c r="G8" i="2"/>
  <c r="E7" i="2"/>
  <c r="G7" i="2"/>
  <c r="E6" i="2"/>
  <c r="G6" i="2"/>
  <c r="E5" i="2"/>
  <c r="G5" i="2"/>
  <c r="I8" i="1"/>
  <c r="G9" i="2"/>
  <c r="G12" i="2"/>
  <c r="G4" i="2"/>
  <c r="J5" i="1"/>
  <c r="J6" i="1"/>
  <c r="J7" i="1"/>
  <c r="J8" i="1"/>
  <c r="J9" i="1"/>
  <c r="J10" i="1"/>
  <c r="J11" i="1"/>
  <c r="J12" i="1"/>
  <c r="J13" i="1"/>
  <c r="J14" i="1"/>
  <c r="J15" i="1"/>
  <c r="J4" i="1"/>
  <c r="D6" i="1"/>
  <c r="D7" i="1"/>
  <c r="D8" i="1"/>
  <c r="D9" i="1"/>
  <c r="D10" i="1"/>
  <c r="D11" i="1"/>
  <c r="D12" i="1"/>
  <c r="D13" i="1"/>
  <c r="D14" i="1"/>
  <c r="D15" i="1"/>
  <c r="D5" i="1"/>
  <c r="I5" i="1"/>
  <c r="I6" i="1"/>
  <c r="I7" i="1"/>
  <c r="I9" i="1"/>
  <c r="I10" i="1"/>
  <c r="I11" i="1"/>
  <c r="I12" i="1"/>
  <c r="I13" i="1"/>
  <c r="I14" i="1"/>
  <c r="I15" i="1"/>
  <c r="I4" i="1"/>
  <c r="F15" i="1"/>
  <c r="F14" i="1"/>
  <c r="F13" i="1"/>
  <c r="F12" i="1"/>
  <c r="F11" i="1"/>
  <c r="F10" i="1"/>
  <c r="F9" i="1"/>
  <c r="F8" i="1"/>
  <c r="F7" i="1"/>
  <c r="F6" i="1"/>
  <c r="H6" i="1"/>
  <c r="H7" i="1"/>
  <c r="H8" i="1"/>
  <c r="H9" i="1"/>
  <c r="H10" i="1"/>
  <c r="H11" i="1"/>
  <c r="H12" i="1"/>
  <c r="H13" i="1"/>
  <c r="H14" i="1"/>
  <c r="H15" i="1"/>
  <c r="H5" i="1"/>
  <c r="C14" i="1"/>
  <c r="C15" i="1"/>
  <c r="C13" i="1"/>
  <c r="C6" i="1"/>
  <c r="C7" i="1"/>
  <c r="C8" i="1"/>
  <c r="C9" i="1"/>
  <c r="C10" i="1"/>
  <c r="C11" i="1"/>
  <c r="C12" i="1"/>
  <c r="C5" i="1"/>
</calcChain>
</file>

<file path=xl/sharedStrings.xml><?xml version="1.0" encoding="utf-8"?>
<sst xmlns="http://schemas.openxmlformats.org/spreadsheetml/2006/main" count="62" uniqueCount="47">
  <si>
    <t>V1</t>
  </si>
  <si>
    <t>Parte</t>
  </si>
  <si>
    <t>Volumen (desde 1000mL hasta: ) (mL)</t>
  </si>
  <si>
    <r>
      <rPr>
        <sz val="11"/>
        <color theme="1"/>
        <rFont val="Calibri"/>
        <family val="2"/>
      </rPr>
      <t>∆V</t>
    </r>
    <r>
      <rPr>
        <sz val="11"/>
        <color theme="1"/>
        <rFont val="Calibri"/>
        <family val="2"/>
        <scheme val="minor"/>
      </rPr>
      <t xml:space="preserve"> (mL)</t>
    </r>
  </si>
  <si>
    <t>Tiempo</t>
  </si>
  <si>
    <t>Tiempo (seg)</t>
  </si>
  <si>
    <t>H jarra  (cm)</t>
  </si>
  <si>
    <t>H Probeta c/50mL (cm)</t>
  </si>
  <si>
    <t>Velocidad (mm/s)</t>
  </si>
  <si>
    <t>Caudal (mL/s)</t>
  </si>
  <si>
    <t>Parte izquierda</t>
  </si>
  <si>
    <t>Probeta:</t>
  </si>
  <si>
    <t>1'30''</t>
  </si>
  <si>
    <t>Diámetro</t>
  </si>
  <si>
    <t>7,22 cm</t>
  </si>
  <si>
    <t>2'04'</t>
  </si>
  <si>
    <t>Altura c/50mL</t>
  </si>
  <si>
    <t>1,44 cm</t>
  </si>
  <si>
    <t>4'12''</t>
  </si>
  <si>
    <t>6'06''</t>
  </si>
  <si>
    <t>7'00''</t>
  </si>
  <si>
    <t>8'30''</t>
  </si>
  <si>
    <t>9'40''</t>
  </si>
  <si>
    <t>11'11''</t>
  </si>
  <si>
    <t>12'28''</t>
  </si>
  <si>
    <t>13'47''</t>
  </si>
  <si>
    <t>15'15''</t>
  </si>
  <si>
    <t>16'31''</t>
  </si>
  <si>
    <t>V2</t>
  </si>
  <si>
    <t>Volumen (desde 0mL hasta: ) (mL)</t>
  </si>
  <si>
    <t>Parte derecha</t>
  </si>
  <si>
    <t>Velocidad 1 (mm/s)</t>
  </si>
  <si>
    <t>Velocidad 2 (mm/s)</t>
  </si>
  <si>
    <t>Error (%)</t>
  </si>
  <si>
    <t>Caudal 1 (mL/s)</t>
  </si>
  <si>
    <t>Caudal 2 (mL/s)</t>
  </si>
  <si>
    <t>0'51''</t>
  </si>
  <si>
    <t>1'10''</t>
  </si>
  <si>
    <t>1'12''</t>
  </si>
  <si>
    <t>1'23''</t>
  </si>
  <si>
    <t>1'18''</t>
  </si>
  <si>
    <t>0'59''</t>
  </si>
  <si>
    <t>1'00''</t>
  </si>
  <si>
    <t>1'07''</t>
  </si>
  <si>
    <t>1'09''</t>
  </si>
  <si>
    <t>1'25''</t>
  </si>
  <si>
    <t>¿=?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</si>
</sst>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6</xdr:row>
      <xdr:rowOff>104775</xdr:rowOff>
    </xdr:from>
    <xdr:to>
      <xdr:col>17</xdr:col>
      <xdr:colOff>581025</xdr:colOff>
      <xdr:row>8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247775"/>
          <a:ext cx="2619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111960</xdr:rowOff>
    </xdr:from>
    <xdr:to>
      <xdr:col>4</xdr:col>
      <xdr:colOff>714374</xdr:colOff>
      <xdr:row>4</xdr:row>
      <xdr:rowOff>167694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492960"/>
          <a:ext cx="2247899" cy="436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opLeftCell="B1" workbookViewId="0" xr3:uid="{AEA406A1-0E4B-5B11-9CD5-51D6E497D94C}">
      <selection activeCell="D1" sqref="D1"/>
    </sheetView>
  </sheetViews>
  <sheetFormatPr defaultColWidth="9.140625" defaultRowHeight="15"/>
  <cols>
    <col min="3" max="3" width="34.5703125" bestFit="1" customWidth="1"/>
    <col min="4" max="4" width="7.85546875" bestFit="1" customWidth="1"/>
    <col min="6" max="6" width="12.5703125" bestFit="1" customWidth="1"/>
    <col min="7" max="7" width="11.5703125" bestFit="1" customWidth="1"/>
    <col min="8" max="8" width="21" bestFit="1" customWidth="1"/>
    <col min="9" max="9" width="16.140625" bestFit="1" customWidth="1"/>
    <col min="10" max="10" width="13.140625" bestFit="1" customWidth="1"/>
    <col min="11" max="11" width="14.42578125" bestFit="1" customWidth="1"/>
    <col min="15" max="15" width="13.140625" bestFit="1" customWidth="1"/>
  </cols>
  <sheetData>
    <row r="1" spans="1:16">
      <c r="A1" t="s">
        <v>0</v>
      </c>
    </row>
    <row r="3" spans="1:16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O3" t="s">
        <v>11</v>
      </c>
    </row>
    <row r="4" spans="1:16">
      <c r="B4" s="5">
        <v>1</v>
      </c>
      <c r="C4" s="3">
        <v>950</v>
      </c>
      <c r="D4" s="3">
        <v>50</v>
      </c>
      <c r="E4" s="3" t="s">
        <v>12</v>
      </c>
      <c r="F4" s="3">
        <v>90</v>
      </c>
      <c r="G4" s="3">
        <v>1.3</v>
      </c>
      <c r="H4" s="2">
        <v>1.44</v>
      </c>
      <c r="I4" s="2">
        <f>H4*10/F4</f>
        <v>0.15999999999999998</v>
      </c>
      <c r="J4" s="2">
        <f>D4/F4</f>
        <v>0.55555555555555558</v>
      </c>
      <c r="K4" s="4">
        <f>980*H4+(0.5*(I4*10)^2)</f>
        <v>1412.48</v>
      </c>
      <c r="O4" t="s">
        <v>13</v>
      </c>
      <c r="P4" t="s">
        <v>14</v>
      </c>
    </row>
    <row r="5" spans="1:16">
      <c r="B5" s="5">
        <v>2</v>
      </c>
      <c r="C5" s="3">
        <f>C4-50</f>
        <v>900</v>
      </c>
      <c r="D5" s="3">
        <f>D4+50</f>
        <v>100</v>
      </c>
      <c r="E5" s="3" t="s">
        <v>15</v>
      </c>
      <c r="F5" s="3">
        <v>124</v>
      </c>
      <c r="G5" s="3">
        <v>2.2200000000000002</v>
      </c>
      <c r="H5" s="2">
        <f>H4+1.44</f>
        <v>2.88</v>
      </c>
      <c r="I5" s="2">
        <f t="shared" ref="I5:I15" si="0">H5*10/F5</f>
        <v>0.23225806451612901</v>
      </c>
      <c r="J5" s="2">
        <f t="shared" ref="J5:J15" si="1">D5/F5</f>
        <v>0.80645161290322576</v>
      </c>
      <c r="K5" s="4">
        <f>980*H5+(0.5*(I5*10)^2)</f>
        <v>2825.0971904266389</v>
      </c>
      <c r="O5" t="s">
        <v>16</v>
      </c>
      <c r="P5" t="s">
        <v>17</v>
      </c>
    </row>
    <row r="6" spans="1:16">
      <c r="B6" s="5">
        <v>3</v>
      </c>
      <c r="C6" s="3">
        <f t="shared" ref="C6:C15" si="2">C5-50</f>
        <v>850</v>
      </c>
      <c r="D6" s="3">
        <f t="shared" ref="D6:D15" si="3">D5+50</f>
        <v>150</v>
      </c>
      <c r="E6" s="3" t="s">
        <v>18</v>
      </c>
      <c r="F6" s="3">
        <f>4*60+12</f>
        <v>252</v>
      </c>
      <c r="G6" s="3">
        <v>3.47</v>
      </c>
      <c r="H6" s="2">
        <f t="shared" ref="H6:H15" si="4">H5+1.44</f>
        <v>4.32</v>
      </c>
      <c r="I6" s="2">
        <f t="shared" si="0"/>
        <v>0.17142857142857143</v>
      </c>
      <c r="J6" s="2">
        <f t="shared" si="1"/>
        <v>0.59523809523809523</v>
      </c>
      <c r="K6" s="4">
        <f t="shared" ref="K5:K15" si="5">980*H6+(0.5*(I6*10)^2)</f>
        <v>4235.0693877551021</v>
      </c>
    </row>
    <row r="7" spans="1:16">
      <c r="B7" s="5">
        <v>4</v>
      </c>
      <c r="C7" s="3">
        <f t="shared" si="2"/>
        <v>800</v>
      </c>
      <c r="D7" s="3">
        <f t="shared" si="3"/>
        <v>200</v>
      </c>
      <c r="E7" s="3" t="s">
        <v>19</v>
      </c>
      <c r="F7" s="3">
        <f>6*60+6</f>
        <v>366</v>
      </c>
      <c r="G7" s="3">
        <v>4.2699999999999996</v>
      </c>
      <c r="H7" s="2">
        <f t="shared" si="4"/>
        <v>5.76</v>
      </c>
      <c r="I7" s="2">
        <f t="shared" si="0"/>
        <v>0.15737704918032785</v>
      </c>
      <c r="J7" s="2">
        <f t="shared" si="1"/>
        <v>0.54644808743169404</v>
      </c>
      <c r="K7" s="4">
        <f t="shared" si="5"/>
        <v>5646.0383767804351</v>
      </c>
    </row>
    <row r="8" spans="1:16">
      <c r="B8" s="5">
        <v>5</v>
      </c>
      <c r="C8" s="3">
        <f t="shared" si="2"/>
        <v>750</v>
      </c>
      <c r="D8" s="3">
        <f t="shared" si="3"/>
        <v>250</v>
      </c>
      <c r="E8" s="3" t="s">
        <v>20</v>
      </c>
      <c r="F8" s="3">
        <f>7*60</f>
        <v>420</v>
      </c>
      <c r="G8" s="3">
        <v>4.96</v>
      </c>
      <c r="H8" s="2">
        <f t="shared" si="4"/>
        <v>7.1999999999999993</v>
      </c>
      <c r="I8" s="2">
        <f>H8*10/F8</f>
        <v>0.17142857142857143</v>
      </c>
      <c r="J8" s="2">
        <f t="shared" si="1"/>
        <v>0.59523809523809523</v>
      </c>
      <c r="K8" s="4">
        <f t="shared" si="5"/>
        <v>7057.4693877551008</v>
      </c>
    </row>
    <row r="9" spans="1:16">
      <c r="B9" s="5">
        <v>6</v>
      </c>
      <c r="C9" s="3">
        <f t="shared" si="2"/>
        <v>700</v>
      </c>
      <c r="D9" s="3">
        <f t="shared" si="3"/>
        <v>300</v>
      </c>
      <c r="E9" s="3" t="s">
        <v>21</v>
      </c>
      <c r="F9" s="3">
        <f>8*60+30</f>
        <v>510</v>
      </c>
      <c r="G9" s="3">
        <v>6.08</v>
      </c>
      <c r="H9" s="2">
        <f t="shared" si="4"/>
        <v>8.6399999999999988</v>
      </c>
      <c r="I9" s="2">
        <f t="shared" si="0"/>
        <v>0.16941176470588235</v>
      </c>
      <c r="J9" s="2">
        <f t="shared" si="1"/>
        <v>0.58823529411764708</v>
      </c>
      <c r="K9" s="4">
        <f t="shared" si="5"/>
        <v>8468.6350173010378</v>
      </c>
    </row>
    <row r="10" spans="1:16">
      <c r="B10" s="5">
        <v>7</v>
      </c>
      <c r="C10" s="3">
        <f t="shared" si="2"/>
        <v>650</v>
      </c>
      <c r="D10" s="3">
        <f t="shared" si="3"/>
        <v>350</v>
      </c>
      <c r="E10" s="3" t="s">
        <v>22</v>
      </c>
      <c r="F10" s="3">
        <f>9*60+40</f>
        <v>580</v>
      </c>
      <c r="G10" s="3">
        <v>6.52</v>
      </c>
      <c r="H10" s="2">
        <f t="shared" si="4"/>
        <v>10.079999999999998</v>
      </c>
      <c r="I10" s="2">
        <f t="shared" si="0"/>
        <v>0.17379310344827584</v>
      </c>
      <c r="J10" s="2">
        <f t="shared" si="1"/>
        <v>0.60344827586206895</v>
      </c>
      <c r="K10" s="4">
        <f t="shared" si="5"/>
        <v>9879.9102021403069</v>
      </c>
    </row>
    <row r="11" spans="1:16">
      <c r="B11" s="5">
        <v>8</v>
      </c>
      <c r="C11" s="3">
        <f t="shared" si="2"/>
        <v>600</v>
      </c>
      <c r="D11" s="3">
        <f t="shared" si="3"/>
        <v>400</v>
      </c>
      <c r="E11" s="3" t="s">
        <v>23</v>
      </c>
      <c r="F11" s="3">
        <f>11*60+11</f>
        <v>671</v>
      </c>
      <c r="G11" s="3">
        <v>7.22</v>
      </c>
      <c r="H11" s="2">
        <f t="shared" si="4"/>
        <v>11.519999999999998</v>
      </c>
      <c r="I11" s="2">
        <f t="shared" si="0"/>
        <v>0.17168405365126674</v>
      </c>
      <c r="J11" s="2">
        <f t="shared" si="1"/>
        <v>0.5961251862891207</v>
      </c>
      <c r="K11" s="4">
        <f t="shared" si="5"/>
        <v>11291.073770713905</v>
      </c>
    </row>
    <row r="12" spans="1:16">
      <c r="B12" s="5">
        <v>9</v>
      </c>
      <c r="C12" s="3">
        <f t="shared" si="2"/>
        <v>550</v>
      </c>
      <c r="D12" s="3">
        <f t="shared" si="3"/>
        <v>450</v>
      </c>
      <c r="E12" s="3" t="s">
        <v>24</v>
      </c>
      <c r="F12" s="3">
        <f>12*60+28</f>
        <v>748</v>
      </c>
      <c r="G12" s="3">
        <v>7.88</v>
      </c>
      <c r="H12" s="2">
        <f t="shared" si="4"/>
        <v>12.959999999999997</v>
      </c>
      <c r="I12" s="2">
        <f t="shared" si="0"/>
        <v>0.17326203208556146</v>
      </c>
      <c r="J12" s="2">
        <f t="shared" si="1"/>
        <v>0.60160427807486627</v>
      </c>
      <c r="K12" s="4">
        <f t="shared" si="5"/>
        <v>12702.300986588118</v>
      </c>
    </row>
    <row r="13" spans="1:16">
      <c r="B13" s="5">
        <v>10</v>
      </c>
      <c r="C13" s="3">
        <f t="shared" si="2"/>
        <v>500</v>
      </c>
      <c r="D13" s="3">
        <f t="shared" si="3"/>
        <v>500</v>
      </c>
      <c r="E13" s="3" t="s">
        <v>25</v>
      </c>
      <c r="F13" s="3">
        <f>13*60+47</f>
        <v>827</v>
      </c>
      <c r="G13" s="3">
        <v>8.0399999999999991</v>
      </c>
      <c r="H13" s="2">
        <f t="shared" si="4"/>
        <v>14.399999999999997</v>
      </c>
      <c r="I13" s="2">
        <f t="shared" si="0"/>
        <v>0.1741233373639661</v>
      </c>
      <c r="J13" s="2">
        <f t="shared" si="1"/>
        <v>0.60459492140266025</v>
      </c>
      <c r="K13" s="4">
        <f t="shared" si="5"/>
        <v>14113.515946830734</v>
      </c>
    </row>
    <row r="14" spans="1:16">
      <c r="B14" s="5">
        <v>11</v>
      </c>
      <c r="C14" s="3">
        <f t="shared" si="2"/>
        <v>450</v>
      </c>
      <c r="D14" s="3">
        <f t="shared" si="3"/>
        <v>550</v>
      </c>
      <c r="E14" s="3" t="s">
        <v>26</v>
      </c>
      <c r="F14" s="3">
        <f>15*60+15</f>
        <v>915</v>
      </c>
      <c r="G14" s="3">
        <v>9.44</v>
      </c>
      <c r="H14" s="2">
        <f t="shared" si="4"/>
        <v>15.839999999999996</v>
      </c>
      <c r="I14" s="2">
        <f t="shared" si="0"/>
        <v>0.17311475409836063</v>
      </c>
      <c r="J14" s="2">
        <f t="shared" si="1"/>
        <v>0.60109289617486339</v>
      </c>
      <c r="K14" s="4">
        <f t="shared" si="5"/>
        <v>15524.698435904324</v>
      </c>
    </row>
    <row r="15" spans="1:16">
      <c r="B15" s="5">
        <v>12</v>
      </c>
      <c r="C15" s="3">
        <f t="shared" si="2"/>
        <v>400</v>
      </c>
      <c r="D15" s="3">
        <f t="shared" si="3"/>
        <v>600</v>
      </c>
      <c r="E15" s="3" t="s">
        <v>27</v>
      </c>
      <c r="F15" s="3">
        <f>16*60+31</f>
        <v>991</v>
      </c>
      <c r="G15" s="3">
        <v>10.17</v>
      </c>
      <c r="H15" s="2">
        <f t="shared" si="4"/>
        <v>17.279999999999998</v>
      </c>
      <c r="I15" s="2">
        <f t="shared" si="0"/>
        <v>0.17436932391523713</v>
      </c>
      <c r="J15" s="2">
        <f t="shared" si="1"/>
        <v>0.60544904137235112</v>
      </c>
      <c r="K15" s="4">
        <f t="shared" si="5"/>
        <v>16935.920233056131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opLeftCell="B1" workbookViewId="0" xr3:uid="{958C4451-9541-5A59-BF78-D2F731DF1C81}">
      <selection activeCell="B3" sqref="B3:B15"/>
    </sheetView>
  </sheetViews>
  <sheetFormatPr defaultColWidth="11.42578125" defaultRowHeight="15"/>
  <cols>
    <col min="2" max="2" width="11.42578125" style="1"/>
    <col min="3" max="3" width="34.5703125" bestFit="1" customWidth="1"/>
    <col min="4" max="4" width="7.7109375" bestFit="1" customWidth="1"/>
    <col min="5" max="5" width="12.5703125" bestFit="1" customWidth="1"/>
    <col min="6" max="6" width="11.5703125" bestFit="1" customWidth="1"/>
    <col min="7" max="7" width="17" bestFit="1" customWidth="1"/>
    <col min="8" max="8" width="13.140625" bestFit="1" customWidth="1"/>
    <col min="9" max="9" width="13.28515625" bestFit="1" customWidth="1"/>
    <col min="12" max="13" width="18.42578125" bestFit="1" customWidth="1"/>
    <col min="16" max="17" width="14.5703125" bestFit="1" customWidth="1"/>
  </cols>
  <sheetData>
    <row r="1" spans="1:18">
      <c r="A1" t="s">
        <v>28</v>
      </c>
    </row>
    <row r="3" spans="1:18">
      <c r="B3" s="5" t="s">
        <v>1</v>
      </c>
      <c r="C3" s="6" t="s">
        <v>29</v>
      </c>
      <c r="D3" s="6" t="s">
        <v>4</v>
      </c>
      <c r="E3" s="6" t="s">
        <v>5</v>
      </c>
      <c r="F3" s="6" t="s">
        <v>6</v>
      </c>
      <c r="G3" s="6" t="s">
        <v>8</v>
      </c>
      <c r="H3" s="6" t="s">
        <v>9</v>
      </c>
      <c r="I3" s="6" t="s">
        <v>30</v>
      </c>
      <c r="L3" s="5" t="s">
        <v>31</v>
      </c>
      <c r="M3" s="5" t="s">
        <v>32</v>
      </c>
      <c r="N3" s="5" t="s">
        <v>33</v>
      </c>
      <c r="O3" s="1"/>
      <c r="P3" s="5" t="s">
        <v>34</v>
      </c>
      <c r="Q3" s="5" t="s">
        <v>35</v>
      </c>
      <c r="R3" s="5" t="s">
        <v>33</v>
      </c>
    </row>
    <row r="4" spans="1:18">
      <c r="B4" s="5">
        <v>1</v>
      </c>
      <c r="C4" s="2">
        <v>50</v>
      </c>
      <c r="D4" s="2" t="s">
        <v>36</v>
      </c>
      <c r="E4" s="2">
        <v>51</v>
      </c>
      <c r="F4" s="3">
        <v>1.3</v>
      </c>
      <c r="G4" s="2">
        <f>F4*10/E4</f>
        <v>0.25490196078431371</v>
      </c>
      <c r="H4" s="2">
        <f>C4/E4</f>
        <v>0.98039215686274506</v>
      </c>
      <c r="I4" s="4">
        <f>980*F4+(0.5*(G4*10)^2)</f>
        <v>1277.2487504805845</v>
      </c>
      <c r="L4" s="2">
        <v>0.15999999999999998</v>
      </c>
      <c r="M4" s="2">
        <v>0.25490196078431371</v>
      </c>
      <c r="N4" s="2">
        <f>ABS((L4-M4)*100/L4)</f>
        <v>59.313725490196084</v>
      </c>
      <c r="O4" s="1"/>
      <c r="P4" s="2">
        <v>0.55555555555555558</v>
      </c>
      <c r="Q4" s="2">
        <v>0.98039215686274506</v>
      </c>
      <c r="R4" s="4">
        <f>ABS((P4-Q4)*100/P4)</f>
        <v>76.470588235294102</v>
      </c>
    </row>
    <row r="5" spans="1:18">
      <c r="B5" s="5">
        <v>2</v>
      </c>
      <c r="C5" s="2">
        <v>100</v>
      </c>
      <c r="D5" s="2" t="s">
        <v>37</v>
      </c>
      <c r="E5" s="2">
        <f>70+51</f>
        <v>121</v>
      </c>
      <c r="F5" s="3">
        <v>2.2200000000000002</v>
      </c>
      <c r="G5" s="2">
        <f t="shared" ref="G5:G15" si="0">F5*10/E5</f>
        <v>0.1834710743801653</v>
      </c>
      <c r="H5" s="2">
        <f t="shared" ref="H5:H15" si="1">C5/E5</f>
        <v>0.82644628099173556</v>
      </c>
      <c r="I5" s="4">
        <f t="shared" ref="I5:I15" si="2">980*F5+(0.5*(G5*10)^2)</f>
        <v>2177.283081756711</v>
      </c>
      <c r="L5" s="2">
        <v>0.23225806451612901</v>
      </c>
      <c r="M5" s="2">
        <v>0.1834710743801653</v>
      </c>
      <c r="N5" s="2">
        <f t="shared" ref="N5:N15" si="3">ABS((L5-M5)*100/L5)</f>
        <v>21.005509641873267</v>
      </c>
      <c r="O5" s="1"/>
      <c r="P5" s="2">
        <v>0.80645161290322576</v>
      </c>
      <c r="Q5" s="2">
        <v>0.82644628099173556</v>
      </c>
      <c r="R5" s="4">
        <f t="shared" ref="R5:R15" si="4">ABS((P5-Q5)*100/P5)</f>
        <v>2.4793388429752157</v>
      </c>
    </row>
    <row r="6" spans="1:18">
      <c r="B6" s="5">
        <v>3</v>
      </c>
      <c r="C6" s="2">
        <v>150</v>
      </c>
      <c r="D6" s="2" t="s">
        <v>38</v>
      </c>
      <c r="E6" s="2">
        <f>72+121</f>
        <v>193</v>
      </c>
      <c r="F6" s="3">
        <v>3.47</v>
      </c>
      <c r="G6" s="2">
        <f t="shared" si="0"/>
        <v>0.17979274611398965</v>
      </c>
      <c r="H6" s="2">
        <f t="shared" si="1"/>
        <v>0.77720207253886009</v>
      </c>
      <c r="I6" s="4">
        <f t="shared" si="2"/>
        <v>3402.2162715777608</v>
      </c>
      <c r="L6" s="2">
        <v>0.17142857142857143</v>
      </c>
      <c r="M6" s="2">
        <v>0.17979274611398965</v>
      </c>
      <c r="N6" s="2">
        <f t="shared" si="3"/>
        <v>4.8791018998272975</v>
      </c>
      <c r="O6" s="1"/>
      <c r="P6" s="2">
        <v>0.59523809523809523</v>
      </c>
      <c r="Q6" s="2">
        <v>0.77720207253886009</v>
      </c>
      <c r="R6" s="4">
        <f t="shared" si="4"/>
        <v>30.569948186528492</v>
      </c>
    </row>
    <row r="7" spans="1:18">
      <c r="B7" s="5">
        <v>4</v>
      </c>
      <c r="C7" s="2">
        <v>200</v>
      </c>
      <c r="D7" s="2" t="s">
        <v>39</v>
      </c>
      <c r="E7" s="2">
        <f>83+193</f>
        <v>276</v>
      </c>
      <c r="F7" s="3">
        <v>4.2699999999999996</v>
      </c>
      <c r="G7" s="2">
        <f t="shared" si="0"/>
        <v>0.15471014492753621</v>
      </c>
      <c r="H7" s="2">
        <f t="shared" si="1"/>
        <v>0.72463768115942029</v>
      </c>
      <c r="I7" s="4">
        <f t="shared" si="2"/>
        <v>4185.7967614471745</v>
      </c>
      <c r="L7" s="2">
        <v>0.15737704918032785</v>
      </c>
      <c r="M7" s="2">
        <v>0.15471014492753621</v>
      </c>
      <c r="N7" s="2">
        <f t="shared" si="3"/>
        <v>1.6945954106280254</v>
      </c>
      <c r="O7" s="1"/>
      <c r="P7" s="2">
        <v>0.54644808743169404</v>
      </c>
      <c r="Q7" s="2">
        <v>0.72463768115942029</v>
      </c>
      <c r="R7" s="4">
        <f t="shared" si="4"/>
        <v>32.6086956521739</v>
      </c>
    </row>
    <row r="8" spans="1:18">
      <c r="B8" s="5">
        <v>5</v>
      </c>
      <c r="C8" s="2">
        <v>250</v>
      </c>
      <c r="D8" s="2" t="s">
        <v>40</v>
      </c>
      <c r="E8" s="2">
        <f>78+E7</f>
        <v>354</v>
      </c>
      <c r="F8" s="3">
        <v>4.96</v>
      </c>
      <c r="G8" s="2">
        <f t="shared" si="0"/>
        <v>0.14011299435028249</v>
      </c>
      <c r="H8" s="2">
        <f t="shared" si="1"/>
        <v>0.70621468926553677</v>
      </c>
      <c r="I8" s="4">
        <f t="shared" si="2"/>
        <v>4861.7815825592907</v>
      </c>
      <c r="L8" s="2">
        <v>0.17142857142857143</v>
      </c>
      <c r="M8" s="2">
        <v>0.14011299435028249</v>
      </c>
      <c r="N8" s="2">
        <f t="shared" si="3"/>
        <v>18.267419962335214</v>
      </c>
      <c r="O8" s="1"/>
      <c r="P8" s="2">
        <v>0.59523809523809523</v>
      </c>
      <c r="Q8" s="2">
        <v>0.70621468926553677</v>
      </c>
      <c r="R8" s="4">
        <f t="shared" si="4"/>
        <v>18.644067796610177</v>
      </c>
    </row>
    <row r="9" spans="1:18">
      <c r="B9" s="5">
        <v>6</v>
      </c>
      <c r="C9" s="2">
        <v>300</v>
      </c>
      <c r="D9" s="2" t="s">
        <v>41</v>
      </c>
      <c r="E9" s="2">
        <f>59+E8</f>
        <v>413</v>
      </c>
      <c r="F9" s="3">
        <v>6.08</v>
      </c>
      <c r="G9" s="2">
        <f t="shared" si="0"/>
        <v>0.14721549636803874</v>
      </c>
      <c r="H9" s="2">
        <f t="shared" si="1"/>
        <v>0.72639225181598066</v>
      </c>
      <c r="I9" s="4">
        <f t="shared" si="2"/>
        <v>5959.4836201185444</v>
      </c>
      <c r="L9" s="2">
        <v>0.16941176470588235</v>
      </c>
      <c r="M9" s="2">
        <v>0.14721549636803874</v>
      </c>
      <c r="N9" s="2">
        <f t="shared" si="3"/>
        <v>13.101963949421574</v>
      </c>
      <c r="O9" s="1"/>
      <c r="P9" s="2">
        <v>0.58823529411764708</v>
      </c>
      <c r="Q9" s="2">
        <v>0.72639225181598066</v>
      </c>
      <c r="R9" s="4">
        <f t="shared" si="4"/>
        <v>23.486682808716708</v>
      </c>
    </row>
    <row r="10" spans="1:18">
      <c r="B10" s="5">
        <v>7</v>
      </c>
      <c r="C10" s="2">
        <v>350</v>
      </c>
      <c r="D10" s="2" t="s">
        <v>42</v>
      </c>
      <c r="E10" s="2">
        <f>60+E9</f>
        <v>473</v>
      </c>
      <c r="F10" s="3">
        <v>6.52</v>
      </c>
      <c r="G10" s="2">
        <f t="shared" si="0"/>
        <v>0.13784355179704014</v>
      </c>
      <c r="H10" s="2">
        <f t="shared" si="1"/>
        <v>0.7399577167019028</v>
      </c>
      <c r="I10" s="4">
        <f t="shared" si="2"/>
        <v>6390.5500422386003</v>
      </c>
      <c r="L10" s="2">
        <v>0.17379310344827584</v>
      </c>
      <c r="M10" s="2">
        <v>0.13784355179704014</v>
      </c>
      <c r="N10" s="2">
        <f t="shared" si="3"/>
        <v>20.685257894560227</v>
      </c>
      <c r="O10" s="1"/>
      <c r="P10" s="2">
        <v>0.60344827586206895</v>
      </c>
      <c r="Q10" s="2">
        <v>0.7399577167019028</v>
      </c>
      <c r="R10" s="4">
        <f t="shared" si="4"/>
        <v>22.621564482029608</v>
      </c>
    </row>
    <row r="11" spans="1:18">
      <c r="B11" s="5">
        <v>8</v>
      </c>
      <c r="C11" s="2">
        <v>400</v>
      </c>
      <c r="D11" s="2" t="s">
        <v>38</v>
      </c>
      <c r="E11" s="2">
        <f>72+E10</f>
        <v>545</v>
      </c>
      <c r="F11" s="3">
        <v>7.22</v>
      </c>
      <c r="G11" s="2">
        <f t="shared" si="0"/>
        <v>0.13247706422018349</v>
      </c>
      <c r="H11" s="2">
        <f t="shared" si="1"/>
        <v>0.73394495412844041</v>
      </c>
      <c r="I11" s="4">
        <f t="shared" si="2"/>
        <v>7076.4775086272193</v>
      </c>
      <c r="L11" s="2">
        <v>0.17168405365126674</v>
      </c>
      <c r="M11" s="2">
        <v>0.13247706422018349</v>
      </c>
      <c r="N11" s="2">
        <f t="shared" si="3"/>
        <v>22.836709989806305</v>
      </c>
      <c r="O11" s="1"/>
      <c r="P11" s="2">
        <v>0.5961251862891207</v>
      </c>
      <c r="Q11" s="2">
        <v>0.73394495412844041</v>
      </c>
      <c r="R11" s="4">
        <f t="shared" si="4"/>
        <v>23.11926605504588</v>
      </c>
    </row>
    <row r="12" spans="1:18">
      <c r="B12" s="5">
        <v>9</v>
      </c>
      <c r="C12" s="2">
        <v>450</v>
      </c>
      <c r="D12" s="2" t="s">
        <v>43</v>
      </c>
      <c r="E12" s="2">
        <f>67+E11</f>
        <v>612</v>
      </c>
      <c r="F12" s="3">
        <v>7.88</v>
      </c>
      <c r="G12" s="2">
        <f t="shared" si="0"/>
        <v>0.12875816993464051</v>
      </c>
      <c r="H12" s="2">
        <f t="shared" si="1"/>
        <v>0.73529411764705888</v>
      </c>
      <c r="I12" s="4">
        <f t="shared" si="2"/>
        <v>7723.2289333162453</v>
      </c>
      <c r="L12" s="2">
        <v>0.17326203208556146</v>
      </c>
      <c r="M12" s="2">
        <v>0.12875816993464051</v>
      </c>
      <c r="N12" s="2">
        <f t="shared" si="3"/>
        <v>25.685871056241421</v>
      </c>
      <c r="O12" s="1"/>
      <c r="P12" s="2">
        <v>0.60160427807486627</v>
      </c>
      <c r="Q12" s="2">
        <v>0.73529411764705888</v>
      </c>
      <c r="R12" s="4">
        <f t="shared" si="4"/>
        <v>22.222222222222239</v>
      </c>
    </row>
    <row r="13" spans="1:18">
      <c r="B13" s="5">
        <v>10</v>
      </c>
      <c r="C13" s="2">
        <v>500</v>
      </c>
      <c r="D13" s="2" t="s">
        <v>40</v>
      </c>
      <c r="E13" s="2">
        <f>78+E12</f>
        <v>690</v>
      </c>
      <c r="F13" s="3">
        <v>8.0399999999999991</v>
      </c>
      <c r="G13" s="2">
        <f t="shared" si="0"/>
        <v>0.11652173913043477</v>
      </c>
      <c r="H13" s="2">
        <f t="shared" si="1"/>
        <v>0.72463768115942029</v>
      </c>
      <c r="I13" s="4">
        <f t="shared" si="2"/>
        <v>7879.878865784498</v>
      </c>
      <c r="L13" s="2">
        <v>0.1741233373639661</v>
      </c>
      <c r="M13" s="2">
        <v>0.11652173913043477</v>
      </c>
      <c r="N13" s="2">
        <f t="shared" si="3"/>
        <v>33.080917874396121</v>
      </c>
      <c r="O13" s="1"/>
      <c r="P13" s="2">
        <v>0.60459492140266025</v>
      </c>
      <c r="Q13" s="2">
        <v>0.72463768115942029</v>
      </c>
      <c r="R13" s="4">
        <f t="shared" si="4"/>
        <v>19.85507246376811</v>
      </c>
    </row>
    <row r="14" spans="1:18">
      <c r="B14" s="5">
        <v>11</v>
      </c>
      <c r="C14" s="2">
        <v>550</v>
      </c>
      <c r="D14" s="2" t="s">
        <v>44</v>
      </c>
      <c r="E14" s="2">
        <f>69+E13</f>
        <v>759</v>
      </c>
      <c r="F14" s="3">
        <v>9.44</v>
      </c>
      <c r="G14" s="2">
        <f t="shared" si="0"/>
        <v>0.12437417654808958</v>
      </c>
      <c r="H14" s="2">
        <f t="shared" si="1"/>
        <v>0.72463768115942029</v>
      </c>
      <c r="I14" s="4">
        <f t="shared" si="2"/>
        <v>9251.9734467895996</v>
      </c>
      <c r="L14" s="2">
        <v>0.17311475409836063</v>
      </c>
      <c r="M14" s="2">
        <v>0.12437417654808958</v>
      </c>
      <c r="N14" s="2">
        <f t="shared" si="3"/>
        <v>28.155068471274006</v>
      </c>
      <c r="O14" s="1"/>
      <c r="P14" s="2">
        <v>0.60109289617486339</v>
      </c>
      <c r="Q14" s="2">
        <v>0.72463768115942029</v>
      </c>
      <c r="R14" s="4">
        <f t="shared" si="4"/>
        <v>20.553359683794465</v>
      </c>
    </row>
    <row r="15" spans="1:18">
      <c r="B15" s="5">
        <v>12</v>
      </c>
      <c r="C15" s="2">
        <v>600</v>
      </c>
      <c r="D15" s="2" t="s">
        <v>45</v>
      </c>
      <c r="E15" s="2">
        <f>85+E14</f>
        <v>844</v>
      </c>
      <c r="F15" s="3">
        <v>10.17</v>
      </c>
      <c r="G15" s="2">
        <f t="shared" si="0"/>
        <v>0.12049763033175356</v>
      </c>
      <c r="H15" s="2">
        <f t="shared" si="1"/>
        <v>0.7109004739336493</v>
      </c>
      <c r="I15" s="4">
        <f t="shared" si="2"/>
        <v>9967.3259839457787</v>
      </c>
      <c r="L15" s="2">
        <v>0.17436932391523713</v>
      </c>
      <c r="M15" s="2">
        <v>0.12049763033175356</v>
      </c>
      <c r="N15" s="2">
        <f t="shared" si="3"/>
        <v>30.895166864139014</v>
      </c>
      <c r="O15" s="1"/>
      <c r="P15" s="2">
        <v>0.60544904137235112</v>
      </c>
      <c r="Q15" s="2">
        <v>0.7109004739336493</v>
      </c>
      <c r="R15" s="4">
        <f t="shared" si="4"/>
        <v>17.417061611374418</v>
      </c>
    </row>
    <row r="20" spans="4:6">
      <c r="D20" s="5" t="s">
        <v>1</v>
      </c>
      <c r="E20" s="6" t="s">
        <v>8</v>
      </c>
      <c r="F20" s="6" t="s">
        <v>9</v>
      </c>
    </row>
    <row r="21" spans="4:6">
      <c r="D21" s="5">
        <v>1</v>
      </c>
      <c r="E21" s="2">
        <v>0.25490196078431371</v>
      </c>
      <c r="F21" s="2">
        <v>0.98039215686274506</v>
      </c>
    </row>
    <row r="22" spans="4:6">
      <c r="D22" s="5">
        <v>2</v>
      </c>
      <c r="E22" s="2">
        <v>0.1834710743801653</v>
      </c>
      <c r="F22" s="2">
        <v>0.82644628099173556</v>
      </c>
    </row>
    <row r="23" spans="4:6">
      <c r="D23" s="5">
        <v>3</v>
      </c>
      <c r="E23" s="2">
        <v>0.17979274611398965</v>
      </c>
      <c r="F23" s="2">
        <v>0.77720207253886009</v>
      </c>
    </row>
    <row r="24" spans="4:6">
      <c r="D24" s="5">
        <v>4</v>
      </c>
      <c r="E24" s="2">
        <v>0.15471014492753621</v>
      </c>
      <c r="F24" s="2">
        <v>0.72463768115942029</v>
      </c>
    </row>
    <row r="25" spans="4:6">
      <c r="D25" s="5">
        <v>5</v>
      </c>
      <c r="E25" s="2">
        <v>0.14011299435028249</v>
      </c>
      <c r="F25" s="2">
        <v>0.70621468926553677</v>
      </c>
    </row>
    <row r="26" spans="4:6">
      <c r="D26" s="5">
        <v>6</v>
      </c>
      <c r="E26" s="2">
        <v>0.14721549636803874</v>
      </c>
      <c r="F26" s="2">
        <v>0.72639225181598066</v>
      </c>
    </row>
    <row r="27" spans="4:6">
      <c r="D27" s="5">
        <v>7</v>
      </c>
      <c r="E27" s="2">
        <v>0.13784355179704014</v>
      </c>
      <c r="F27" s="2">
        <v>0.7399577167019028</v>
      </c>
    </row>
    <row r="28" spans="4:6">
      <c r="D28" s="5">
        <v>8</v>
      </c>
      <c r="E28" s="2">
        <v>0.13247706422018349</v>
      </c>
      <c r="F28" s="2">
        <v>0.73394495412844041</v>
      </c>
    </row>
    <row r="29" spans="4:6">
      <c r="D29" s="5">
        <v>9</v>
      </c>
      <c r="E29" s="2">
        <v>0.12875816993464051</v>
      </c>
      <c r="F29" s="2">
        <v>0.73529411764705888</v>
      </c>
    </row>
    <row r="30" spans="4:6">
      <c r="D30" s="5">
        <v>10</v>
      </c>
      <c r="E30" s="2">
        <v>0.11652173913043477</v>
      </c>
      <c r="F30" s="2">
        <v>0.72463768115942029</v>
      </c>
    </row>
    <row r="31" spans="4:6">
      <c r="D31" s="5">
        <v>11</v>
      </c>
      <c r="E31" s="2">
        <v>0.12437417654808958</v>
      </c>
      <c r="F31" s="2">
        <v>0.72463768115942029</v>
      </c>
    </row>
    <row r="32" spans="4:6">
      <c r="D32" s="5">
        <v>12</v>
      </c>
      <c r="E32" s="2">
        <v>0.12049763033175356</v>
      </c>
      <c r="F32" s="2">
        <v>0.7109004739336493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:E19"/>
  <sheetViews>
    <sheetView tabSelected="1" workbookViewId="0" xr3:uid="{842E5F09-E766-5B8D-85AF-A39847EA96FD}">
      <selection activeCell="B7" sqref="B7:E19"/>
    </sheetView>
  </sheetViews>
  <sheetFormatPr defaultColWidth="11.42578125" defaultRowHeight="15"/>
  <cols>
    <col min="3" max="3" width="14.42578125" bestFit="1" customWidth="1"/>
    <col min="5" max="5" width="13.28515625" bestFit="1" customWidth="1"/>
  </cols>
  <sheetData>
    <row r="7" spans="2:5">
      <c r="B7" s="5" t="s">
        <v>1</v>
      </c>
      <c r="C7" s="6" t="s">
        <v>10</v>
      </c>
      <c r="D7" s="6" t="s">
        <v>46</v>
      </c>
      <c r="E7" s="6" t="s">
        <v>30</v>
      </c>
    </row>
    <row r="8" spans="2:5">
      <c r="B8" s="5">
        <v>1</v>
      </c>
      <c r="C8" s="3">
        <v>1412.48</v>
      </c>
      <c r="D8" s="3"/>
      <c r="E8" s="3">
        <v>1277.2487504805845</v>
      </c>
    </row>
    <row r="9" spans="2:5">
      <c r="B9" s="5">
        <v>2</v>
      </c>
      <c r="C9" s="3">
        <v>2825.0971904266389</v>
      </c>
      <c r="D9" s="3"/>
      <c r="E9" s="3">
        <v>2177.283081756711</v>
      </c>
    </row>
    <row r="10" spans="2:5">
      <c r="B10" s="5">
        <v>3</v>
      </c>
      <c r="C10" s="3">
        <v>4235.0693877551021</v>
      </c>
      <c r="D10" s="3"/>
      <c r="E10" s="3">
        <v>3402.2162715777608</v>
      </c>
    </row>
    <row r="11" spans="2:5">
      <c r="B11" s="5">
        <v>4</v>
      </c>
      <c r="C11" s="3">
        <v>5646.0383767804351</v>
      </c>
      <c r="D11" s="3"/>
      <c r="E11" s="3">
        <v>4185.7967614471745</v>
      </c>
    </row>
    <row r="12" spans="2:5">
      <c r="B12" s="5">
        <v>5</v>
      </c>
      <c r="C12" s="3">
        <v>7057.4693877551008</v>
      </c>
      <c r="D12" s="3"/>
      <c r="E12" s="3">
        <v>4861.7815825592907</v>
      </c>
    </row>
    <row r="13" spans="2:5">
      <c r="B13" s="5">
        <v>6</v>
      </c>
      <c r="C13" s="3">
        <v>8468.6350173010378</v>
      </c>
      <c r="D13" s="3"/>
      <c r="E13" s="3">
        <v>5959.4836201185444</v>
      </c>
    </row>
    <row r="14" spans="2:5">
      <c r="B14" s="5">
        <v>7</v>
      </c>
      <c r="C14" s="3">
        <v>9879.9102021403069</v>
      </c>
      <c r="D14" s="3"/>
      <c r="E14" s="3">
        <v>6390.5500422386003</v>
      </c>
    </row>
    <row r="15" spans="2:5">
      <c r="B15" s="5">
        <v>8</v>
      </c>
      <c r="C15" s="3">
        <v>11291.073770713905</v>
      </c>
      <c r="D15" s="3"/>
      <c r="E15" s="3">
        <v>7076.4775086272193</v>
      </c>
    </row>
    <row r="16" spans="2:5">
      <c r="B16" s="5">
        <v>9</v>
      </c>
      <c r="C16" s="3">
        <v>12702.300986588118</v>
      </c>
      <c r="D16" s="3"/>
      <c r="E16" s="3">
        <v>7723.2289333162453</v>
      </c>
    </row>
    <row r="17" spans="2:5">
      <c r="B17" s="5">
        <v>10</v>
      </c>
      <c r="C17" s="3">
        <v>14113.515946830734</v>
      </c>
      <c r="D17" s="3"/>
      <c r="E17" s="3">
        <v>7879.878865784498</v>
      </c>
    </row>
    <row r="18" spans="2:5">
      <c r="B18" s="5">
        <v>11</v>
      </c>
      <c r="C18" s="3">
        <v>15524.698435904324</v>
      </c>
      <c r="D18" s="3"/>
      <c r="E18" s="3">
        <v>9251.9734467895996</v>
      </c>
    </row>
    <row r="19" spans="2:5">
      <c r="B19" s="5">
        <v>12</v>
      </c>
      <c r="C19" s="3">
        <v>16935.920233056131</v>
      </c>
      <c r="D19" s="3"/>
      <c r="E19" s="3">
        <v>9967.3259839457787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2016-11-11T11:23:32Z</dcterms:modified>
  <cp:category/>
  <cp:contentStatus/>
</cp:coreProperties>
</file>