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16F65C-FEDD-4F92-BE04-A1715F6F4D63}" xr6:coauthVersionLast="47" xr6:coauthVersionMax="47" xr10:uidLastSave="{00000000-0000-0000-0000-000000000000}"/>
  <bookViews>
    <workbookView xWindow="2340" yWindow="3045" windowWidth="12795" windowHeight="7875" xr2:uid="{D827EAC8-6DFB-49B9-9B04-B5C108EFA3EA}"/>
  </bookViews>
  <sheets>
    <sheet name="Planilha1" sheetId="1" r:id="rId1"/>
  </sheets>
  <definedNames>
    <definedName name="Preço">Tabela3[[#All],[Preço]]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 a="1"/>
  <c r="E25" i="1" s="1"/>
  <c r="E17" i="1"/>
  <c r="A25" i="1"/>
  <c r="J5" i="1"/>
  <c r="A23" i="1"/>
  <c r="E23" i="1" s="1" a="1"/>
  <c r="E23" i="1" s="1"/>
  <c r="A17" i="1"/>
  <c r="E15" i="1"/>
  <c r="A15" i="1"/>
  <c r="J3" i="1"/>
  <c r="H5" i="1"/>
  <c r="J4" i="1"/>
  <c r="J6" i="1"/>
  <c r="J9" i="1"/>
  <c r="J11" i="1"/>
  <c r="J10" i="1"/>
  <c r="J8" i="1"/>
  <c r="J7" i="1"/>
  <c r="H4" i="1"/>
  <c r="I4" i="1" s="1"/>
  <c r="H6" i="1"/>
  <c r="I6" i="1" s="1"/>
  <c r="H9" i="1"/>
  <c r="I9" i="1" s="1"/>
  <c r="H3" i="1"/>
  <c r="H7" i="1"/>
  <c r="I7" i="1" s="1"/>
  <c r="H8" i="1"/>
  <c r="I8" i="1" s="1"/>
  <c r="H10" i="1"/>
  <c r="I10" i="1" s="1"/>
  <c r="H11" i="1"/>
  <c r="I11" i="1" s="1"/>
  <c r="E19" i="1" l="1" a="1"/>
  <c r="E19" i="1" s="1"/>
  <c r="E21" i="1" a="1"/>
  <c r="E21" i="1" s="1"/>
  <c r="I5" i="1"/>
  <c r="A19" i="1"/>
  <c r="A21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<sst xmlns="http://schemas.openxmlformats.org/spreadsheetml/2006/main" count="38" uniqueCount="37">
  <si>
    <t>Tabela de produtos da Loja</t>
  </si>
  <si>
    <t>Produto</t>
  </si>
  <si>
    <t>ID do Produto</t>
  </si>
  <si>
    <t>Marca</t>
  </si>
  <si>
    <t>Preço</t>
  </si>
  <si>
    <t xml:space="preserve"> ID da Loja</t>
  </si>
  <si>
    <t>Camiseta</t>
  </si>
  <si>
    <t>Nike</t>
  </si>
  <si>
    <t>Calça</t>
  </si>
  <si>
    <t>Adidas</t>
  </si>
  <si>
    <t>Chuteira</t>
  </si>
  <si>
    <t>Puma</t>
  </si>
  <si>
    <t>Tenis</t>
  </si>
  <si>
    <t>Converse</t>
  </si>
  <si>
    <t>Bermuda</t>
  </si>
  <si>
    <t>Video Game</t>
  </si>
  <si>
    <t>Sony</t>
  </si>
  <si>
    <t>Vestido</t>
  </si>
  <si>
    <t>Pompeia</t>
  </si>
  <si>
    <t>Televisão</t>
  </si>
  <si>
    <t>LG</t>
  </si>
  <si>
    <t>Rádio</t>
  </si>
  <si>
    <t>Philips</t>
  </si>
  <si>
    <t>Estoque</t>
  </si>
  <si>
    <t>Detalhes da Tabela de Produtos</t>
  </si>
  <si>
    <t>Total de Estoque</t>
  </si>
  <si>
    <t xml:space="preserve"> Total de Preço de todos os Produtos </t>
  </si>
  <si>
    <t>Total de Lojas</t>
  </si>
  <si>
    <t>Vendas dos produtos</t>
  </si>
  <si>
    <t>Total de Lucro por Produto</t>
  </si>
  <si>
    <t>Condição do Lucro total</t>
  </si>
  <si>
    <t xml:space="preserve">Lucro total das lojas </t>
  </si>
  <si>
    <t>Disponibilidade</t>
  </si>
  <si>
    <r>
      <t xml:space="preserve">Produto que </t>
    </r>
    <r>
      <rPr>
        <b/>
        <u/>
        <sz val="16"/>
        <color theme="0"/>
        <rFont val="Calibri"/>
        <family val="2"/>
        <scheme val="minor"/>
      </rPr>
      <t>mais</t>
    </r>
    <r>
      <rPr>
        <b/>
        <sz val="16"/>
        <color theme="1"/>
        <rFont val="Calibri"/>
        <family val="2"/>
        <scheme val="minor"/>
      </rPr>
      <t xml:space="preserve"> gerou interesse em base de Vendas </t>
    </r>
  </si>
  <si>
    <r>
      <t xml:space="preserve">Produto que </t>
    </r>
    <r>
      <rPr>
        <b/>
        <u/>
        <sz val="16"/>
        <color theme="0"/>
        <rFont val="Calibri"/>
        <family val="2"/>
        <scheme val="minor"/>
      </rPr>
      <t>menos</t>
    </r>
    <r>
      <rPr>
        <b/>
        <sz val="16"/>
        <color theme="1"/>
        <rFont val="Calibri"/>
        <family val="2"/>
        <scheme val="minor"/>
      </rPr>
      <t xml:space="preserve"> gerou interesse em base de Vendas </t>
    </r>
  </si>
  <si>
    <r>
      <t xml:space="preserve">Produto com o faturamento mais </t>
    </r>
    <r>
      <rPr>
        <b/>
        <u/>
        <sz val="16"/>
        <color theme="0"/>
        <rFont val="Calibri"/>
        <family val="2"/>
        <scheme val="minor"/>
      </rPr>
      <t>baixo</t>
    </r>
  </si>
  <si>
    <r>
      <t xml:space="preserve">Produto com o faturamento mais </t>
    </r>
    <r>
      <rPr>
        <b/>
        <u/>
        <sz val="16"/>
        <color theme="0"/>
        <rFont val="Calibri"/>
        <family val="2"/>
        <scheme val="minor"/>
      </rPr>
      <t>alto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</si>
</sst>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/>
    <xf numFmtId="2" fontId="1" fillId="3" borderId="0" xfId="0" applyNumberFormat="1" applyFont="1" applyFill="1"/>
    <xf numFmtId="164" fontId="1" fillId="3" borderId="0" xfId="0" applyNumberFormat="1" applyFont="1" applyFill="1"/>
    <xf numFmtId="1" fontId="1" fillId="3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4" fontId="0" fillId="4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4" fontId="0" fillId="4" borderId="1" xfId="0" applyNumberFormat="1" applyFill="1" applyBorder="1"/>
    <xf numFmtId="15" fontId="0" fillId="0" borderId="0" xfId="0" applyNumberFormat="1"/>
    <xf numFmtId="1" fontId="2" fillId="2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5" fontId="5" fillId="2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17">
    <dxf>
      <font>
        <b/>
        <i val="0"/>
        <color theme="1"/>
      </font>
      <fill>
        <patternFill>
          <bgColor rgb="FFFF66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rgb="FFFF5050"/>
        </patternFill>
      </fill>
    </dxf>
    <dxf>
      <numFmt numFmtId="0" formatCode="General"/>
      <fill>
        <patternFill patternType="solid">
          <fgColor indexed="64"/>
          <bgColor theme="4" tint="0.39997558519241921"/>
        </patternFill>
      </fill>
    </dxf>
    <dxf>
      <numFmt numFmtId="0" formatCode="General"/>
      <fill>
        <patternFill patternType="solid">
          <fgColor indexed="64"/>
          <bgColor theme="4" tint="0.39997558519241921"/>
        </patternFill>
      </fill>
    </dxf>
    <dxf>
      <numFmt numFmtId="0" formatCode="General"/>
      <fill>
        <patternFill patternType="solid">
          <fgColor indexed="64"/>
          <bgColor theme="4" tint="0.39997558519241921"/>
        </patternFill>
      </fill>
    </dxf>
    <dxf>
      <numFmt numFmtId="1" formatCode="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0" formatCode="General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FF5050"/>
      <color rgb="FF99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A0515-4FE5-410A-9E85-4B62745AF15A}" name="Tabela3" displayName="Tabela3" ref="A2:J11" totalsRowShown="0" headerRowDxfId="16" dataDxfId="15">
  <autoFilter ref="A2:J11" xr:uid="{318A0515-4FE5-410A-9E85-4B62745AF15A}"/>
  <sortState xmlns:xlrd2="http://schemas.microsoft.com/office/spreadsheetml/2017/richdata2" ref="A3:J11">
    <sortCondition ref="A2:A11"/>
  </sortState>
  <tableColumns count="10">
    <tableColumn id="1" xr3:uid="{839F49ED-3833-4A9E-B7B0-25F96DAE2D5C}" name="Produto" dataDxfId="14"/>
    <tableColumn id="6" xr3:uid="{A094FCF4-B4B4-4B83-A848-DE8803C8087A}" name="ID do Produto" dataDxfId="13"/>
    <tableColumn id="2" xr3:uid="{FAB950C4-57AC-40C4-AC4B-1D5CA5B07D9B}" name="Marca" dataDxfId="12"/>
    <tableColumn id="3" xr3:uid="{196A275E-6F0E-44BE-93CF-E024D3CFD62F}" name="Estoque" dataDxfId="11"/>
    <tableColumn id="5" xr3:uid="{A7ADFA7D-65B7-40BC-9C85-71E35F0C9FB8}" name="Preço" dataDxfId="10"/>
    <tableColumn id="4" xr3:uid="{56D2A245-4222-41CC-928C-FA99834190EC}" name=" ID da Loja" dataDxfId="9"/>
    <tableColumn id="7" xr3:uid="{855183DE-E411-4973-8C7F-34164E2CDB54}" name="Vendas dos produtos" dataDxfId="8"/>
    <tableColumn id="8" xr3:uid="{E4D3C36F-AE1E-4751-A5F3-5BE44B200EC6}" name="Total de Lucro por Produto" dataDxfId="7">
      <calculatedColumnFormula>99*15</calculatedColumnFormula>
    </tableColumn>
    <tableColumn id="9" xr3:uid="{EE7C0A65-6835-441E-94A8-B1ECE22B4818}" name="Condição do Lucro total" dataDxfId="6">
      <calculatedColumnFormula>IF(Tabela3[[#This Row],[Total de Lucro por Produto]] &gt; 3000,"BOM","RUIM")</calculatedColumnFormula>
    </tableColumn>
    <tableColumn id="10" xr3:uid="{66537EC8-E3B9-41E8-A1E6-3D97DC1B9763}" name="Disponibilidade" dataDxfId="5">
      <calculatedColumnFormula>IF(Tabela3[[#This Row],[Estoque]] &lt; 1,"Esgotado","À Venda")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B33D-2E44-4CF0-9034-6A693239F853}">
  <dimension ref="A1:J25"/>
  <sheetViews>
    <sheetView tabSelected="1" zoomScale="71" zoomScaleNormal="71" workbookViewId="0">
      <selection activeCell="I25" sqref="I25"/>
    </sheetView>
  </sheetViews>
  <sheetFormatPr defaultRowHeight="15" x14ac:dyDescent="0.25"/>
  <cols>
    <col min="1" max="1" width="14.140625" customWidth="1"/>
    <col min="2" max="2" width="18.42578125" customWidth="1"/>
    <col min="3" max="3" width="11.28515625" customWidth="1"/>
    <col min="4" max="4" width="14.28515625" customWidth="1"/>
    <col min="5" max="5" width="13.85546875" customWidth="1"/>
    <col min="6" max="6" width="14.85546875" customWidth="1"/>
    <col min="7" max="7" width="27.85546875" customWidth="1"/>
    <col min="8" max="8" width="35.28515625" customWidth="1"/>
    <col min="9" max="9" width="24.85546875" customWidth="1"/>
    <col min="10" max="10" width="21.42578125" customWidth="1"/>
  </cols>
  <sheetData>
    <row r="1" spans="1:10" ht="18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" t="s">
        <v>1</v>
      </c>
      <c r="B2" s="1" t="s">
        <v>2</v>
      </c>
      <c r="C2" s="1" t="s">
        <v>3</v>
      </c>
      <c r="D2" s="2" t="s">
        <v>23</v>
      </c>
      <c r="E2" s="3" t="s">
        <v>4</v>
      </c>
      <c r="F2" s="1" t="s">
        <v>5</v>
      </c>
      <c r="G2" s="4" t="s">
        <v>28</v>
      </c>
      <c r="H2" s="1" t="s">
        <v>29</v>
      </c>
      <c r="I2" s="1" t="s">
        <v>30</v>
      </c>
      <c r="J2" s="1" t="s">
        <v>32</v>
      </c>
    </row>
    <row r="3" spans="1:10" x14ac:dyDescent="0.25">
      <c r="A3" s="5" t="s">
        <v>14</v>
      </c>
      <c r="B3" s="5">
        <v>5</v>
      </c>
      <c r="C3" s="5" t="s">
        <v>7</v>
      </c>
      <c r="D3" s="5">
        <v>13</v>
      </c>
      <c r="E3" s="6">
        <v>49</v>
      </c>
      <c r="F3" s="5">
        <v>5</v>
      </c>
      <c r="G3" s="7">
        <v>10</v>
      </c>
      <c r="H3" s="6">
        <f>49*10</f>
        <v>490</v>
      </c>
      <c r="I3" s="8" t="str">
        <f>IF(Tabela3[[#This Row],[Total de Lucro por Produto]] &gt; 3000,"BOM","RUIM")</f>
        <v>RUIM</v>
      </c>
      <c r="J3" s="5" t="str">
        <f>IF(Tabela3[[#This Row],[Estoque]] &lt; 1,"Esgotado","À Venda")</f>
        <v>À Venda</v>
      </c>
    </row>
    <row r="4" spans="1:10" x14ac:dyDescent="0.25">
      <c r="A4" s="5" t="s">
        <v>8</v>
      </c>
      <c r="B4" s="5">
        <v>2</v>
      </c>
      <c r="C4" s="5" t="s">
        <v>9</v>
      </c>
      <c r="D4" s="5">
        <v>10</v>
      </c>
      <c r="E4" s="6">
        <v>149</v>
      </c>
      <c r="F4" s="5">
        <v>2</v>
      </c>
      <c r="G4" s="7">
        <v>12</v>
      </c>
      <c r="H4" s="6">
        <f>149*12</f>
        <v>1788</v>
      </c>
      <c r="I4" s="5" t="str">
        <f>IF(Tabela3[[#This Row],[Total de Lucro por Produto]] &gt; 3000,"BOM","RUIM")</f>
        <v>RUIM</v>
      </c>
      <c r="J4" s="5" t="str">
        <f>IF(Tabela3[[#This Row],[Estoque]] &lt; 1,"Esgotado","À Venda")</f>
        <v>À Venda</v>
      </c>
    </row>
    <row r="5" spans="1:10" x14ac:dyDescent="0.25">
      <c r="A5" s="5" t="s">
        <v>6</v>
      </c>
      <c r="B5" s="5">
        <v>1</v>
      </c>
      <c r="C5" s="5" t="s">
        <v>7</v>
      </c>
      <c r="D5" s="5">
        <v>2</v>
      </c>
      <c r="E5" s="6">
        <v>99</v>
      </c>
      <c r="F5" s="5">
        <v>1</v>
      </c>
      <c r="G5" s="7">
        <v>15</v>
      </c>
      <c r="H5" s="6">
        <f>99*15</f>
        <v>1485</v>
      </c>
      <c r="I5" s="5" t="str">
        <f>IF(Tabela3[[#This Row],[Total de Lucro por Produto]] &gt; 3000,"BOM","RUIM")</f>
        <v>RUIM</v>
      </c>
      <c r="J5" s="5" t="str">
        <f>IF(Tabela3[[#This Row],[Estoque]] &lt; 1,"Esgotado","À Venda")</f>
        <v>À Venda</v>
      </c>
    </row>
    <row r="6" spans="1:10" x14ac:dyDescent="0.25">
      <c r="A6" s="5" t="s">
        <v>10</v>
      </c>
      <c r="B6" s="5">
        <v>3</v>
      </c>
      <c r="C6" s="5" t="s">
        <v>11</v>
      </c>
      <c r="D6" s="5">
        <v>0</v>
      </c>
      <c r="E6" s="6">
        <v>549</v>
      </c>
      <c r="F6" s="5">
        <v>3</v>
      </c>
      <c r="G6" s="7">
        <v>6</v>
      </c>
      <c r="H6" s="6">
        <f>549*6</f>
        <v>3294</v>
      </c>
      <c r="I6" s="5" t="str">
        <f>IF(Tabela3[[#This Row],[Total de Lucro por Produto]] &gt; 3000,"BOM","RUIM")</f>
        <v>BOM</v>
      </c>
      <c r="J6" s="5" t="str">
        <f>IF(Tabela3[[#This Row],[Estoque]] &lt; 1,"Esgotado","À Venda")</f>
        <v>Esgotado</v>
      </c>
    </row>
    <row r="7" spans="1:10" x14ac:dyDescent="0.25">
      <c r="A7" s="5" t="s">
        <v>21</v>
      </c>
      <c r="B7" s="5">
        <v>9</v>
      </c>
      <c r="C7" s="5" t="s">
        <v>22</v>
      </c>
      <c r="D7" s="5">
        <v>4</v>
      </c>
      <c r="E7" s="6">
        <v>749</v>
      </c>
      <c r="F7" s="5">
        <v>9</v>
      </c>
      <c r="G7" s="7">
        <v>2</v>
      </c>
      <c r="H7" s="6">
        <f>749*2</f>
        <v>1498</v>
      </c>
      <c r="I7" s="5" t="str">
        <f>IF(Tabela3[[#This Row],[Total de Lucro por Produto]] &gt; 3000,"BOM","RUIM")</f>
        <v>RUIM</v>
      </c>
      <c r="J7" s="5" t="str">
        <f>IF(Tabela3[[#This Row],[Estoque]] &lt; 1,"Esgotado","À Venda")</f>
        <v>À Venda</v>
      </c>
    </row>
    <row r="8" spans="1:10" x14ac:dyDescent="0.25">
      <c r="A8" s="5" t="s">
        <v>19</v>
      </c>
      <c r="B8" s="5">
        <v>8</v>
      </c>
      <c r="C8" s="5" t="s">
        <v>20</v>
      </c>
      <c r="D8" s="5">
        <v>0</v>
      </c>
      <c r="E8" s="6">
        <v>1499</v>
      </c>
      <c r="F8" s="5">
        <v>8</v>
      </c>
      <c r="G8" s="7">
        <v>20</v>
      </c>
      <c r="H8" s="6">
        <f>1499*20</f>
        <v>29980</v>
      </c>
      <c r="I8" s="5" t="str">
        <f>IF(Tabela3[[#This Row],[Total de Lucro por Produto]] &gt; 3000,"BOM","RUIM")</f>
        <v>BOM</v>
      </c>
      <c r="J8" s="5" t="str">
        <f>IF(Tabela3[[#This Row],[Estoque]] &lt; 1,"Esgotado","À Venda")</f>
        <v>Esgotado</v>
      </c>
    </row>
    <row r="9" spans="1:10" x14ac:dyDescent="0.25">
      <c r="A9" s="5" t="s">
        <v>12</v>
      </c>
      <c r="B9" s="5">
        <v>4</v>
      </c>
      <c r="C9" s="5" t="s">
        <v>13</v>
      </c>
      <c r="D9" s="5">
        <v>6</v>
      </c>
      <c r="E9" s="6">
        <v>399</v>
      </c>
      <c r="F9" s="5">
        <v>4</v>
      </c>
      <c r="G9" s="7">
        <v>9</v>
      </c>
      <c r="H9" s="6">
        <f>399*9</f>
        <v>3591</v>
      </c>
      <c r="I9" s="5" t="str">
        <f>IF(Tabela3[[#This Row],[Total de Lucro por Produto]] &gt; 3000,"BOM","RUIM")</f>
        <v>BOM</v>
      </c>
      <c r="J9" s="5" t="str">
        <f>IF(Tabela3[[#This Row],[Estoque]] &lt; 1,"Esgotado","À Venda")</f>
        <v>À Venda</v>
      </c>
    </row>
    <row r="10" spans="1:10" x14ac:dyDescent="0.25">
      <c r="A10" s="5" t="s">
        <v>17</v>
      </c>
      <c r="B10" s="5">
        <v>7</v>
      </c>
      <c r="C10" s="5" t="s">
        <v>18</v>
      </c>
      <c r="D10" s="5">
        <v>12</v>
      </c>
      <c r="E10" s="6">
        <v>199</v>
      </c>
      <c r="F10" s="5">
        <v>7</v>
      </c>
      <c r="G10" s="7">
        <v>5</v>
      </c>
      <c r="H10" s="6">
        <f>199*5</f>
        <v>995</v>
      </c>
      <c r="I10" s="5" t="str">
        <f>IF(Tabela3[[#This Row],[Total de Lucro por Produto]] &gt; 3000,"BOM","RUIM")</f>
        <v>RUIM</v>
      </c>
      <c r="J10" s="5" t="str">
        <f>IF(Tabela3[[#This Row],[Estoque]] &lt; 1,"Esgotado","À Venda")</f>
        <v>À Venda</v>
      </c>
    </row>
    <row r="11" spans="1:10" x14ac:dyDescent="0.25">
      <c r="A11" s="9" t="s">
        <v>15</v>
      </c>
      <c r="B11" s="9">
        <v>6</v>
      </c>
      <c r="C11" s="9" t="s">
        <v>16</v>
      </c>
      <c r="D11" s="9">
        <v>0</v>
      </c>
      <c r="E11" s="10">
        <v>3499</v>
      </c>
      <c r="F11" s="9">
        <v>6</v>
      </c>
      <c r="G11" s="11">
        <v>19</v>
      </c>
      <c r="H11" s="10">
        <f>3499*19</f>
        <v>66481</v>
      </c>
      <c r="I11" s="12" t="str">
        <f>IF(Tabela3[[#This Row],[Total de Lucro por Produto]] &gt; 3000,"BOM","RUIM")</f>
        <v>BOM</v>
      </c>
      <c r="J11" s="9" t="str">
        <f>IF(Tabela3[[#This Row],[Estoque]] &lt; 1,"Esgotado","À Venda")</f>
        <v>Esgotado</v>
      </c>
    </row>
    <row r="13" spans="1:10" ht="23.25" x14ac:dyDescent="0.35">
      <c r="A13" s="20" t="s">
        <v>24</v>
      </c>
      <c r="B13" s="20"/>
      <c r="C13" s="20"/>
      <c r="D13" s="20"/>
      <c r="E13" s="20"/>
      <c r="F13" s="20"/>
      <c r="G13" s="20"/>
      <c r="H13" s="20"/>
    </row>
    <row r="14" spans="1:10" x14ac:dyDescent="0.25">
      <c r="A14" s="19" t="s">
        <v>25</v>
      </c>
      <c r="B14" s="19"/>
      <c r="C14" s="19"/>
      <c r="D14" s="19"/>
      <c r="E14" s="19" t="s">
        <v>26</v>
      </c>
      <c r="F14" s="19"/>
      <c r="G14" s="19"/>
      <c r="H14" s="19"/>
    </row>
    <row r="15" spans="1:10" x14ac:dyDescent="0.25">
      <c r="A15" s="14">
        <f>SUM(Tabela3[[#All],[Estoque]])</f>
        <v>47</v>
      </c>
      <c r="B15" s="14"/>
      <c r="C15" s="14"/>
      <c r="D15" s="14"/>
      <c r="E15" s="16">
        <f>SUM(Tabela3[[#All],[Preço]])</f>
        <v>7191</v>
      </c>
      <c r="F15" s="16"/>
      <c r="G15" s="16"/>
      <c r="H15" s="16"/>
    </row>
    <row r="16" spans="1:10" x14ac:dyDescent="0.25">
      <c r="A16" s="19" t="s">
        <v>27</v>
      </c>
      <c r="B16" s="19"/>
      <c r="C16" s="19"/>
      <c r="D16" s="19"/>
      <c r="E16" s="19" t="s">
        <v>31</v>
      </c>
      <c r="F16" s="19"/>
      <c r="G16" s="19"/>
      <c r="H16" s="19"/>
    </row>
    <row r="17" spans="1:10" x14ac:dyDescent="0.25">
      <c r="A17" s="17">
        <f>COUNT(Tabela3[[#All],[ID do Produto]])</f>
        <v>9</v>
      </c>
      <c r="B17" s="17"/>
      <c r="C17" s="17"/>
      <c r="D17" s="17"/>
      <c r="E17" s="16">
        <f>SUM(Tabela3[[#All],[Total de Lucro por Produto]])</f>
        <v>109602</v>
      </c>
      <c r="F17" s="16"/>
      <c r="G17" s="16"/>
      <c r="H17" s="16"/>
    </row>
    <row r="18" spans="1:10" ht="21" x14ac:dyDescent="0.35">
      <c r="A18" s="15" t="s">
        <v>36</v>
      </c>
      <c r="B18" s="15"/>
      <c r="C18" s="15"/>
      <c r="D18" s="15"/>
      <c r="E18" s="15"/>
      <c r="F18" s="15"/>
      <c r="G18" s="15"/>
      <c r="H18" s="15"/>
    </row>
    <row r="19" spans="1:10" x14ac:dyDescent="0.25">
      <c r="A19" s="16">
        <f>LARGE(Tabela3[[#All],[Total de Lucro por Produto]],1)</f>
        <v>66481</v>
      </c>
      <c r="B19" s="16"/>
      <c r="C19" s="16"/>
      <c r="D19" s="16"/>
      <c r="E19" s="17" t="str" cm="1">
        <f t="array" ref="E19">_xlfn.XLOOKUP(H8,Tabela3[[#All],[Total de Lucro por Produto]],Tabela3[[#All],[Produto]])</f>
        <v>Televisão</v>
      </c>
      <c r="F19" s="17"/>
      <c r="G19" s="17"/>
      <c r="H19" s="17"/>
    </row>
    <row r="20" spans="1:10" ht="21" x14ac:dyDescent="0.35">
      <c r="A20" s="15" t="s">
        <v>35</v>
      </c>
      <c r="B20" s="15"/>
      <c r="C20" s="15"/>
      <c r="D20" s="15"/>
      <c r="E20" s="15"/>
      <c r="F20" s="15"/>
      <c r="G20" s="15"/>
      <c r="H20" s="15"/>
    </row>
    <row r="21" spans="1:10" x14ac:dyDescent="0.25">
      <c r="A21" s="16">
        <f>SMALL(Tabela3[[#All],[Total de Lucro por Produto]],1)</f>
        <v>490</v>
      </c>
      <c r="B21" s="16"/>
      <c r="C21" s="16"/>
      <c r="D21" s="16"/>
      <c r="E21" s="17" t="str" cm="1">
        <f t="array" ref="E21">_xlfn.XLOOKUP(H7,Tabela3[[#All],[Total de Lucro por Produto]],Tabela3[[#All],[Produto]])</f>
        <v>Rádio</v>
      </c>
      <c r="F21" s="17"/>
      <c r="G21" s="17"/>
      <c r="H21" s="17"/>
    </row>
    <row r="22" spans="1:10" ht="21" x14ac:dyDescent="0.35">
      <c r="A22" s="15" t="s">
        <v>33</v>
      </c>
      <c r="B22" s="15"/>
      <c r="C22" s="15"/>
      <c r="D22" s="15"/>
      <c r="E22" s="15"/>
      <c r="F22" s="15"/>
      <c r="G22" s="15"/>
      <c r="H22" s="15"/>
    </row>
    <row r="23" spans="1:10" x14ac:dyDescent="0.25">
      <c r="A23" s="14">
        <f>LARGE(Tabela3[[#All],[Vendas dos produtos]],1)</f>
        <v>20</v>
      </c>
      <c r="B23" s="14"/>
      <c r="C23" s="14"/>
      <c r="D23" s="14"/>
      <c r="E23" s="16" t="str" cm="1">
        <f t="array" ref="E23">_xlfn.XLOOKUP(A23,Tabela3[[#All],[Vendas dos produtos]],Tabela3[[#All],[Produto]])</f>
        <v>Televisão</v>
      </c>
      <c r="F23" s="16"/>
      <c r="G23" s="16"/>
      <c r="H23" s="16"/>
    </row>
    <row r="24" spans="1:10" ht="21" x14ac:dyDescent="0.35">
      <c r="A24" s="15" t="s">
        <v>34</v>
      </c>
      <c r="B24" s="15"/>
      <c r="C24" s="15"/>
      <c r="D24" s="15"/>
      <c r="E24" s="15"/>
      <c r="F24" s="15"/>
      <c r="G24" s="15"/>
      <c r="H24" s="15"/>
      <c r="J24" s="13"/>
    </row>
    <row r="25" spans="1:10" x14ac:dyDescent="0.25">
      <c r="A25" s="14">
        <f>SMALL(Tabela3[[#All],[Vendas dos produtos]],1)</f>
        <v>2</v>
      </c>
      <c r="B25" s="14"/>
      <c r="C25" s="14"/>
      <c r="D25" s="14"/>
      <c r="E25" s="14" t="str" cm="1">
        <f t="array" ref="E25">_xlfn.XLOOKUP(G11,Tabela3[[#All],[Vendas dos produtos]],Tabela3[[#All],[Produto]])</f>
        <v>Video Game</v>
      </c>
      <c r="F25" s="14"/>
      <c r="G25" s="14"/>
      <c r="H25" s="14"/>
    </row>
  </sheetData>
  <mergeCells count="22">
    <mergeCell ref="A21:D21"/>
    <mergeCell ref="E21:H21"/>
    <mergeCell ref="A1:J1"/>
    <mergeCell ref="A18:H18"/>
    <mergeCell ref="A19:D19"/>
    <mergeCell ref="E19:H19"/>
    <mergeCell ref="A20:H20"/>
    <mergeCell ref="A16:D16"/>
    <mergeCell ref="A17:D17"/>
    <mergeCell ref="E15:H15"/>
    <mergeCell ref="E16:H16"/>
    <mergeCell ref="A13:H13"/>
    <mergeCell ref="E17:H17"/>
    <mergeCell ref="A14:D14"/>
    <mergeCell ref="A15:D15"/>
    <mergeCell ref="E14:H14"/>
    <mergeCell ref="A23:D23"/>
    <mergeCell ref="A22:H22"/>
    <mergeCell ref="E23:H23"/>
    <mergeCell ref="A24:H24"/>
    <mergeCell ref="A25:D25"/>
    <mergeCell ref="E25:H25"/>
  </mergeCells>
  <conditionalFormatting sqref="I2:I11">
    <cfRule type="containsText" dxfId="4" priority="8" operator="containsText" text="RUIM">
      <formula>NOT(ISERROR(SEARCH("RUIM",I2)))</formula>
    </cfRule>
    <cfRule type="containsText" dxfId="3" priority="9" operator="containsText" text="BOM">
      <formula>NOT(ISERROR(SEARCH("BOM",I2)))</formula>
    </cfRule>
    <cfRule type="containsText" priority="10" operator="containsText" text="BOM">
      <formula>NOT(ISERROR(SEARCH("BOM",I2)))</formula>
    </cfRule>
  </conditionalFormatting>
  <conditionalFormatting sqref="J2:J11">
    <cfRule type="containsText" dxfId="2" priority="11" operator="containsText" text="À Venda">
      <formula>NOT(ISERROR(SEARCH("À Venda",J2)))</formula>
    </cfRule>
    <cfRule type="containsText" dxfId="1" priority="13" operator="containsText" text="Esgotado">
      <formula>NOT(ISERROR(SEARCH("Esgotado",J2)))</formula>
    </cfRule>
    <cfRule type="expression" dxfId="0" priority="15" stopIfTrue="1">
      <formula>"Esgotado"</formula>
    </cfRule>
  </conditionalFormatting>
  <conditionalFormatting sqref="J3:J11">
    <cfRule type="containsText" priority="12" operator="containsText" text="À Venda">
      <formula>NOT(ISERROR(SEARCH("À Venda",J3)))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F0DC1A5-E6FD-466E-8C6E-6674098638A6}">
            <x14:iconSet iconSet="4TrafficLights" custom="1">
              <x14:cfvo type="percent">
                <xm:f>0</xm:f>
              </x14:cfvo>
              <x14:cfvo type="num">
                <xm:f>500</xm:f>
              </x14:cfvo>
              <x14:cfvo type="num">
                <xm:f>1500</xm:f>
              </x14:cfvo>
              <x14:cfvo type="num">
                <xm:f>3000</xm:f>
              </x14:cfvo>
              <x14:cfIcon iconSet="3Symbols" iconId="0"/>
              <x14:cfIcon iconSet="3TrafficLights1" iconId="0"/>
              <x14:cfIcon iconSet="3TrafficLights1" iconId="1"/>
              <x14:cfIcon iconSet="3TrafficLights1" iconId="2"/>
            </x14:iconSet>
          </x14:cfRule>
          <xm:sqref>H2:H11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Preço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Rc</dc:creator>
  <cp:lastModifiedBy>Nicolas Rc</cp:lastModifiedBy>
  <dcterms:created xsi:type="dcterms:W3CDTF">2025-07-23T16:23:43Z</dcterms:created>
  <dcterms:modified xsi:type="dcterms:W3CDTF">2025-07-31T15:45:05Z</dcterms:modified>
</cp:coreProperties>
</file>