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xr:revisionPtr revIDLastSave="0" documentId="8_{CD5BD163-680B-44A1-9C28-30115A46ECA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sumo Geral" sheetId="1" r:id="rId1"/>
    <sheet name="Custos Das Casas" sheetId="2" r:id="rId2"/>
    <sheet name="Reembolso" sheetId="3" r:id="rId3"/>
    <sheet name="ORÇAMENTO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B5" i="1"/>
  <c r="B6" i="1" s="1"/>
  <c r="G8" i="1"/>
  <c r="G9" i="1" s="1"/>
  <c r="F34" i="4"/>
  <c r="H32" i="4"/>
  <c r="H34" i="4"/>
  <c r="H35" i="4"/>
  <c r="H36" i="4"/>
  <c r="H37" i="4"/>
  <c r="H38" i="4"/>
  <c r="H39" i="4"/>
  <c r="H40" i="4"/>
  <c r="H31" i="4"/>
  <c r="I41" i="4"/>
  <c r="D22" i="4"/>
  <c r="D21" i="4"/>
  <c r="D20" i="4"/>
  <c r="D19" i="4"/>
  <c r="H12" i="4"/>
  <c r="H5" i="4"/>
  <c r="H6" i="4"/>
  <c r="H7" i="4"/>
  <c r="H8" i="4"/>
  <c r="H9" i="4"/>
  <c r="H10" i="4"/>
  <c r="H11" i="4"/>
  <c r="H4" i="4"/>
  <c r="I9" i="4"/>
  <c r="I11" i="4"/>
  <c r="E7" i="3"/>
  <c r="G3" i="1" s="1"/>
  <c r="G4" i="1" s="1"/>
  <c r="I13" i="4" l="1"/>
  <c r="B8" i="1"/>
  <c r="G19" i="1" s="1"/>
  <c r="B4" i="1"/>
  <c r="B9" i="1"/>
</calcChain>
</file>

<file path=xl/sharedStrings.xml><?xml version="1.0" encoding="utf-8"?>
<sst xmlns="http://schemas.openxmlformats.org/spreadsheetml/2006/main" count="167" uniqueCount="86">
  <si>
    <t>Item</t>
  </si>
  <si>
    <t>Valor (R$)</t>
  </si>
  <si>
    <t>Saldo à pagar para Carla</t>
  </si>
  <si>
    <t>CONTA CORRENTE</t>
  </si>
  <si>
    <t>SALDO</t>
  </si>
  <si>
    <t>Terreno</t>
  </si>
  <si>
    <t>Reembolsos</t>
  </si>
  <si>
    <t>VALOR EM DINHEIRO</t>
  </si>
  <si>
    <t>Custo por casa</t>
  </si>
  <si>
    <t>TOTAL</t>
  </si>
  <si>
    <t>Retro</t>
  </si>
  <si>
    <t>Custo Total das Duas Casas</t>
  </si>
  <si>
    <t>Areia Brita</t>
  </si>
  <si>
    <t>Custo por m2</t>
  </si>
  <si>
    <t>Giassi Ferro</t>
  </si>
  <si>
    <t>% de Administração</t>
  </si>
  <si>
    <t>10%</t>
  </si>
  <si>
    <t>Mão de obra</t>
  </si>
  <si>
    <t>Taxa de Administração</t>
  </si>
  <si>
    <t>Ja pago</t>
  </si>
  <si>
    <t>Aterro</t>
  </si>
  <si>
    <t>Custo Total Final da Obra</t>
  </si>
  <si>
    <t>Giassi Ferro (1 / 3)</t>
  </si>
  <si>
    <t>Administração</t>
  </si>
  <si>
    <t>Dia</t>
  </si>
  <si>
    <t>Saldo</t>
  </si>
  <si>
    <t>Data</t>
  </si>
  <si>
    <t>Categoria</t>
  </si>
  <si>
    <t>Descrição</t>
  </si>
  <si>
    <t>Nota Fiscal</t>
  </si>
  <si>
    <t>Responsavel</t>
  </si>
  <si>
    <t>Forma de Pagamento</t>
  </si>
  <si>
    <t>Observações</t>
  </si>
  <si>
    <t>Projeto</t>
  </si>
  <si>
    <t>Projeto Arq</t>
  </si>
  <si>
    <t>SEM NF</t>
  </si>
  <si>
    <t>Dinheiro</t>
  </si>
  <si>
    <t>1ª Parcela</t>
  </si>
  <si>
    <t>2ª Parcela</t>
  </si>
  <si>
    <t>ART Projeto</t>
  </si>
  <si>
    <t>Nicolas</t>
  </si>
  <si>
    <t>PIX</t>
  </si>
  <si>
    <t>ART Execução</t>
  </si>
  <si>
    <t>Foto copias</t>
  </si>
  <si>
    <t>Taxa de aprovação</t>
  </si>
  <si>
    <t>Muro de contenção</t>
  </si>
  <si>
    <t>Ferro</t>
  </si>
  <si>
    <t>Pix</t>
  </si>
  <si>
    <t>Eu paguei</t>
  </si>
  <si>
    <t>Cimento e pedra</t>
  </si>
  <si>
    <t>Augusto</t>
  </si>
  <si>
    <t>Areia e brita</t>
  </si>
  <si>
    <t>Retro (limpeza terreno)</t>
  </si>
  <si>
    <t>Fundação</t>
  </si>
  <si>
    <t>Ligação agua e luz</t>
  </si>
  <si>
    <t>Material</t>
  </si>
  <si>
    <t>MATERIAL - MURO DE CONTENÇÃO</t>
  </si>
  <si>
    <t>EMPRESA</t>
  </si>
  <si>
    <t>FERRO</t>
  </si>
  <si>
    <t xml:space="preserve">AREIA </t>
  </si>
  <si>
    <t>BRITA</t>
  </si>
  <si>
    <t>PEDRA</t>
  </si>
  <si>
    <t>CIMENTO</t>
  </si>
  <si>
    <t>FRETE</t>
  </si>
  <si>
    <t>VALOR FECHADO</t>
  </si>
  <si>
    <t>MOUTINHO</t>
  </si>
  <si>
    <t>Giassi Ferros</t>
  </si>
  <si>
    <t>G HAUS</t>
  </si>
  <si>
    <t>TaQi</t>
  </si>
  <si>
    <t>Made Norte</t>
  </si>
  <si>
    <t>Prado</t>
  </si>
  <si>
    <t>Daniel Pedra</t>
  </si>
  <si>
    <t>São Jorge</t>
  </si>
  <si>
    <t>Orçamento Carla</t>
  </si>
  <si>
    <t>ALUGUEL (5 meses)</t>
  </si>
  <si>
    <t>Estancia Container</t>
  </si>
  <si>
    <t>Nao tem previsão</t>
  </si>
  <si>
    <t>Renan</t>
  </si>
  <si>
    <t>MKlein Locações</t>
  </si>
  <si>
    <t>H2 Containers</t>
  </si>
  <si>
    <t>Não tem previsão</t>
  </si>
  <si>
    <t>MATERIAL - FUNDAÇÕES</t>
  </si>
  <si>
    <t>MADEIRA</t>
  </si>
  <si>
    <t>MISCELANIAS</t>
  </si>
  <si>
    <t>Ferros Castro</t>
  </si>
  <si>
    <t>Madeireira Morada do 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</si>
</sst>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&quot;-&quot;??_-;_-@_-"/>
    <numFmt numFmtId="165" formatCode="&quot;R$&quot;\ #,##0.00"/>
    <numFmt numFmtId="166" formatCode="dd/mm/yy;@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2" fillId="0" borderId="1" xfId="0" applyNumberFormat="1" applyFont="1" applyBorder="1"/>
    <xf numFmtId="166" fontId="0" fillId="0" borderId="0" xfId="0" applyNumberFormat="1" applyAlignment="1">
      <alignment horizontal="right"/>
    </xf>
    <xf numFmtId="166" fontId="0" fillId="0" borderId="0" xfId="0" applyNumberFormat="1"/>
    <xf numFmtId="9" fontId="0" fillId="0" borderId="0" xfId="0" applyNumberFormat="1"/>
    <xf numFmtId="16" fontId="0" fillId="0" borderId="0" xfId="0" applyNumberFormat="1"/>
    <xf numFmtId="166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0" fontId="0" fillId="0" borderId="2" xfId="0" applyBorder="1"/>
    <xf numFmtId="164" fontId="0" fillId="0" borderId="2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164" formatCode="_-[$R$-416]\ * #,##0.00_-;\-[$R$-416]\ * #,##0.00_-;_-[$R$-416]\ * &quot;-&quot;??_-;_-@_-"/>
    </dxf>
    <dxf>
      <numFmt numFmtId="166" formatCode="dd/mm/yy;@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195EB-DF3F-44D7-80F1-3AEE41CBF9CC}" name="Tabela1" displayName="Tabela1" ref="A1:H22" totalsRowShown="0" headerRowDxfId="2">
  <autoFilter ref="A1:H22" xr:uid="{035195EB-DF3F-44D7-80F1-3AEE41CBF9CC}"/>
  <tableColumns count="8">
    <tableColumn id="1" xr3:uid="{407A357A-CE5E-427D-9123-8B0C4FD53C72}" name="Data" dataDxfId="1"/>
    <tableColumn id="2" xr3:uid="{1953FAA9-B017-44C9-8E4F-E4650DFC666B}" name="Categoria"/>
    <tableColumn id="3" xr3:uid="{AEF88468-B3EE-4623-BEB3-093A1264288D}" name="Descrição"/>
    <tableColumn id="4" xr3:uid="{B835EF23-E929-415A-ACAC-8A90DC2158B9}" name="Nota Fiscal"/>
    <tableColumn id="5" xr3:uid="{12376427-134E-400F-885E-220E865D2DC7}" name="Responsavel"/>
    <tableColumn id="6" xr3:uid="{DBAF0799-2AAD-4BF8-8B8C-76655098FE94}" name="Valor (R$)" dataDxfId="0"/>
    <tableColumn id="7" xr3:uid="{E90CE9EA-68AF-4C16-9C9F-F583B3B190B0}" name="Forma de Pagamento"/>
    <tableColumn id="8" xr3:uid="{41096EB1-FA1D-4292-8FF9-D1F0BF5D5611}" name="Observaçõ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"/>
  <sheetViews>
    <sheetView tabSelected="1" workbookViewId="0">
      <selection activeCell="B7" sqref="B7"/>
    </sheetView>
  </sheetViews>
  <sheetFormatPr defaultRowHeight="15"/>
  <cols>
    <col min="1" max="1" width="26.42578125" customWidth="1"/>
    <col min="2" max="2" width="14.5703125" style="7" customWidth="1"/>
    <col min="7" max="7" width="16.42578125" customWidth="1"/>
    <col min="8" max="8" width="14.7109375" style="4" bestFit="1" customWidth="1"/>
    <col min="9" max="9" width="19.85546875" customWidth="1"/>
    <col min="10" max="10" width="17.5703125" bestFit="1" customWidth="1"/>
    <col min="11" max="11" width="15.140625" style="8" customWidth="1"/>
    <col min="12" max="12" width="13.5703125" style="8" customWidth="1"/>
    <col min="13" max="13" width="12.7109375" customWidth="1"/>
  </cols>
  <sheetData>
    <row r="2" spans="1:11">
      <c r="A2" s="1" t="s">
        <v>0</v>
      </c>
      <c r="B2" s="5" t="s">
        <v>1</v>
      </c>
      <c r="D2" s="23" t="s">
        <v>2</v>
      </c>
      <c r="E2" s="23"/>
      <c r="F2" s="23"/>
      <c r="G2" s="4">
        <v>-2500</v>
      </c>
      <c r="H2"/>
      <c r="J2" s="9" t="s">
        <v>3</v>
      </c>
      <c r="K2" s="9" t="s">
        <v>4</v>
      </c>
    </row>
    <row r="3" spans="1:11">
      <c r="A3" t="s">
        <v>5</v>
      </c>
      <c r="B3" s="6">
        <v>125000</v>
      </c>
      <c r="D3" s="23" t="s">
        <v>6</v>
      </c>
      <c r="E3" s="23"/>
      <c r="F3" s="23"/>
      <c r="G3" s="4">
        <f>Reembolso!E7</f>
        <v>219.26</v>
      </c>
      <c r="H3"/>
      <c r="I3" t="s">
        <v>7</v>
      </c>
      <c r="J3" s="8">
        <v>35000</v>
      </c>
    </row>
    <row r="4" spans="1:11">
      <c r="A4" t="s">
        <v>8</v>
      </c>
      <c r="B4" s="6">
        <f>B5/2</f>
        <v>22310.78</v>
      </c>
      <c r="D4" s="23" t="s">
        <v>9</v>
      </c>
      <c r="E4" s="23"/>
      <c r="F4" s="23"/>
      <c r="G4" s="4">
        <f>SUM(G2:G3)</f>
        <v>-2280.7399999999998</v>
      </c>
      <c r="H4"/>
      <c r="I4" t="s">
        <v>10</v>
      </c>
      <c r="J4" s="8">
        <v>-1650</v>
      </c>
    </row>
    <row r="5" spans="1:11">
      <c r="A5" t="s">
        <v>11</v>
      </c>
      <c r="B5" s="6">
        <f>_xlfn.SINGLE(SUM('Custos Das Casas'!F2:F1000))</f>
        <v>44621.56</v>
      </c>
      <c r="G5" s="4"/>
      <c r="H5"/>
      <c r="I5" t="s">
        <v>12</v>
      </c>
      <c r="J5" s="8">
        <v>-2350</v>
      </c>
    </row>
    <row r="6" spans="1:11">
      <c r="A6" t="s">
        <v>13</v>
      </c>
      <c r="B6" s="6">
        <f>(B5 + B3)/140</f>
        <v>1211.5825714285713</v>
      </c>
      <c r="G6" s="4"/>
      <c r="H6"/>
      <c r="I6" t="s">
        <v>14</v>
      </c>
      <c r="J6" s="8">
        <v>-1900</v>
      </c>
    </row>
    <row r="7" spans="1:11">
      <c r="A7" t="s">
        <v>15</v>
      </c>
      <c r="B7" s="7" t="s">
        <v>16</v>
      </c>
      <c r="D7" s="23" t="s">
        <v>17</v>
      </c>
      <c r="E7" s="23"/>
      <c r="F7" s="23"/>
      <c r="G7" s="4">
        <v>108342</v>
      </c>
      <c r="H7"/>
      <c r="I7" t="s">
        <v>17</v>
      </c>
      <c r="J7" s="8">
        <v>-10800</v>
      </c>
    </row>
    <row r="8" spans="1:11">
      <c r="A8" t="s">
        <v>18</v>
      </c>
      <c r="B8" s="6">
        <f>B5*B7</f>
        <v>4462.1559999999999</v>
      </c>
      <c r="D8" s="23" t="s">
        <v>19</v>
      </c>
      <c r="E8" s="23"/>
      <c r="F8" s="23"/>
      <c r="G8" s="4">
        <f>SUMIF('Custos Das Casas'!C:C, "Mão de obra", 'Custos Das Casas'!F:F)</f>
        <v>15840</v>
      </c>
      <c r="H8"/>
      <c r="I8" t="s">
        <v>20</v>
      </c>
      <c r="J8" s="8">
        <v>-4460</v>
      </c>
    </row>
    <row r="9" spans="1:11">
      <c r="A9" t="s">
        <v>21</v>
      </c>
      <c r="B9" s="6">
        <f>B4+B8</f>
        <v>26772.935999999998</v>
      </c>
      <c r="G9" s="16">
        <f>G8/G7</f>
        <v>0.14620368832031899</v>
      </c>
      <c r="H9"/>
      <c r="I9" t="s">
        <v>17</v>
      </c>
      <c r="J9" s="8">
        <v>-3040</v>
      </c>
      <c r="K9" s="8">
        <f>SUM(J3:J24)</f>
        <v>8400</v>
      </c>
    </row>
    <row r="10" spans="1:11">
      <c r="H10"/>
      <c r="I10" t="s">
        <v>22</v>
      </c>
      <c r="J10" s="8">
        <v>-2400</v>
      </c>
    </row>
    <row r="16" spans="1:11">
      <c r="D16" t="s">
        <v>23</v>
      </c>
    </row>
    <row r="17" spans="4:7">
      <c r="D17" t="s">
        <v>24</v>
      </c>
      <c r="E17" s="17">
        <v>45813</v>
      </c>
      <c r="G17" s="4"/>
    </row>
    <row r="19" spans="4:7">
      <c r="D19" t="s">
        <v>25</v>
      </c>
      <c r="G19" s="4">
        <f>B8-(SUM(G17:G18))</f>
        <v>4462.1559999999999</v>
      </c>
    </row>
  </sheetData>
  <mergeCells count="5">
    <mergeCell ref="D2:F2"/>
    <mergeCell ref="D3:F3"/>
    <mergeCell ref="D4:F4"/>
    <mergeCell ref="D7:F7"/>
    <mergeCell ref="D8:F8"/>
  </mergeCells>
  <conditionalFormatting sqref="G4">
    <cfRule type="cellIs" dxfId="3" priority="1" operator="lessThanOrEqual">
      <formula>"0$H$5"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sqref="A1:XFD1048576"/>
    </sheetView>
  </sheetViews>
  <sheetFormatPr defaultRowHeight="15"/>
  <cols>
    <col min="1" max="1" width="14.28515625" style="14" customWidth="1"/>
    <col min="2" max="2" width="21.7109375" customWidth="1"/>
    <col min="3" max="3" width="22" bestFit="1" customWidth="1"/>
    <col min="4" max="4" width="13.28515625" customWidth="1"/>
    <col min="5" max="5" width="14.5703125" bestFit="1" customWidth="1"/>
    <col min="6" max="6" width="17.7109375" style="4" customWidth="1"/>
    <col min="7" max="7" width="24" customWidth="1"/>
    <col min="8" max="8" width="18" customWidth="1"/>
  </cols>
  <sheetData>
    <row r="1" spans="1:8">
      <c r="A1" s="18" t="s">
        <v>26</v>
      </c>
      <c r="B1" s="19" t="s">
        <v>27</v>
      </c>
      <c r="C1" s="19" t="s">
        <v>28</v>
      </c>
      <c r="D1" s="19" t="s">
        <v>29</v>
      </c>
      <c r="E1" s="19" t="s">
        <v>30</v>
      </c>
      <c r="F1" s="20" t="s">
        <v>1</v>
      </c>
      <c r="G1" s="19" t="s">
        <v>31</v>
      </c>
      <c r="H1" s="19" t="s">
        <v>32</v>
      </c>
    </row>
    <row r="2" spans="1:8">
      <c r="A2" s="14">
        <v>45719</v>
      </c>
      <c r="B2" t="s">
        <v>33</v>
      </c>
      <c r="C2" t="s">
        <v>34</v>
      </c>
      <c r="E2" t="s">
        <v>35</v>
      </c>
      <c r="F2" s="4">
        <v>2800</v>
      </c>
      <c r="G2" t="s">
        <v>36</v>
      </c>
      <c r="H2" t="s">
        <v>37</v>
      </c>
    </row>
    <row r="3" spans="1:8">
      <c r="A3" s="14">
        <v>45768</v>
      </c>
      <c r="B3" t="s">
        <v>33</v>
      </c>
      <c r="C3" t="s">
        <v>34</v>
      </c>
      <c r="E3" t="s">
        <v>35</v>
      </c>
      <c r="F3" s="4">
        <v>2680</v>
      </c>
      <c r="G3" t="s">
        <v>36</v>
      </c>
      <c r="H3" t="s">
        <v>38</v>
      </c>
    </row>
    <row r="4" spans="1:8">
      <c r="A4" s="14">
        <v>45790</v>
      </c>
      <c r="B4" t="s">
        <v>33</v>
      </c>
      <c r="C4" t="s">
        <v>39</v>
      </c>
      <c r="E4" t="s">
        <v>40</v>
      </c>
      <c r="F4" s="4">
        <v>125.4</v>
      </c>
      <c r="G4" t="s">
        <v>41</v>
      </c>
    </row>
    <row r="5" spans="1:8">
      <c r="A5" s="14">
        <v>45791</v>
      </c>
      <c r="B5" t="s">
        <v>33</v>
      </c>
      <c r="C5" t="s">
        <v>42</v>
      </c>
      <c r="E5" t="s">
        <v>40</v>
      </c>
      <c r="F5" s="4">
        <v>125.4</v>
      </c>
      <c r="G5" t="s">
        <v>41</v>
      </c>
    </row>
    <row r="6" spans="1:8">
      <c r="A6" s="14">
        <v>45798</v>
      </c>
      <c r="B6" t="s">
        <v>33</v>
      </c>
      <c r="C6" t="s">
        <v>43</v>
      </c>
      <c r="D6">
        <v>7590</v>
      </c>
      <c r="E6" t="s">
        <v>40</v>
      </c>
      <c r="F6" s="4">
        <v>69.2</v>
      </c>
      <c r="G6" t="s">
        <v>41</v>
      </c>
    </row>
    <row r="7" spans="1:8">
      <c r="A7" s="14">
        <v>45798</v>
      </c>
      <c r="B7" t="s">
        <v>33</v>
      </c>
      <c r="C7" t="s">
        <v>44</v>
      </c>
      <c r="E7" t="s">
        <v>40</v>
      </c>
      <c r="F7" s="4">
        <v>386.5</v>
      </c>
      <c r="G7" t="s">
        <v>41</v>
      </c>
    </row>
    <row r="8" spans="1:8">
      <c r="A8" s="14">
        <v>45800</v>
      </c>
      <c r="B8" t="s">
        <v>45</v>
      </c>
      <c r="C8" t="s">
        <v>46</v>
      </c>
      <c r="D8">
        <v>64794</v>
      </c>
      <c r="E8" t="s">
        <v>40</v>
      </c>
      <c r="F8" s="4">
        <v>1900</v>
      </c>
      <c r="G8" t="s">
        <v>47</v>
      </c>
      <c r="H8" t="s">
        <v>48</v>
      </c>
    </row>
    <row r="9" spans="1:8">
      <c r="A9" s="14">
        <v>45804</v>
      </c>
      <c r="B9" t="s">
        <v>45</v>
      </c>
      <c r="C9" t="s">
        <v>49</v>
      </c>
      <c r="E9" t="s">
        <v>50</v>
      </c>
      <c r="F9" s="4">
        <v>3035</v>
      </c>
      <c r="G9" t="s">
        <v>47</v>
      </c>
    </row>
    <row r="10" spans="1:8">
      <c r="A10" s="14">
        <v>45804</v>
      </c>
      <c r="B10" t="s">
        <v>45</v>
      </c>
      <c r="C10" t="s">
        <v>51</v>
      </c>
      <c r="E10" t="s">
        <v>35</v>
      </c>
      <c r="F10" s="4">
        <v>2350</v>
      </c>
      <c r="G10" t="s">
        <v>36</v>
      </c>
    </row>
    <row r="11" spans="1:8">
      <c r="A11" s="14">
        <v>45807</v>
      </c>
      <c r="B11" t="s">
        <v>45</v>
      </c>
      <c r="C11" t="s">
        <v>52</v>
      </c>
      <c r="E11" t="s">
        <v>35</v>
      </c>
      <c r="F11" s="4">
        <v>1650</v>
      </c>
      <c r="G11" t="s">
        <v>36</v>
      </c>
    </row>
    <row r="12" spans="1:8">
      <c r="A12" s="15">
        <v>45807</v>
      </c>
      <c r="B12" t="s">
        <v>33</v>
      </c>
      <c r="C12" t="s">
        <v>43</v>
      </c>
      <c r="D12">
        <v>7634</v>
      </c>
      <c r="E12" t="s">
        <v>40</v>
      </c>
      <c r="F12" s="4">
        <v>81.2</v>
      </c>
      <c r="G12" t="s">
        <v>47</v>
      </c>
    </row>
    <row r="13" spans="1:8">
      <c r="A13" s="14">
        <v>45811</v>
      </c>
      <c r="B13" t="s">
        <v>45</v>
      </c>
      <c r="C13" t="s">
        <v>17</v>
      </c>
      <c r="E13" t="s">
        <v>35</v>
      </c>
      <c r="F13" s="4">
        <v>12800</v>
      </c>
      <c r="G13" t="s">
        <v>36</v>
      </c>
    </row>
    <row r="14" spans="1:8">
      <c r="A14" s="14">
        <v>45826</v>
      </c>
      <c r="B14" t="s">
        <v>20</v>
      </c>
      <c r="C14" t="s">
        <v>52</v>
      </c>
      <c r="E14" t="s">
        <v>35</v>
      </c>
      <c r="F14" s="4">
        <v>4460</v>
      </c>
    </row>
    <row r="15" spans="1:8">
      <c r="A15" s="14">
        <v>45834</v>
      </c>
      <c r="B15" t="s">
        <v>53</v>
      </c>
      <c r="C15" t="s">
        <v>46</v>
      </c>
      <c r="E15" t="s">
        <v>40</v>
      </c>
      <c r="F15" s="4">
        <v>7200</v>
      </c>
      <c r="G15" t="s">
        <v>41</v>
      </c>
    </row>
    <row r="16" spans="1:8">
      <c r="A16" s="14">
        <v>45839</v>
      </c>
      <c r="B16" t="s">
        <v>33</v>
      </c>
      <c r="C16" t="s">
        <v>43</v>
      </c>
      <c r="D16">
        <v>7746</v>
      </c>
      <c r="E16" t="s">
        <v>40</v>
      </c>
      <c r="F16" s="4">
        <v>68.86</v>
      </c>
      <c r="G16" t="s">
        <v>41</v>
      </c>
    </row>
    <row r="17" spans="1:6">
      <c r="A17" s="14">
        <v>45842</v>
      </c>
      <c r="B17" t="s">
        <v>53</v>
      </c>
      <c r="C17" t="s">
        <v>17</v>
      </c>
      <c r="F17" s="4">
        <v>3040</v>
      </c>
    </row>
    <row r="18" spans="1:6">
      <c r="A18" s="14">
        <v>45847</v>
      </c>
      <c r="B18" t="s">
        <v>54</v>
      </c>
      <c r="C18" t="s">
        <v>55</v>
      </c>
      <c r="E18" t="s">
        <v>50</v>
      </c>
      <c r="F18" s="4">
        <v>1850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2535-E90F-4356-81EF-3D38AACB4E3A}">
  <dimension ref="A1:G7"/>
  <sheetViews>
    <sheetView workbookViewId="0">
      <selection sqref="A1:XFD1048576"/>
    </sheetView>
  </sheetViews>
  <sheetFormatPr defaultRowHeight="15"/>
  <cols>
    <col min="1" max="1" width="11.42578125" bestFit="1" customWidth="1"/>
    <col min="2" max="2" width="13.5703125" customWidth="1"/>
    <col min="3" max="4" width="17.7109375" customWidth="1"/>
    <col min="5" max="5" width="12.42578125" bestFit="1" customWidth="1"/>
    <col min="6" max="6" width="24.140625" customWidth="1"/>
    <col min="7" max="7" width="15.140625" customWidth="1"/>
  </cols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E1" s="3" t="s">
        <v>1</v>
      </c>
      <c r="F1" s="1" t="s">
        <v>31</v>
      </c>
      <c r="G1" s="1" t="s">
        <v>32</v>
      </c>
    </row>
    <row r="2" spans="1:7">
      <c r="A2" s="2">
        <v>45798</v>
      </c>
      <c r="B2" t="s">
        <v>33</v>
      </c>
      <c r="C2" t="s">
        <v>43</v>
      </c>
      <c r="D2">
        <v>7590</v>
      </c>
      <c r="E2" s="4">
        <v>69.2</v>
      </c>
      <c r="F2" t="s">
        <v>47</v>
      </c>
    </row>
    <row r="3" spans="1:7">
      <c r="A3" s="2">
        <v>45807</v>
      </c>
      <c r="B3" t="s">
        <v>33</v>
      </c>
      <c r="C3" t="s">
        <v>43</v>
      </c>
      <c r="D3">
        <v>7634</v>
      </c>
      <c r="E3" s="4">
        <v>81.2</v>
      </c>
      <c r="F3" t="s">
        <v>47</v>
      </c>
    </row>
    <row r="4" spans="1:7">
      <c r="A4" s="2">
        <v>45839</v>
      </c>
      <c r="B4" s="21" t="s">
        <v>33</v>
      </c>
      <c r="C4" s="21" t="s">
        <v>43</v>
      </c>
      <c r="D4" s="21">
        <v>7746</v>
      </c>
      <c r="E4" s="22">
        <v>68.86</v>
      </c>
      <c r="F4" t="s">
        <v>47</v>
      </c>
    </row>
    <row r="7" spans="1:7">
      <c r="A7" s="24" t="s">
        <v>9</v>
      </c>
      <c r="B7" s="24"/>
      <c r="C7" s="24"/>
      <c r="D7" s="24"/>
      <c r="E7" s="4">
        <f>SUM(E2:E6)</f>
        <v>219.26</v>
      </c>
    </row>
  </sheetData>
  <mergeCells count="1">
    <mergeCell ref="A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E83D-CB05-4236-8B99-C58928E8B3B5}">
  <dimension ref="A2:I41"/>
  <sheetViews>
    <sheetView topLeftCell="A26" workbookViewId="0">
      <selection activeCell="A26" sqref="A1:XFD1048576"/>
    </sheetView>
  </sheetViews>
  <sheetFormatPr defaultRowHeight="15"/>
  <cols>
    <col min="1" max="1" width="23.5703125" customWidth="1"/>
    <col min="2" max="2" width="18.5703125" style="4" customWidth="1"/>
    <col min="3" max="3" width="15.42578125" style="4" customWidth="1"/>
    <col min="4" max="4" width="13.85546875" style="4" customWidth="1"/>
    <col min="5" max="5" width="18" style="4" customWidth="1"/>
    <col min="6" max="6" width="15.42578125" style="8" customWidth="1"/>
    <col min="7" max="7" width="13.28515625" style="4" customWidth="1"/>
    <col min="8" max="8" width="17.28515625" style="4" customWidth="1"/>
    <col min="9" max="9" width="20" customWidth="1"/>
  </cols>
  <sheetData>
    <row r="2" spans="1:9">
      <c r="A2" s="25" t="s">
        <v>56</v>
      </c>
      <c r="B2" s="25"/>
      <c r="C2" s="25"/>
      <c r="D2" s="25"/>
      <c r="E2" s="25"/>
      <c r="F2" s="25"/>
      <c r="G2" s="25"/>
      <c r="H2" s="25"/>
    </row>
    <row r="3" spans="1:9">
      <c r="A3" s="10" t="s">
        <v>57</v>
      </c>
      <c r="B3" s="11" t="s">
        <v>58</v>
      </c>
      <c r="C3" s="11" t="s">
        <v>59</v>
      </c>
      <c r="D3" s="11" t="s">
        <v>60</v>
      </c>
      <c r="E3" s="11" t="s">
        <v>61</v>
      </c>
      <c r="F3" s="12" t="s">
        <v>62</v>
      </c>
      <c r="G3" s="11" t="s">
        <v>63</v>
      </c>
      <c r="H3" s="11" t="s">
        <v>9</v>
      </c>
      <c r="I3" s="13" t="s">
        <v>64</v>
      </c>
    </row>
    <row r="4" spans="1:9" s="4" customFormat="1">
      <c r="A4" s="11" t="s">
        <v>65</v>
      </c>
      <c r="B4" s="11">
        <v>2523.11</v>
      </c>
      <c r="C4" s="11">
        <v>1758.35</v>
      </c>
      <c r="D4" s="11">
        <v>1454.4</v>
      </c>
      <c r="E4" s="11">
        <v>1645.2</v>
      </c>
      <c r="F4" s="11">
        <v>2574</v>
      </c>
      <c r="G4" s="11">
        <v>60</v>
      </c>
      <c r="H4" s="11">
        <f>B4+C4+D4+E4+F4+G4</f>
        <v>10015.060000000001</v>
      </c>
      <c r="I4" s="11"/>
    </row>
    <row r="5" spans="1:9">
      <c r="A5" s="10" t="s">
        <v>66</v>
      </c>
      <c r="B5" s="11">
        <v>1990</v>
      </c>
      <c r="C5" s="11"/>
      <c r="D5" s="11"/>
      <c r="E5" s="11"/>
      <c r="F5" s="11"/>
      <c r="G5" s="11"/>
      <c r="H5" s="11">
        <f t="shared" ref="H5:H12" si="0">B5+C5+D5+E5+F5+G5</f>
        <v>1990</v>
      </c>
      <c r="I5" s="11">
        <v>1900</v>
      </c>
    </row>
    <row r="6" spans="1:9">
      <c r="A6" s="10" t="s">
        <v>67</v>
      </c>
      <c r="B6" s="11">
        <v>2707.3</v>
      </c>
      <c r="C6" s="11">
        <v>4403</v>
      </c>
      <c r="D6" s="11">
        <v>4403</v>
      </c>
      <c r="E6" s="11"/>
      <c r="F6" s="11">
        <v>2195</v>
      </c>
      <c r="G6" s="11"/>
      <c r="H6" s="11">
        <f t="shared" si="0"/>
        <v>13708.3</v>
      </c>
      <c r="I6" s="11"/>
    </row>
    <row r="7" spans="1:9">
      <c r="A7" s="10" t="s">
        <v>68</v>
      </c>
      <c r="B7" s="11">
        <v>2789.78</v>
      </c>
      <c r="C7" s="11"/>
      <c r="D7" s="11"/>
      <c r="E7" s="11"/>
      <c r="F7" s="11">
        <v>2095</v>
      </c>
      <c r="G7" s="11">
        <v>150</v>
      </c>
      <c r="H7" s="11">
        <f t="shared" si="0"/>
        <v>5034.7800000000007</v>
      </c>
      <c r="I7" s="11"/>
    </row>
    <row r="8" spans="1:9">
      <c r="A8" s="10" t="s">
        <v>69</v>
      </c>
      <c r="B8" s="11">
        <v>2672.25</v>
      </c>
      <c r="C8" s="11">
        <v>1794</v>
      </c>
      <c r="D8" s="11">
        <v>1558.8</v>
      </c>
      <c r="E8" s="11">
        <v>1196</v>
      </c>
      <c r="F8" s="11">
        <v>1997.5</v>
      </c>
      <c r="G8" s="11">
        <v>50</v>
      </c>
      <c r="H8" s="11">
        <f t="shared" si="0"/>
        <v>9268.5499999999993</v>
      </c>
      <c r="I8" s="11"/>
    </row>
    <row r="9" spans="1:9">
      <c r="A9" s="10" t="s">
        <v>70</v>
      </c>
      <c r="B9" s="11"/>
      <c r="C9" s="11">
        <v>1300</v>
      </c>
      <c r="D9" s="11">
        <v>1050</v>
      </c>
      <c r="E9" s="11"/>
      <c r="F9" s="11"/>
      <c r="G9" s="11"/>
      <c r="H9" s="11">
        <f t="shared" si="0"/>
        <v>2350</v>
      </c>
      <c r="I9" s="11">
        <f>D9+C9</f>
        <v>2350</v>
      </c>
    </row>
    <row r="10" spans="1:9">
      <c r="A10" s="10" t="s">
        <v>71</v>
      </c>
      <c r="B10" s="11"/>
      <c r="C10" s="11"/>
      <c r="D10" s="11"/>
      <c r="E10" s="11">
        <v>1080</v>
      </c>
      <c r="F10" s="11"/>
      <c r="G10" s="11"/>
      <c r="H10" s="11">
        <f t="shared" si="0"/>
        <v>1080</v>
      </c>
      <c r="I10" s="11"/>
    </row>
    <row r="11" spans="1:9">
      <c r="A11" s="10" t="s">
        <v>72</v>
      </c>
      <c r="B11" s="11"/>
      <c r="C11" s="11">
        <v>1860</v>
      </c>
      <c r="D11" s="11">
        <v>1620</v>
      </c>
      <c r="E11" s="11">
        <v>1040</v>
      </c>
      <c r="F11" s="11">
        <v>1995</v>
      </c>
      <c r="G11" s="11"/>
      <c r="H11" s="11">
        <f t="shared" si="0"/>
        <v>6515</v>
      </c>
      <c r="I11" s="11">
        <f>F11+E11</f>
        <v>3035</v>
      </c>
    </row>
    <row r="12" spans="1:9">
      <c r="A12" s="10" t="s">
        <v>73</v>
      </c>
      <c r="B12" s="4">
        <v>1099.8699999999999</v>
      </c>
      <c r="C12" s="11">
        <v>2160</v>
      </c>
      <c r="D12" s="11">
        <v>1320</v>
      </c>
      <c r="E12" s="11">
        <v>1780</v>
      </c>
      <c r="F12" s="11">
        <v>2500</v>
      </c>
      <c r="G12" s="11"/>
      <c r="H12" s="11">
        <f t="shared" si="0"/>
        <v>8859.869999999999</v>
      </c>
      <c r="I12" s="11"/>
    </row>
    <row r="13" spans="1:9">
      <c r="A13" s="10"/>
      <c r="B13" s="11"/>
      <c r="C13" s="11"/>
      <c r="D13" s="11"/>
      <c r="E13" s="11"/>
      <c r="F13" s="12"/>
      <c r="G13" s="11"/>
      <c r="H13" s="11"/>
      <c r="I13" s="13">
        <f>SUM(I5:I11)</f>
        <v>7285</v>
      </c>
    </row>
    <row r="18" spans="1:9">
      <c r="B18" s="4" t="s">
        <v>74</v>
      </c>
      <c r="C18" s="4" t="s">
        <v>63</v>
      </c>
      <c r="D18" s="4" t="s">
        <v>9</v>
      </c>
    </row>
    <row r="19" spans="1:9">
      <c r="A19" t="s">
        <v>75</v>
      </c>
      <c r="B19" s="6">
        <v>450</v>
      </c>
      <c r="C19" s="6">
        <v>350</v>
      </c>
      <c r="D19" s="6">
        <f>(B19*5) + (C19*2)</f>
        <v>2950</v>
      </c>
      <c r="E19" s="4" t="s">
        <v>76</v>
      </c>
    </row>
    <row r="20" spans="1:9">
      <c r="A20" t="s">
        <v>77</v>
      </c>
      <c r="B20" s="4">
        <v>450</v>
      </c>
      <c r="C20" s="4">
        <v>400</v>
      </c>
      <c r="D20" s="6">
        <f>(B20*5) + (C20*2)</f>
        <v>3050</v>
      </c>
    </row>
    <row r="21" spans="1:9">
      <c r="A21" t="s">
        <v>78</v>
      </c>
      <c r="B21" s="4">
        <v>470</v>
      </c>
      <c r="C21" s="4">
        <v>400</v>
      </c>
      <c r="D21" s="6">
        <f t="shared" ref="D21:D22" si="1">(B21*5) + (C21*2)</f>
        <v>3150</v>
      </c>
    </row>
    <row r="22" spans="1:9">
      <c r="A22" t="s">
        <v>79</v>
      </c>
      <c r="B22" s="4">
        <v>380</v>
      </c>
      <c r="C22" s="4">
        <v>450</v>
      </c>
      <c r="D22" s="6">
        <f t="shared" si="1"/>
        <v>2800</v>
      </c>
      <c r="E22" s="4" t="s">
        <v>80</v>
      </c>
    </row>
    <row r="29" spans="1:9">
      <c r="A29" s="25" t="s">
        <v>81</v>
      </c>
      <c r="B29" s="25"/>
      <c r="C29" s="25"/>
      <c r="D29" s="25"/>
      <c r="E29" s="25"/>
      <c r="F29" s="25"/>
      <c r="G29" s="25"/>
      <c r="H29" s="25"/>
    </row>
    <row r="30" spans="1:9">
      <c r="A30" s="10" t="s">
        <v>57</v>
      </c>
      <c r="B30" s="11" t="s">
        <v>58</v>
      </c>
      <c r="C30" s="11" t="s">
        <v>82</v>
      </c>
      <c r="D30" s="11" t="s">
        <v>61</v>
      </c>
      <c r="E30" s="11" t="s">
        <v>62</v>
      </c>
      <c r="F30" s="12" t="s">
        <v>83</v>
      </c>
      <c r="G30" s="11" t="s">
        <v>63</v>
      </c>
      <c r="H30" s="11" t="s">
        <v>9</v>
      </c>
      <c r="I30" s="13" t="s">
        <v>64</v>
      </c>
    </row>
    <row r="31" spans="1:9">
      <c r="A31" s="11" t="s">
        <v>65</v>
      </c>
      <c r="B31" s="11">
        <v>10773.68</v>
      </c>
      <c r="C31" s="11">
        <v>5363</v>
      </c>
      <c r="D31" s="11">
        <v>1609.64</v>
      </c>
      <c r="E31" s="11">
        <v>4988.45</v>
      </c>
      <c r="F31" s="11">
        <v>559</v>
      </c>
      <c r="G31" s="11">
        <v>60</v>
      </c>
      <c r="H31" s="11">
        <f>SUM(B31:G31)</f>
        <v>23353.77</v>
      </c>
      <c r="I31" s="11"/>
    </row>
    <row r="32" spans="1:9">
      <c r="A32" s="10" t="s">
        <v>66</v>
      </c>
      <c r="B32" s="11">
        <v>7590</v>
      </c>
      <c r="C32" s="11"/>
      <c r="D32" s="11"/>
      <c r="E32" s="11"/>
      <c r="F32" s="11"/>
      <c r="G32" s="11"/>
      <c r="H32" s="11">
        <f t="shared" ref="H32:H40" si="2">SUM(B32:G32)</f>
        <v>7590</v>
      </c>
      <c r="I32" s="11"/>
    </row>
    <row r="33" spans="1:9">
      <c r="A33" s="10" t="s">
        <v>84</v>
      </c>
      <c r="B33" s="11">
        <v>8925.92</v>
      </c>
      <c r="C33" s="11"/>
      <c r="D33" s="11"/>
      <c r="E33" s="11"/>
      <c r="F33" s="11"/>
      <c r="G33" s="11"/>
      <c r="H33" s="11"/>
      <c r="I33" s="11"/>
    </row>
    <row r="34" spans="1:9">
      <c r="A34" s="10" t="s">
        <v>72</v>
      </c>
      <c r="B34" s="11">
        <v>9146</v>
      </c>
      <c r="C34" s="11">
        <v>4054</v>
      </c>
      <c r="D34" s="11">
        <v>1040</v>
      </c>
      <c r="E34" s="11">
        <v>4290</v>
      </c>
      <c r="F34" s="11">
        <f>499 + 54.9</f>
        <v>553.9</v>
      </c>
      <c r="G34" s="11"/>
      <c r="H34" s="11">
        <f t="shared" si="2"/>
        <v>19083.900000000001</v>
      </c>
      <c r="I34" s="11"/>
    </row>
    <row r="35" spans="1:9">
      <c r="A35" s="10" t="s">
        <v>85</v>
      </c>
      <c r="B35" s="11"/>
      <c r="C35" s="11">
        <v>4325</v>
      </c>
      <c r="D35" s="11"/>
      <c r="E35" s="11"/>
      <c r="F35" s="11"/>
      <c r="G35" s="11"/>
      <c r="H35" s="11">
        <f t="shared" si="2"/>
        <v>4325</v>
      </c>
      <c r="I35" s="11"/>
    </row>
    <row r="36" spans="1:9">
      <c r="A36" s="10" t="s">
        <v>69</v>
      </c>
      <c r="B36" s="11"/>
      <c r="C36" s="11"/>
      <c r="D36" s="11"/>
      <c r="E36" s="11"/>
      <c r="F36" s="11"/>
      <c r="G36" s="11"/>
      <c r="H36" s="11">
        <f t="shared" si="2"/>
        <v>0</v>
      </c>
      <c r="I36" s="11"/>
    </row>
    <row r="37" spans="1:9">
      <c r="A37" s="10" t="s">
        <v>70</v>
      </c>
      <c r="B37" s="11"/>
      <c r="C37" s="11"/>
      <c r="D37" s="11"/>
      <c r="E37" s="11"/>
      <c r="F37" s="11"/>
      <c r="G37" s="11"/>
      <c r="H37" s="11">
        <f t="shared" si="2"/>
        <v>0</v>
      </c>
      <c r="I37" s="11"/>
    </row>
    <row r="38" spans="1:9">
      <c r="A38" s="10" t="s">
        <v>71</v>
      </c>
      <c r="B38" s="11"/>
      <c r="C38" s="11"/>
      <c r="D38" s="11"/>
      <c r="E38" s="11"/>
      <c r="F38" s="11"/>
      <c r="G38" s="11"/>
      <c r="H38" s="11">
        <f t="shared" si="2"/>
        <v>0</v>
      </c>
      <c r="I38" s="11"/>
    </row>
    <row r="39" spans="1:9">
      <c r="B39" s="11"/>
      <c r="C39" s="11"/>
      <c r="D39" s="11"/>
      <c r="E39" s="11"/>
      <c r="F39" s="11"/>
      <c r="G39" s="11"/>
      <c r="H39" s="11">
        <f t="shared" si="2"/>
        <v>0</v>
      </c>
      <c r="I39" s="11"/>
    </row>
    <row r="40" spans="1:9">
      <c r="A40" s="10" t="s">
        <v>73</v>
      </c>
      <c r="B40" s="11"/>
      <c r="C40" s="11"/>
      <c r="D40" s="11"/>
      <c r="E40" s="11"/>
      <c r="F40" s="11"/>
      <c r="G40" s="11"/>
      <c r="H40" s="11">
        <f t="shared" si="2"/>
        <v>0</v>
      </c>
      <c r="I40" s="11"/>
    </row>
    <row r="41" spans="1:9">
      <c r="A41" s="10"/>
      <c r="B41" s="11"/>
      <c r="C41" s="11"/>
      <c r="D41" s="11"/>
      <c r="E41" s="11"/>
      <c r="F41" s="12"/>
      <c r="G41" s="11"/>
      <c r="H41" s="11"/>
      <c r="I41" s="13">
        <f>SUM(I32:I39)</f>
        <v>0</v>
      </c>
    </row>
  </sheetData>
  <mergeCells count="2">
    <mergeCell ref="A2:H2"/>
    <mergeCell ref="A29:H29"/>
  </mergeCells>
  <conditionalFormatting sqref="C4:C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2025-05-20T11:42:21Z</dcterms:created>
  <dcterms:modified xsi:type="dcterms:W3CDTF">2025-07-16T16:54:48Z</dcterms:modified>
  <cp:category/>
  <cp:contentStatus/>
</cp:coreProperties>
</file>