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nun365-my.sharepoint.com/personal/nserrano_tecnun_es/Documents/0.Nicolas/4.Hoja de Calculo/2020-2021/"/>
    </mc:Choice>
  </mc:AlternateContent>
  <xr:revisionPtr revIDLastSave="8" documentId="8_{E020C0E0-9594-4ECD-8BDA-D9BAE74EA9D9}" xr6:coauthVersionLast="45" xr6:coauthVersionMax="45" xr10:uidLastSave="{A77333A0-941A-4533-A56D-F593ABED2080}"/>
  <bookViews>
    <workbookView minimized="1" xWindow="3400" yWindow="0" windowWidth="10800" windowHeight="10800" xr2:uid="{148DC30A-2356-43E2-9B7E-8FBD1950A2CD}"/>
  </bookViews>
  <sheets>
    <sheet name="Hoja1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9" i="1" s="1"/>
  <c r="G55" i="1"/>
  <c r="G56" i="1" s="1"/>
  <c r="G57" i="1" s="1"/>
  <c r="G58" i="1" s="1"/>
  <c r="G59" i="1" s="1"/>
  <c r="G60" i="1" s="1"/>
  <c r="G61" i="1" s="1"/>
  <c r="F55" i="1"/>
  <c r="F56" i="1" s="1"/>
  <c r="F57" i="1" s="1"/>
  <c r="F58" i="1" s="1"/>
  <c r="F59" i="1" s="1"/>
  <c r="F60" i="1" s="1"/>
  <c r="F61" i="1" s="1"/>
  <c r="H47" i="1"/>
  <c r="H45" i="1"/>
  <c r="H43" i="1"/>
  <c r="I45" i="1" s="1"/>
  <c r="H40" i="1"/>
  <c r="H48" i="1" s="1"/>
  <c r="G39" i="1"/>
  <c r="H28" i="1"/>
  <c r="G17" i="1"/>
  <c r="I7" i="1"/>
  <c r="G10" i="1" s="1"/>
  <c r="G12" i="1" s="1"/>
  <c r="H7" i="1"/>
  <c r="H21" i="1" s="1"/>
  <c r="H50" i="1" s="1"/>
  <c r="G14" i="1" l="1"/>
  <c r="G19" i="1" s="1"/>
  <c r="B55" i="1"/>
  <c r="B56" i="1" s="1"/>
  <c r="B57" i="1" s="1"/>
  <c r="B58" i="1" s="1"/>
  <c r="B59" i="1" s="1"/>
  <c r="B60" i="1" s="1"/>
  <c r="B61" i="1" s="1"/>
  <c r="A55" i="1"/>
  <c r="A56" i="1" s="1"/>
  <c r="A57" i="1" s="1"/>
  <c r="A58" i="1" s="1"/>
  <c r="A59" i="1" s="1"/>
  <c r="A60" i="1" s="1"/>
  <c r="A61" i="1" s="1"/>
  <c r="C47" i="1"/>
  <c r="C45" i="1"/>
  <c r="C43" i="1"/>
  <c r="D45" i="1" s="1"/>
  <c r="B39" i="1"/>
  <c r="C40" i="1" s="1"/>
  <c r="C28" i="1"/>
  <c r="B17" i="1"/>
  <c r="D7" i="1"/>
  <c r="B10" i="1" s="1"/>
  <c r="B12" i="1" s="1"/>
  <c r="C7" i="1"/>
  <c r="C21" i="1" s="1"/>
  <c r="C50" i="1" s="1"/>
  <c r="B7" i="1"/>
  <c r="B9" i="1" s="1"/>
  <c r="H23" i="1" l="1"/>
  <c r="G22" i="1"/>
  <c r="F23" i="1"/>
  <c r="F24" i="1" s="1"/>
  <c r="G24" i="1"/>
  <c r="B14" i="1"/>
  <c r="B19" i="1" s="1"/>
  <c r="C23" i="1" s="1"/>
  <c r="C48" i="1"/>
  <c r="A23" i="1" l="1"/>
  <c r="A24" i="1" s="1"/>
  <c r="B24" i="1"/>
  <c r="B22" i="1"/>
  <c r="H24" i="1"/>
  <c r="H25" i="1" s="1"/>
  <c r="C24" i="1"/>
  <c r="C25" i="1" s="1"/>
  <c r="D25" i="1" s="1"/>
  <c r="I25" i="1" l="1"/>
  <c r="H27" i="1"/>
  <c r="H29" i="1" s="1"/>
  <c r="H49" i="1" s="1"/>
  <c r="C27" i="1"/>
  <c r="C29" i="1" s="1"/>
  <c r="C49" i="1" s="1"/>
  <c r="C51" i="1" s="1"/>
  <c r="H51" i="1" l="1"/>
</calcChain>
</file>

<file path=xl/sharedStrings.xml><?xml version="1.0" encoding="utf-8"?>
<sst xmlns="http://schemas.openxmlformats.org/spreadsheetml/2006/main" count="99" uniqueCount="55">
  <si>
    <t>Ingresos</t>
  </si>
  <si>
    <t>Retenciones</t>
  </si>
  <si>
    <t>SS</t>
  </si>
  <si>
    <t>Rendimientos del trabajo</t>
  </si>
  <si>
    <t>Total componentes positivos</t>
  </si>
  <si>
    <t>Seguridad Social</t>
  </si>
  <si>
    <t>Bonificación del trabajo</t>
  </si>
  <si>
    <t>Total componentes negativos</t>
  </si>
  <si>
    <t>BASE IMPONIBLE GENERAL</t>
  </si>
  <si>
    <t>Conjunta</t>
  </si>
  <si>
    <t>EPSV</t>
  </si>
  <si>
    <t>Total reducciones</t>
  </si>
  <si>
    <t>BASE LIQUIDABLE GENERAL</t>
  </si>
  <si>
    <t>Rend.mob</t>
  </si>
  <si>
    <t>Total retenciones</t>
  </si>
  <si>
    <t>BASE LIQUIDABLE</t>
  </si>
  <si>
    <t>Cuota integra general previa</t>
  </si>
  <si>
    <t>Minoración de cuota</t>
  </si>
  <si>
    <t>CUOTA INTEGRA GENERAL</t>
  </si>
  <si>
    <t>Cuota integra del ahorro</t>
  </si>
  <si>
    <t>CUOTA INTEGRA TOTAL</t>
  </si>
  <si>
    <t>Actividad económica</t>
  </si>
  <si>
    <t>Descencientes</t>
  </si>
  <si>
    <t>&lt;6</t>
  </si>
  <si>
    <t>Alquiler</t>
  </si>
  <si>
    <t>limite</t>
  </si>
  <si>
    <t>Inversión vivienda</t>
  </si>
  <si>
    <t>Intereses vivienda</t>
  </si>
  <si>
    <t>Total vivienda</t>
  </si>
  <si>
    <t>Limite 2760 para fam.numerosa</t>
  </si>
  <si>
    <t>Donaciones</t>
  </si>
  <si>
    <t>Porcentaje donativos</t>
  </si>
  <si>
    <t>TOTAL DEDUCCIONES</t>
  </si>
  <si>
    <t>Cuota liquida</t>
  </si>
  <si>
    <t>Total reten.</t>
  </si>
  <si>
    <t>Pagar</t>
  </si>
  <si>
    <t>Base Liquidable</t>
  </si>
  <si>
    <t>Cuota Íntegra</t>
  </si>
  <si>
    <t>Resto base liquidable</t>
  </si>
  <si>
    <t>Tipo (%)</t>
  </si>
  <si>
    <t>En adelante</t>
  </si>
  <si>
    <t>Empresa A en especie</t>
  </si>
  <si>
    <t>Empresa A</t>
  </si>
  <si>
    <t>http://www4.gipuzkoa.net/ogasuna/presupuestos/2019/Ppto2019/pdfs/0/Disposiciones.pdf</t>
  </si>
  <si>
    <t>https://www.gipuzkoa.eus/documents/2456431/6943555/Principales+aspectos+IRPF+2018/2912f929-aaad-2b6b-dd6e-8b5ff4df5a21</t>
  </si>
  <si>
    <t>https://www.gipuzkoa.eus/es/web/ogasuna/impuestos/renta/principales-aspectos</t>
  </si>
  <si>
    <t>Al final del año anterior están en los presupuestos. Ejemplo 2019:</t>
  </si>
  <si>
    <t>Las casillas verdes son datos de hacienda que hay que actualizar cada ejercicio.</t>
  </si>
  <si>
    <t>Las casillas amarillas son fórmulas.</t>
  </si>
  <si>
    <t>Las casillas azules son los datos propios.</t>
  </si>
  <si>
    <t>Los datos los publica hacienda cada ejercicio en:</t>
  </si>
  <si>
    <t>Principales aspectos 2019</t>
  </si>
  <si>
    <t>https://www.gipuzkoa.eus/documents/2456431/3139313/Principales+aspectos+IRPF+2019+CAS/f5d770ae-405f-0fdd-747d-2ad01f3b357b</t>
  </si>
  <si>
    <t>http://www7.gipuzkoa.net/presupuestos/2020/Ppto2020/pdfs/1/GF.pdf</t>
  </si>
  <si>
    <t>Presupuesto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</si>
</sst>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&quot; €&quot;;[Red]\-#,##0.00&quot; 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164" fontId="1" fillId="2" borderId="0" xfId="1" applyFill="1"/>
    <xf numFmtId="0" fontId="0" fillId="0" borderId="0" xfId="0" applyNumberFormat="1"/>
    <xf numFmtId="164" fontId="1" fillId="0" borderId="0" xfId="1"/>
    <xf numFmtId="0" fontId="2" fillId="0" borderId="0" xfId="0" applyFont="1"/>
    <xf numFmtId="164" fontId="1" fillId="3" borderId="0" xfId="1" applyFill="1"/>
    <xf numFmtId="0" fontId="0" fillId="0" borderId="0" xfId="0" applyFill="1"/>
    <xf numFmtId="0" fontId="0" fillId="3" borderId="0" xfId="0" applyFill="1"/>
    <xf numFmtId="9" fontId="0" fillId="0" borderId="0" xfId="0" applyNumberFormat="1"/>
    <xf numFmtId="165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164" fontId="1" fillId="4" borderId="0" xfId="1" applyFill="1"/>
    <xf numFmtId="0" fontId="0" fillId="4" borderId="2" xfId="0" applyFill="1" applyBorder="1"/>
    <xf numFmtId="4" fontId="0" fillId="4" borderId="2" xfId="0" applyNumberFormat="1" applyFill="1" applyBorder="1"/>
    <xf numFmtId="0" fontId="3" fillId="0" borderId="0" xfId="2"/>
    <xf numFmtId="9" fontId="0" fillId="4" borderId="0" xfId="0" applyNumberFormat="1" applyFill="1"/>
    <xf numFmtId="164" fontId="1" fillId="5" borderId="0" xfId="1" applyFill="1"/>
    <xf numFmtId="10" fontId="0" fillId="5" borderId="0" xfId="0" applyNumberFormat="1" applyFill="1"/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gipuzkoa.net/ogasuna/presupuestos/2019/Ppto2019/pdfs/0/Disposiciones.pdf" TargetMode="External"/><Relationship Id="rId1" Type="http://schemas.openxmlformats.org/officeDocument/2006/relationships/hyperlink" Target="https://www.gipuzkoa.eus/documents/2456431/6943555/Principales+aspectos+IRPF+2018/2912f929-aaad-2b6b-dd6e-8b5ff4df5a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ipuzkoa.eus/documents/2456431/3139313/Principales+aspectos+IRPF+2019+CAS/f5d770ae-405f-0fdd-747d-2ad01f3b357b" TargetMode="External"/><Relationship Id="rId2" Type="http://schemas.openxmlformats.org/officeDocument/2006/relationships/hyperlink" Target="http://www4.gipuzkoa.net/ogasuna/presupuestos/2019/Ppto2019/pdfs/0/Disposiciones.pdf" TargetMode="External"/><Relationship Id="rId1" Type="http://schemas.openxmlformats.org/officeDocument/2006/relationships/hyperlink" Target="https://www.gipuzkoa.eus/es/web/ogasuna/impuestos/renta/principales-aspecto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7.gipuzkoa.net/presupuestos/2020/Ppto2020/pdfs/1/G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32A1-C155-4DBF-9061-6B774E43081E}">
  <dimension ref="A2:I61"/>
  <sheetViews>
    <sheetView tabSelected="1" workbookViewId="0">
      <selection activeCell="E3" sqref="E3"/>
    </sheetView>
  </sheetViews>
  <sheetFormatPr baseColWidth="10" defaultRowHeight="14.5" x14ac:dyDescent="0.35"/>
  <cols>
    <col min="1" max="1" width="27.54296875" bestFit="1" customWidth="1"/>
    <col min="2" max="2" width="12.08984375" bestFit="1" customWidth="1"/>
    <col min="3" max="3" width="18.54296875" bestFit="1" customWidth="1"/>
    <col min="6" max="6" width="27.54296875" bestFit="1" customWidth="1"/>
    <col min="7" max="7" width="12.08984375" bestFit="1" customWidth="1"/>
    <col min="8" max="8" width="18.54296875" bestFit="1" customWidth="1"/>
    <col min="9" max="9" width="12.36328125" bestFit="1" customWidth="1"/>
  </cols>
  <sheetData>
    <row r="2" spans="1:9" x14ac:dyDescent="0.35">
      <c r="A2" s="1">
        <v>2018</v>
      </c>
      <c r="F2" s="1">
        <v>2019</v>
      </c>
    </row>
    <row r="3" spans="1:9" x14ac:dyDescent="0.35">
      <c r="A3" s="16" t="s">
        <v>44</v>
      </c>
      <c r="B3" t="s">
        <v>0</v>
      </c>
      <c r="C3" t="s">
        <v>1</v>
      </c>
      <c r="D3" t="s">
        <v>2</v>
      </c>
      <c r="F3" s="16" t="s">
        <v>43</v>
      </c>
      <c r="G3" t="s">
        <v>0</v>
      </c>
      <c r="H3" t="s">
        <v>1</v>
      </c>
      <c r="I3" t="s">
        <v>2</v>
      </c>
    </row>
    <row r="4" spans="1:9" x14ac:dyDescent="0.35">
      <c r="A4" t="s">
        <v>42</v>
      </c>
      <c r="B4" s="2">
        <v>20000</v>
      </c>
      <c r="C4" s="2">
        <v>1500</v>
      </c>
      <c r="D4" s="2">
        <v>1000</v>
      </c>
      <c r="F4" t="s">
        <v>42</v>
      </c>
      <c r="G4" s="2">
        <v>20000</v>
      </c>
      <c r="H4" s="2">
        <v>1500</v>
      </c>
      <c r="I4" s="2">
        <v>1000</v>
      </c>
    </row>
    <row r="5" spans="1:9" x14ac:dyDescent="0.35">
      <c r="B5" s="3"/>
      <c r="C5" s="3"/>
      <c r="D5" s="3"/>
      <c r="G5" s="3"/>
      <c r="H5" s="3"/>
      <c r="I5" s="3"/>
    </row>
    <row r="6" spans="1:9" x14ac:dyDescent="0.35">
      <c r="A6" t="s">
        <v>41</v>
      </c>
      <c r="B6" s="2">
        <v>1000</v>
      </c>
      <c r="C6" s="2">
        <v>150</v>
      </c>
      <c r="D6" s="4">
        <v>0</v>
      </c>
      <c r="F6" t="s">
        <v>41</v>
      </c>
      <c r="G6" s="2">
        <v>1000</v>
      </c>
      <c r="H6" s="2">
        <v>150</v>
      </c>
      <c r="I6" s="4">
        <v>0</v>
      </c>
    </row>
    <row r="7" spans="1:9" x14ac:dyDescent="0.35">
      <c r="A7" s="5" t="s">
        <v>3</v>
      </c>
      <c r="B7" s="6">
        <f>SUM(B4:B6)</f>
        <v>21000</v>
      </c>
      <c r="C7" s="6">
        <f>SUM(C4:C6)</f>
        <v>1650</v>
      </c>
      <c r="D7" s="6">
        <f>SUM(D4:D6)</f>
        <v>1000</v>
      </c>
      <c r="F7" s="5" t="s">
        <v>3</v>
      </c>
      <c r="G7" s="6">
        <f>SUM(G4:G6)</f>
        <v>21000</v>
      </c>
      <c r="H7" s="6">
        <f>SUM(H4:H6)</f>
        <v>1650</v>
      </c>
      <c r="I7" s="6">
        <f>SUM(I4:I6)</f>
        <v>1000</v>
      </c>
    </row>
    <row r="9" spans="1:9" x14ac:dyDescent="0.35">
      <c r="A9" s="5" t="s">
        <v>4</v>
      </c>
      <c r="B9" s="6">
        <f>B7</f>
        <v>21000</v>
      </c>
      <c r="F9" s="5" t="s">
        <v>4</v>
      </c>
      <c r="G9" s="6">
        <f>G7</f>
        <v>21000</v>
      </c>
    </row>
    <row r="10" spans="1:9" x14ac:dyDescent="0.35">
      <c r="A10" t="s">
        <v>5</v>
      </c>
      <c r="B10" s="6">
        <f>D7</f>
        <v>1000</v>
      </c>
      <c r="F10" t="s">
        <v>5</v>
      </c>
      <c r="G10" s="6">
        <f>I7</f>
        <v>1000</v>
      </c>
    </row>
    <row r="11" spans="1:9" x14ac:dyDescent="0.35">
      <c r="A11" t="s">
        <v>6</v>
      </c>
      <c r="B11" s="13">
        <v>3000</v>
      </c>
      <c r="F11" t="s">
        <v>6</v>
      </c>
      <c r="G11" s="13">
        <v>3000</v>
      </c>
    </row>
    <row r="12" spans="1:9" x14ac:dyDescent="0.35">
      <c r="A12" s="5" t="s">
        <v>7</v>
      </c>
      <c r="B12" s="6">
        <f>B10+B11</f>
        <v>4000</v>
      </c>
      <c r="F12" s="5" t="s">
        <v>7</v>
      </c>
      <c r="G12" s="6">
        <f>G10+G11</f>
        <v>4000</v>
      </c>
    </row>
    <row r="14" spans="1:9" x14ac:dyDescent="0.35">
      <c r="A14" s="5" t="s">
        <v>8</v>
      </c>
      <c r="B14" s="6">
        <f>B9-B12</f>
        <v>17000</v>
      </c>
      <c r="F14" s="5" t="s">
        <v>8</v>
      </c>
      <c r="G14" s="6">
        <f>G9-G12</f>
        <v>17000</v>
      </c>
    </row>
    <row r="15" spans="1:9" x14ac:dyDescent="0.35">
      <c r="A15" t="s">
        <v>9</v>
      </c>
      <c r="B15" s="2">
        <v>0</v>
      </c>
      <c r="C15" s="13">
        <v>4282</v>
      </c>
      <c r="F15" t="s">
        <v>9</v>
      </c>
      <c r="G15" s="2">
        <v>0</v>
      </c>
      <c r="H15" s="13">
        <v>4347</v>
      </c>
    </row>
    <row r="16" spans="1:9" x14ac:dyDescent="0.35">
      <c r="A16" t="s">
        <v>10</v>
      </c>
      <c r="B16" s="2">
        <v>0</v>
      </c>
      <c r="C16" s="3"/>
      <c r="D16" s="3"/>
      <c r="F16" t="s">
        <v>10</v>
      </c>
      <c r="G16" s="2">
        <v>0</v>
      </c>
      <c r="H16" s="3"/>
      <c r="I16" s="3"/>
    </row>
    <row r="17" spans="1:9" x14ac:dyDescent="0.35">
      <c r="A17" s="5" t="s">
        <v>11</v>
      </c>
      <c r="B17" s="6">
        <f>B15+B16</f>
        <v>0</v>
      </c>
      <c r="F17" s="5" t="s">
        <v>11</v>
      </c>
      <c r="G17" s="6">
        <f>G15+G16</f>
        <v>0</v>
      </c>
    </row>
    <row r="18" spans="1:9" x14ac:dyDescent="0.35">
      <c r="B18" s="4"/>
      <c r="G18" s="4"/>
    </row>
    <row r="19" spans="1:9" x14ac:dyDescent="0.35">
      <c r="A19" s="5" t="s">
        <v>12</v>
      </c>
      <c r="B19" s="6">
        <f>B14-B17</f>
        <v>17000</v>
      </c>
      <c r="F19" s="5" t="s">
        <v>12</v>
      </c>
      <c r="G19" s="6">
        <f>G14-G17</f>
        <v>17000</v>
      </c>
    </row>
    <row r="20" spans="1:9" x14ac:dyDescent="0.35">
      <c r="A20" t="s">
        <v>13</v>
      </c>
      <c r="B20" s="2">
        <v>0</v>
      </c>
      <c r="C20" s="2">
        <v>0</v>
      </c>
      <c r="D20" s="7"/>
      <c r="F20" t="s">
        <v>13</v>
      </c>
      <c r="G20" s="2">
        <v>0</v>
      </c>
      <c r="H20" s="2">
        <v>0</v>
      </c>
      <c r="I20" s="7"/>
    </row>
    <row r="21" spans="1:9" x14ac:dyDescent="0.35">
      <c r="A21" t="s">
        <v>14</v>
      </c>
      <c r="B21" s="7"/>
      <c r="C21" s="6">
        <f>C7+C20</f>
        <v>1650</v>
      </c>
      <c r="D21" s="7"/>
      <c r="F21" t="s">
        <v>14</v>
      </c>
      <c r="G21" s="7"/>
      <c r="H21" s="6">
        <f>H7+H20</f>
        <v>1650</v>
      </c>
      <c r="I21" s="7"/>
    </row>
    <row r="22" spans="1:9" x14ac:dyDescent="0.35">
      <c r="A22" s="5" t="s">
        <v>15</v>
      </c>
      <c r="B22" s="6">
        <f>B19+B20</f>
        <v>17000</v>
      </c>
      <c r="F22" s="5" t="s">
        <v>15</v>
      </c>
      <c r="G22" s="6">
        <f>G19+G20</f>
        <v>17000</v>
      </c>
    </row>
    <row r="23" spans="1:9" x14ac:dyDescent="0.35">
      <c r="A23" s="6">
        <f>VLOOKUP(B19,A$54:D$61,1,1)</f>
        <v>15790</v>
      </c>
      <c r="B23" s="8"/>
      <c r="C23" s="6">
        <f>VLOOKUP(B19,A$54:D$61,2,1)</f>
        <v>3631.7</v>
      </c>
      <c r="F23" s="6">
        <f>VLOOKUP(G19,F$54:I$61,1,1)</f>
        <v>16030</v>
      </c>
      <c r="G23" s="8"/>
      <c r="H23" s="6">
        <f>VLOOKUP(G19,F$54:I$61,2,1)</f>
        <v>3686.9</v>
      </c>
    </row>
    <row r="24" spans="1:9" x14ac:dyDescent="0.35">
      <c r="A24" s="6">
        <f>B19-A23</f>
        <v>1210</v>
      </c>
      <c r="B24" s="8">
        <f>VLOOKUP(B19,A$54:D$61,4,1)/100</f>
        <v>0.28000000000000003</v>
      </c>
      <c r="C24" s="6">
        <f>A24*B24</f>
        <v>338.8</v>
      </c>
      <c r="F24" s="6">
        <f>G19-F23</f>
        <v>970</v>
      </c>
      <c r="G24" s="8">
        <f>VLOOKUP(G19,F$54:I$61,4,1)/100</f>
        <v>0.28000000000000003</v>
      </c>
      <c r="H24" s="6">
        <f>F24*G24</f>
        <v>271.60000000000002</v>
      </c>
    </row>
    <row r="25" spans="1:9" x14ac:dyDescent="0.35">
      <c r="A25" t="s">
        <v>16</v>
      </c>
      <c r="C25" s="6">
        <f>SUM(C23:C24)</f>
        <v>3970.5</v>
      </c>
      <c r="D25" s="19">
        <f>C25/B19</f>
        <v>0.23355882352941176</v>
      </c>
      <c r="F25" t="s">
        <v>16</v>
      </c>
      <c r="H25" s="6">
        <f>SUM(H23:H24)</f>
        <v>3958.5</v>
      </c>
      <c r="I25" s="19">
        <f>H25/G19</f>
        <v>0.2328529411764706</v>
      </c>
    </row>
    <row r="26" spans="1:9" x14ac:dyDescent="0.35">
      <c r="A26" t="s">
        <v>17</v>
      </c>
      <c r="C26" s="13">
        <v>1410</v>
      </c>
      <c r="F26" t="s">
        <v>17</v>
      </c>
      <c r="H26" s="13">
        <v>1432</v>
      </c>
    </row>
    <row r="27" spans="1:9" x14ac:dyDescent="0.35">
      <c r="A27" s="5" t="s">
        <v>18</v>
      </c>
      <c r="C27" s="6">
        <f>C25-C26</f>
        <v>2560.5</v>
      </c>
      <c r="F27" s="5" t="s">
        <v>18</v>
      </c>
      <c r="H27" s="6">
        <f>H25-H26</f>
        <v>2526.5</v>
      </c>
    </row>
    <row r="28" spans="1:9" x14ac:dyDescent="0.35">
      <c r="A28" t="s">
        <v>19</v>
      </c>
      <c r="B28" s="9">
        <v>0.2</v>
      </c>
      <c r="C28" s="6">
        <f>B20*B28</f>
        <v>0</v>
      </c>
      <c r="F28" t="s">
        <v>19</v>
      </c>
      <c r="G28" s="9">
        <v>0.2</v>
      </c>
      <c r="H28" s="6">
        <f>G20*G28</f>
        <v>0</v>
      </c>
    </row>
    <row r="29" spans="1:9" x14ac:dyDescent="0.35">
      <c r="A29" s="5" t="s">
        <v>20</v>
      </c>
      <c r="C29" s="6">
        <f>SUM(C27:C28)</f>
        <v>2560.5</v>
      </c>
      <c r="F29" s="5" t="s">
        <v>20</v>
      </c>
      <c r="H29" s="6">
        <f>SUM(H27:H28)</f>
        <v>2526.5</v>
      </c>
    </row>
    <row r="31" spans="1:9" x14ac:dyDescent="0.35">
      <c r="A31" t="s">
        <v>21</v>
      </c>
      <c r="C31" s="2">
        <v>0</v>
      </c>
      <c r="F31" t="s">
        <v>21</v>
      </c>
      <c r="H31" s="2">
        <v>0</v>
      </c>
    </row>
    <row r="32" spans="1:9" x14ac:dyDescent="0.35">
      <c r="A32" t="s">
        <v>22</v>
      </c>
      <c r="B32">
        <v>1</v>
      </c>
      <c r="C32" s="2">
        <v>0</v>
      </c>
      <c r="D32" s="13">
        <v>594</v>
      </c>
      <c r="F32" t="s">
        <v>22</v>
      </c>
      <c r="G32">
        <v>1</v>
      </c>
      <c r="H32" s="2">
        <v>0</v>
      </c>
      <c r="I32" s="13">
        <v>603</v>
      </c>
    </row>
    <row r="33" spans="1:9" x14ac:dyDescent="0.35">
      <c r="B33">
        <v>2</v>
      </c>
      <c r="C33" s="2">
        <v>0</v>
      </c>
      <c r="D33" s="13">
        <v>735</v>
      </c>
      <c r="G33">
        <v>2</v>
      </c>
      <c r="H33" s="2">
        <v>0</v>
      </c>
      <c r="I33" s="13">
        <v>747</v>
      </c>
    </row>
    <row r="34" spans="1:9" x14ac:dyDescent="0.35">
      <c r="B34">
        <v>3</v>
      </c>
      <c r="C34" s="2">
        <v>0</v>
      </c>
      <c r="D34" s="13">
        <v>1242</v>
      </c>
      <c r="G34">
        <v>3</v>
      </c>
      <c r="H34" s="2">
        <v>0</v>
      </c>
      <c r="I34" s="13">
        <v>1261</v>
      </c>
    </row>
    <row r="35" spans="1:9" x14ac:dyDescent="0.35">
      <c r="B35">
        <v>4</v>
      </c>
      <c r="C35" s="2">
        <v>0</v>
      </c>
      <c r="D35" s="13">
        <v>1467</v>
      </c>
      <c r="G35">
        <v>4</v>
      </c>
      <c r="H35" s="2">
        <v>0</v>
      </c>
      <c r="I35" s="13">
        <v>1490</v>
      </c>
    </row>
    <row r="36" spans="1:9" x14ac:dyDescent="0.35">
      <c r="B36">
        <v>5</v>
      </c>
      <c r="C36" s="2">
        <v>0</v>
      </c>
      <c r="D36" s="13">
        <v>1917</v>
      </c>
      <c r="G36">
        <v>5</v>
      </c>
      <c r="H36" s="2">
        <v>0</v>
      </c>
      <c r="I36" s="13">
        <v>1946</v>
      </c>
    </row>
    <row r="37" spans="1:9" x14ac:dyDescent="0.35">
      <c r="B37" t="s">
        <v>23</v>
      </c>
      <c r="C37" s="2">
        <v>0</v>
      </c>
      <c r="D37" s="13">
        <v>341</v>
      </c>
      <c r="G37" t="s">
        <v>23</v>
      </c>
      <c r="H37" s="2">
        <v>0</v>
      </c>
      <c r="I37" s="13">
        <v>347</v>
      </c>
    </row>
    <row r="38" spans="1:9" x14ac:dyDescent="0.35">
      <c r="A38" t="s">
        <v>24</v>
      </c>
      <c r="B38" s="2">
        <v>0</v>
      </c>
      <c r="C38" s="4"/>
      <c r="F38" t="s">
        <v>24</v>
      </c>
      <c r="G38" s="2">
        <v>0</v>
      </c>
      <c r="H38" s="4"/>
    </row>
    <row r="39" spans="1:9" x14ac:dyDescent="0.35">
      <c r="A39" s="9">
        <v>0.25</v>
      </c>
      <c r="B39" s="18">
        <f>B38*A39</f>
        <v>0</v>
      </c>
      <c r="C39" s="4"/>
      <c r="F39" s="9">
        <v>0.25</v>
      </c>
      <c r="G39" s="18">
        <f>G38*F39</f>
        <v>0</v>
      </c>
      <c r="H39" s="4"/>
    </row>
    <row r="40" spans="1:9" x14ac:dyDescent="0.35">
      <c r="A40" s="9" t="s">
        <v>25</v>
      </c>
      <c r="B40" s="13">
        <v>2000</v>
      </c>
      <c r="C40" s="18">
        <f>MIN(B39:B40)</f>
        <v>0</v>
      </c>
      <c r="F40" s="9" t="s">
        <v>25</v>
      </c>
      <c r="G40" s="13">
        <v>2000</v>
      </c>
      <c r="H40" s="18">
        <f>MIN(G39:G40)</f>
        <v>0</v>
      </c>
    </row>
    <row r="41" spans="1:9" x14ac:dyDescent="0.35">
      <c r="C41" s="4"/>
      <c r="H41" s="4"/>
    </row>
    <row r="42" spans="1:9" x14ac:dyDescent="0.35">
      <c r="A42" s="9" t="s">
        <v>26</v>
      </c>
      <c r="B42" s="2">
        <v>0</v>
      </c>
      <c r="C42" s="4"/>
      <c r="F42" s="9" t="s">
        <v>26</v>
      </c>
      <c r="G42" s="2">
        <v>0</v>
      </c>
      <c r="H42" s="4"/>
    </row>
    <row r="43" spans="1:9" x14ac:dyDescent="0.35">
      <c r="B43" s="17">
        <v>0.23</v>
      </c>
      <c r="C43" s="18">
        <f>B42*B43</f>
        <v>0</v>
      </c>
      <c r="G43" s="17">
        <v>0.23</v>
      </c>
      <c r="H43" s="18">
        <f>G42*G43</f>
        <v>0</v>
      </c>
    </row>
    <row r="44" spans="1:9" x14ac:dyDescent="0.35">
      <c r="A44" s="9" t="s">
        <v>27</v>
      </c>
      <c r="B44" s="3">
        <v>0</v>
      </c>
      <c r="C44" s="4"/>
      <c r="D44" t="s">
        <v>28</v>
      </c>
      <c r="F44" s="9" t="s">
        <v>27</v>
      </c>
      <c r="G44" s="3">
        <v>0</v>
      </c>
      <c r="H44" s="4"/>
      <c r="I44" t="s">
        <v>28</v>
      </c>
    </row>
    <row r="45" spans="1:9" x14ac:dyDescent="0.35">
      <c r="A45" t="s">
        <v>29</v>
      </c>
      <c r="B45" s="17">
        <v>0.23</v>
      </c>
      <c r="C45" s="18">
        <f>B44*B45</f>
        <v>0</v>
      </c>
      <c r="D45" s="3">
        <f>C43+C45</f>
        <v>0</v>
      </c>
      <c r="F45" t="s">
        <v>29</v>
      </c>
      <c r="G45" s="17">
        <v>0.23</v>
      </c>
      <c r="H45" s="18">
        <f>G44*G45</f>
        <v>0</v>
      </c>
      <c r="I45" s="3">
        <f>H43+H45</f>
        <v>0</v>
      </c>
    </row>
    <row r="46" spans="1:9" x14ac:dyDescent="0.35">
      <c r="A46" t="s">
        <v>30</v>
      </c>
      <c r="B46" s="2">
        <v>0</v>
      </c>
      <c r="C46" s="4"/>
      <c r="F46" t="s">
        <v>30</v>
      </c>
      <c r="G46" s="2">
        <v>0</v>
      </c>
      <c r="H46" s="4"/>
    </row>
    <row r="47" spans="1:9" x14ac:dyDescent="0.35">
      <c r="A47" t="s">
        <v>31</v>
      </c>
      <c r="B47" s="17">
        <v>0.2</v>
      </c>
      <c r="C47" s="6">
        <f>B46*B47</f>
        <v>0</v>
      </c>
      <c r="F47" t="s">
        <v>31</v>
      </c>
      <c r="G47" s="17">
        <v>0.2</v>
      </c>
      <c r="H47" s="6">
        <f>G46*G47</f>
        <v>0</v>
      </c>
    </row>
    <row r="48" spans="1:9" x14ac:dyDescent="0.35">
      <c r="A48" s="5" t="s">
        <v>32</v>
      </c>
      <c r="C48" s="6">
        <f>SUM(C31:C47)</f>
        <v>0</v>
      </c>
      <c r="F48" s="5" t="s">
        <v>32</v>
      </c>
      <c r="H48" s="6">
        <f>SUM(H31:H47)</f>
        <v>0</v>
      </c>
    </row>
    <row r="49" spans="1:9" x14ac:dyDescent="0.35">
      <c r="A49" t="s">
        <v>33</v>
      </c>
      <c r="C49" s="6">
        <f>C29-C48</f>
        <v>2560.5</v>
      </c>
      <c r="F49" t="s">
        <v>33</v>
      </c>
      <c r="H49" s="6">
        <f>H29-H48</f>
        <v>2526.5</v>
      </c>
    </row>
    <row r="50" spans="1:9" ht="15" thickBot="1" x14ac:dyDescent="0.4">
      <c r="A50" t="s">
        <v>34</v>
      </c>
      <c r="C50" s="6">
        <f>C21</f>
        <v>1650</v>
      </c>
      <c r="F50" t="s">
        <v>34</v>
      </c>
      <c r="H50" s="6">
        <f>H21</f>
        <v>1650</v>
      </c>
    </row>
    <row r="51" spans="1:9" ht="15" thickBot="1" x14ac:dyDescent="0.4">
      <c r="B51" t="s">
        <v>35</v>
      </c>
      <c r="C51" s="10">
        <f>C49-C50</f>
        <v>910.5</v>
      </c>
      <c r="G51" t="s">
        <v>35</v>
      </c>
      <c r="H51" s="10">
        <f>H49-H50</f>
        <v>876.5</v>
      </c>
    </row>
    <row r="53" spans="1:9" x14ac:dyDescent="0.35">
      <c r="A53" s="11" t="s">
        <v>36</v>
      </c>
      <c r="B53" s="11" t="s">
        <v>37</v>
      </c>
      <c r="C53" s="11" t="s">
        <v>38</v>
      </c>
      <c r="D53" s="11" t="s">
        <v>39</v>
      </c>
      <c r="F53" s="11" t="s">
        <v>36</v>
      </c>
      <c r="G53" s="11" t="s">
        <v>37</v>
      </c>
      <c r="H53" s="11" t="s">
        <v>38</v>
      </c>
      <c r="I53" s="11" t="s">
        <v>39</v>
      </c>
    </row>
    <row r="54" spans="1:9" x14ac:dyDescent="0.35">
      <c r="A54" s="11">
        <v>0</v>
      </c>
      <c r="B54" s="11">
        <v>0</v>
      </c>
      <c r="C54" s="15">
        <v>15790</v>
      </c>
      <c r="D54" s="14">
        <v>23</v>
      </c>
      <c r="F54" s="11">
        <v>0</v>
      </c>
      <c r="G54" s="11">
        <v>0</v>
      </c>
      <c r="H54" s="15">
        <v>16030</v>
      </c>
      <c r="I54" s="14">
        <v>23</v>
      </c>
    </row>
    <row r="55" spans="1:9" x14ac:dyDescent="0.35">
      <c r="A55" s="12">
        <f>A54+C54</f>
        <v>15790</v>
      </c>
      <c r="B55" s="12">
        <f>B54+C54*D54/100</f>
        <v>3631.7</v>
      </c>
      <c r="C55" s="15">
        <v>15790</v>
      </c>
      <c r="D55" s="14">
        <v>28</v>
      </c>
      <c r="F55" s="12">
        <f>F54+H54</f>
        <v>16030</v>
      </c>
      <c r="G55" s="12">
        <f>G54+H54*I54/100</f>
        <v>3686.9</v>
      </c>
      <c r="H55" s="15">
        <v>16030</v>
      </c>
      <c r="I55" s="14">
        <v>28</v>
      </c>
    </row>
    <row r="56" spans="1:9" x14ac:dyDescent="0.35">
      <c r="A56" s="12">
        <f t="shared" ref="A56:A61" si="0">A55+C55</f>
        <v>31580</v>
      </c>
      <c r="B56" s="12">
        <f t="shared" ref="B56:B61" si="1">B55+C55*D55/100</f>
        <v>8052.9</v>
      </c>
      <c r="C56" s="15">
        <v>15790</v>
      </c>
      <c r="D56" s="14">
        <v>35</v>
      </c>
      <c r="F56" s="12">
        <f t="shared" ref="F56:F61" si="2">F55+H55</f>
        <v>32060</v>
      </c>
      <c r="G56" s="12">
        <f t="shared" ref="G56:G61" si="3">G55+H55*I55/100</f>
        <v>8175.2999999999993</v>
      </c>
      <c r="H56" s="15">
        <v>16030</v>
      </c>
      <c r="I56" s="14">
        <v>35</v>
      </c>
    </row>
    <row r="57" spans="1:9" x14ac:dyDescent="0.35">
      <c r="A57" s="12">
        <f t="shared" si="0"/>
        <v>47370</v>
      </c>
      <c r="B57" s="12">
        <f t="shared" si="1"/>
        <v>13579.4</v>
      </c>
      <c r="C57" s="15">
        <v>20290</v>
      </c>
      <c r="D57" s="14">
        <v>40</v>
      </c>
      <c r="F57" s="12">
        <f t="shared" si="2"/>
        <v>48090</v>
      </c>
      <c r="G57" s="12">
        <f t="shared" si="3"/>
        <v>13785.8</v>
      </c>
      <c r="H57" s="15">
        <v>20600</v>
      </c>
      <c r="I57" s="14">
        <v>40</v>
      </c>
    </row>
    <row r="58" spans="1:9" x14ac:dyDescent="0.35">
      <c r="A58" s="12">
        <f t="shared" si="0"/>
        <v>67660</v>
      </c>
      <c r="B58" s="12">
        <f t="shared" si="1"/>
        <v>21695.4</v>
      </c>
      <c r="C58" s="15">
        <v>26060</v>
      </c>
      <c r="D58" s="14">
        <v>45</v>
      </c>
      <c r="F58" s="12">
        <f t="shared" si="2"/>
        <v>68690</v>
      </c>
      <c r="G58" s="12">
        <f t="shared" si="3"/>
        <v>22025.8</v>
      </c>
      <c r="H58" s="15">
        <v>26460</v>
      </c>
      <c r="I58" s="14">
        <v>45</v>
      </c>
    </row>
    <row r="59" spans="1:9" x14ac:dyDescent="0.35">
      <c r="A59" s="12">
        <f t="shared" si="0"/>
        <v>93720</v>
      </c>
      <c r="B59" s="12">
        <f t="shared" si="1"/>
        <v>33422.400000000001</v>
      </c>
      <c r="C59" s="15">
        <v>31230</v>
      </c>
      <c r="D59" s="14">
        <v>46</v>
      </c>
      <c r="F59" s="12">
        <f t="shared" si="2"/>
        <v>95150</v>
      </c>
      <c r="G59" s="12">
        <f t="shared" si="3"/>
        <v>33932.800000000003</v>
      </c>
      <c r="H59" s="15">
        <v>31700</v>
      </c>
      <c r="I59" s="14">
        <v>46</v>
      </c>
    </row>
    <row r="60" spans="1:9" x14ac:dyDescent="0.35">
      <c r="A60" s="12">
        <f t="shared" si="0"/>
        <v>124950</v>
      </c>
      <c r="B60" s="12">
        <f t="shared" si="1"/>
        <v>47788.2</v>
      </c>
      <c r="C60" s="15">
        <v>57240</v>
      </c>
      <c r="D60" s="14">
        <v>47</v>
      </c>
      <c r="F60" s="12">
        <f t="shared" si="2"/>
        <v>126850</v>
      </c>
      <c r="G60" s="12">
        <f t="shared" si="3"/>
        <v>48514.8</v>
      </c>
      <c r="H60" s="15">
        <v>58100</v>
      </c>
      <c r="I60" s="14">
        <v>47</v>
      </c>
    </row>
    <row r="61" spans="1:9" x14ac:dyDescent="0.35">
      <c r="A61" s="12">
        <f t="shared" si="0"/>
        <v>182190</v>
      </c>
      <c r="B61" s="12">
        <f t="shared" si="1"/>
        <v>74691</v>
      </c>
      <c r="C61" s="11" t="s">
        <v>40</v>
      </c>
      <c r="D61" s="14">
        <v>49</v>
      </c>
      <c r="F61" s="12">
        <f t="shared" si="2"/>
        <v>184950</v>
      </c>
      <c r="G61" s="12">
        <f t="shared" si="3"/>
        <v>75821.8</v>
      </c>
      <c r="H61" s="11" t="s">
        <v>40</v>
      </c>
      <c r="I61" s="14">
        <v>49</v>
      </c>
    </row>
  </sheetData>
  <hyperlinks>
    <hyperlink ref="A3" r:id="rId1" xr:uid="{3387763B-F0DE-4675-BB8B-CDDE6AC85ECD}"/>
    <hyperlink ref="F3" r:id="rId2" xr:uid="{AE33994C-821D-439A-A0BD-AAB05C23D3D5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1DF4-3D94-4220-BCCB-50B63F117978}">
  <dimension ref="A1:B9"/>
  <sheetViews>
    <sheetView workbookViewId="0">
      <selection activeCell="A10" sqref="A10"/>
    </sheetView>
  </sheetViews>
  <sheetFormatPr baseColWidth="10" defaultRowHeight="14.5" x14ac:dyDescent="0.35"/>
  <cols>
    <col min="1" max="1" width="46.26953125" customWidth="1"/>
  </cols>
  <sheetData>
    <row r="1" spans="1:2" ht="29" x14ac:dyDescent="0.35">
      <c r="A1" s="20" t="s">
        <v>50</v>
      </c>
      <c r="B1" s="16" t="s">
        <v>45</v>
      </c>
    </row>
    <row r="2" spans="1:2" ht="29" x14ac:dyDescent="0.35">
      <c r="A2" s="20" t="s">
        <v>46</v>
      </c>
      <c r="B2" s="16" t="s">
        <v>43</v>
      </c>
    </row>
    <row r="3" spans="1:2" ht="31" customHeight="1" x14ac:dyDescent="0.35">
      <c r="A3" s="20" t="s">
        <v>47</v>
      </c>
      <c r="B3" s="2"/>
    </row>
    <row r="4" spans="1:2" ht="29" x14ac:dyDescent="0.35">
      <c r="A4" s="20" t="s">
        <v>49</v>
      </c>
      <c r="B4" s="13"/>
    </row>
    <row r="5" spans="1:2" x14ac:dyDescent="0.35">
      <c r="A5" s="20" t="s">
        <v>48</v>
      </c>
      <c r="B5" s="6"/>
    </row>
    <row r="8" spans="1:2" x14ac:dyDescent="0.35">
      <c r="A8" t="s">
        <v>51</v>
      </c>
      <c r="B8" s="16" t="s">
        <v>52</v>
      </c>
    </row>
    <row r="9" spans="1:2" x14ac:dyDescent="0.35">
      <c r="A9" t="s">
        <v>54</v>
      </c>
      <c r="B9" s="16" t="s">
        <v>53</v>
      </c>
    </row>
  </sheetData>
  <hyperlinks>
    <hyperlink ref="B1" r:id="rId1" xr:uid="{1F872B6E-D3CC-4C15-BB4E-941424DB5FA3}"/>
    <hyperlink ref="B2" r:id="rId2" xr:uid="{623D2EB7-E5ED-4770-944C-EB4E8EACE103}"/>
    <hyperlink ref="B8" r:id="rId3" xr:uid="{5A1C76DE-263E-45B5-9BC5-A455D3B854C6}"/>
    <hyperlink ref="B9" r:id="rId4" xr:uid="{2E078A81-D081-4CF4-9EF6-5090E7E50E89}"/>
  </hyperlinks>
  <pageMargins left="0.7" right="0.7" top="0.75" bottom="0.75" header="0.3" footer="0.3"/>
  <pageSetup paperSize="9" orientation="portrait" horizontalDpi="4294967293" verticalDpi="4294967293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2FDDF0BCA05E45A10EDA517E1FA27C" ma:contentTypeVersion="13" ma:contentTypeDescription="Crear nuevo documento." ma:contentTypeScope="" ma:versionID="0634c35d14bf50f26ca46e770611b6e2">
  <xsd:schema xmlns:xsd="http://www.w3.org/2001/XMLSchema" xmlns:xs="http://www.w3.org/2001/XMLSchema" xmlns:p="http://schemas.microsoft.com/office/2006/metadata/properties" xmlns:ns3="0f406acd-3d66-40da-b6b3-faec2f040df8" xmlns:ns4="6ea36a73-1dad-479c-a87d-1615f22fb79e" targetNamespace="http://schemas.microsoft.com/office/2006/metadata/properties" ma:root="true" ma:fieldsID="3bc4eb82a74eafa5742e34f8a0a72863" ns3:_="" ns4:_="">
    <xsd:import namespace="0f406acd-3d66-40da-b6b3-faec2f040df8"/>
    <xsd:import namespace="6ea36a73-1dad-479c-a87d-1615f22fb7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06acd-3d66-40da-b6b3-faec2f040d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6a73-1dad-479c-a87d-1615f22fb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C6D218-D1BF-4273-9D7F-B592A0A22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406acd-3d66-40da-b6b3-faec2f040df8"/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E5DA6E-6E10-431C-B7E0-DDAA878C6E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86C3FF-C55E-495D-B2C2-D9850B229CF7}">
  <ds:schemaRefs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406acd-3d66-40da-b6b3-faec2f040df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nserrano</dc:creator>
  <cp:lastModifiedBy>Serrano Barcena, Nicolas</cp:lastModifiedBy>
  <cp:lastPrinted>2020-08-31T14:26:00Z</cp:lastPrinted>
  <dcterms:created xsi:type="dcterms:W3CDTF">2019-05-15T21:05:06Z</dcterms:created>
  <dcterms:modified xsi:type="dcterms:W3CDTF">2020-08-31T14:26:15Z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0x0101007C2FDDF0BCA05E45A10EDA517E1FA27C</vt:lpwstr>
  </property>
</Properties>
</file>