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rrano\Downloads\"/>
    </mc:Choice>
  </mc:AlternateContent>
  <xr:revisionPtr revIDLastSave="0" documentId="13_ncr:1_{9B1D832F-D362-4E78-AEFC-77B57F2585F8}" xr6:coauthVersionLast="44" xr6:coauthVersionMax="44" xr10:uidLastSave="{00000000-0000-0000-0000-000000000000}"/>
  <bookViews>
    <workbookView xWindow="820" yWindow="780" windowWidth="18340" windowHeight="10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6" i="1" l="1"/>
  <c r="H96" i="1" s="1"/>
  <c r="G95" i="1"/>
  <c r="G94" i="1"/>
  <c r="H93" i="1"/>
  <c r="G91" i="1"/>
  <c r="H91" i="1" s="1"/>
  <c r="G90" i="1"/>
  <c r="G88" i="1"/>
  <c r="G87" i="1"/>
  <c r="H88" i="1" s="1"/>
  <c r="F87" i="1"/>
  <c r="G86" i="1"/>
  <c r="H85" i="1"/>
  <c r="H84" i="1"/>
  <c r="H83" i="1"/>
  <c r="H82" i="1"/>
  <c r="H81" i="1"/>
  <c r="H80" i="1"/>
  <c r="G78" i="1"/>
  <c r="H73" i="1"/>
  <c r="H67" i="1"/>
  <c r="G67" i="1"/>
  <c r="H75" i="1" s="1"/>
  <c r="G63" i="1"/>
  <c r="G62" i="1"/>
  <c r="G61" i="1"/>
  <c r="G64" i="1" s="1"/>
  <c r="G57" i="1"/>
  <c r="G56" i="1"/>
  <c r="G58" i="1" s="1"/>
  <c r="H52" i="1"/>
  <c r="G52" i="1"/>
  <c r="H50" i="1"/>
  <c r="H53" i="1" s="1"/>
  <c r="H68" i="1" s="1"/>
  <c r="H99" i="1" s="1"/>
  <c r="G50" i="1"/>
  <c r="G53" i="1" s="1"/>
  <c r="G55" i="1" s="1"/>
  <c r="G60" i="1" s="1"/>
  <c r="G66" i="1" s="1"/>
  <c r="C97" i="1"/>
  <c r="B96" i="1"/>
  <c r="C96" i="1" s="1"/>
  <c r="B78" i="1"/>
  <c r="C84" i="1" s="1"/>
  <c r="G13" i="1"/>
  <c r="I50" i="1"/>
  <c r="I53" i="1" s="1"/>
  <c r="F42" i="1"/>
  <c r="F43" i="1" s="1"/>
  <c r="F44" i="1" s="1"/>
  <c r="F45" i="1" s="1"/>
  <c r="F46" i="1" s="1"/>
  <c r="F47" i="1" s="1"/>
  <c r="G41" i="1"/>
  <c r="G42" i="1" s="1"/>
  <c r="G43" i="1" s="1"/>
  <c r="G44" i="1" s="1"/>
  <c r="G45" i="1" s="1"/>
  <c r="G46" i="1" s="1"/>
  <c r="G47" i="1" s="1"/>
  <c r="F41" i="1"/>
  <c r="H95" i="1" l="1"/>
  <c r="H97" i="1" s="1"/>
  <c r="F70" i="1"/>
  <c r="F71" i="1" s="1"/>
  <c r="H71" i="1" s="1"/>
  <c r="G71" i="1"/>
  <c r="H70" i="1"/>
  <c r="G69" i="1"/>
  <c r="I93" i="1"/>
  <c r="C81" i="1"/>
  <c r="C82" i="1"/>
  <c r="C83" i="1"/>
  <c r="C80" i="1"/>
  <c r="B62" i="1"/>
  <c r="B61" i="1"/>
  <c r="B95" i="1"/>
  <c r="B94" i="1"/>
  <c r="B91" i="1"/>
  <c r="B90" i="1"/>
  <c r="B88" i="1"/>
  <c r="B86" i="1"/>
  <c r="C85" i="1"/>
  <c r="C73" i="1"/>
  <c r="C67" i="1"/>
  <c r="B67" i="1"/>
  <c r="B63" i="1"/>
  <c r="B57" i="1"/>
  <c r="C52" i="1"/>
  <c r="B52" i="1"/>
  <c r="D50" i="1"/>
  <c r="C50" i="1"/>
  <c r="B50" i="1"/>
  <c r="A87" i="1"/>
  <c r="H72" i="1" l="1"/>
  <c r="H74" i="1" s="1"/>
  <c r="H76" i="1" s="1"/>
  <c r="H98" i="1" s="1"/>
  <c r="H100" i="1" s="1"/>
  <c r="B64" i="1"/>
  <c r="C95" i="1"/>
  <c r="B41" i="1"/>
  <c r="B42" i="1" s="1"/>
  <c r="B43" i="1" s="1"/>
  <c r="B44" i="1" s="1"/>
  <c r="B45" i="1" s="1"/>
  <c r="B46" i="1" s="1"/>
  <c r="B47" i="1" s="1"/>
  <c r="A41" i="1"/>
  <c r="A42" i="1" s="1"/>
  <c r="A43" i="1" s="1"/>
  <c r="A44" i="1" s="1"/>
  <c r="A45" i="1" s="1"/>
  <c r="A46" i="1" s="1"/>
  <c r="A47" i="1" s="1"/>
  <c r="C93" i="1"/>
  <c r="C91" i="1"/>
  <c r="B87" i="1"/>
  <c r="C88" i="1" s="1"/>
  <c r="C75" i="1"/>
  <c r="D53" i="1"/>
  <c r="B56" i="1" s="1"/>
  <c r="B58" i="1" s="1"/>
  <c r="C53" i="1"/>
  <c r="C68" i="1" s="1"/>
  <c r="C99" i="1" s="1"/>
  <c r="B53" i="1"/>
  <c r="B55" i="1" s="1"/>
  <c r="D93" i="1" l="1"/>
  <c r="B60" i="1"/>
  <c r="B66" i="1" s="1"/>
  <c r="I72" i="1" l="1"/>
  <c r="C70" i="1"/>
  <c r="B71" i="1"/>
  <c r="A70" i="1"/>
  <c r="A71" i="1" s="1"/>
  <c r="B69" i="1"/>
  <c r="C71" i="1" l="1"/>
  <c r="C72" i="1" s="1"/>
  <c r="D72" i="1" l="1"/>
  <c r="P4" i="1"/>
  <c r="C74" i="1"/>
  <c r="C76" i="1" s="1"/>
  <c r="C98" i="1" s="1"/>
  <c r="C100" i="1" s="1"/>
  <c r="P3" i="1" s="1"/>
</calcChain>
</file>

<file path=xl/sharedStrings.xml><?xml version="1.0" encoding="utf-8"?>
<sst xmlns="http://schemas.openxmlformats.org/spreadsheetml/2006/main" count="159" uniqueCount="72">
  <si>
    <t>Ingresos</t>
  </si>
  <si>
    <t>Retenciones</t>
  </si>
  <si>
    <t>SS</t>
  </si>
  <si>
    <t>Rendimientos del trabajo</t>
  </si>
  <si>
    <t>Total componentes positivos</t>
  </si>
  <si>
    <t>Seguridad Social</t>
  </si>
  <si>
    <t>Bonificación del trabajo</t>
  </si>
  <si>
    <t>Total componentes negativos</t>
  </si>
  <si>
    <t>BASE IMPONIBLE GENERAL</t>
  </si>
  <si>
    <t>Conjunta</t>
  </si>
  <si>
    <t>EPSV</t>
  </si>
  <si>
    <t>Total reducciones</t>
  </si>
  <si>
    <t>BASE LIQUIDABLE GENERAL</t>
  </si>
  <si>
    <t>Rend.mob</t>
  </si>
  <si>
    <t>Total retenciones</t>
  </si>
  <si>
    <t>BASE LIQUIDABLE</t>
  </si>
  <si>
    <t>Cuota integra general previa</t>
  </si>
  <si>
    <t>Minoración de cuota</t>
  </si>
  <si>
    <t>CUOTA INTEGRA GENERAL</t>
  </si>
  <si>
    <t>Cuota integra del ahorro</t>
  </si>
  <si>
    <t>CUOTA INTEGRA TOTAL</t>
  </si>
  <si>
    <t>Actividad económica</t>
  </si>
  <si>
    <t>Descencientes</t>
  </si>
  <si>
    <t>&lt;6</t>
  </si>
  <si>
    <t>Alquiler</t>
  </si>
  <si>
    <t>limite</t>
  </si>
  <si>
    <t>Inversión vivienda</t>
  </si>
  <si>
    <t>Intereses vivienda</t>
  </si>
  <si>
    <t>Total vivienda</t>
  </si>
  <si>
    <t>Limite 2760 para fam.numerosa</t>
  </si>
  <si>
    <t>Donaciones</t>
  </si>
  <si>
    <t>Porcentaje donativos</t>
  </si>
  <si>
    <t>TOTAL DEDUCCIONES</t>
  </si>
  <si>
    <t>Cuota liquida</t>
  </si>
  <si>
    <t>Total reten.</t>
  </si>
  <si>
    <t>Pagar</t>
  </si>
  <si>
    <t>Base Liquidable</t>
  </si>
  <si>
    <t>Cuota Íntegra</t>
  </si>
  <si>
    <t>Resto base liquidable</t>
  </si>
  <si>
    <t>Tipo (%)</t>
  </si>
  <si>
    <t>Empresa A en especie</t>
  </si>
  <si>
    <t>Empresa A</t>
  </si>
  <si>
    <t>Ingresos en especie</t>
  </si>
  <si>
    <t>Retenciones en especie</t>
  </si>
  <si>
    <t>Rendimientos mobiliarios</t>
  </si>
  <si>
    <t>Retención de rend. Mobiliarios</t>
  </si>
  <si>
    <t>Datos IRPF 2018</t>
  </si>
  <si>
    <t>Declaración conjunta</t>
  </si>
  <si>
    <t>Familia monoparental</t>
  </si>
  <si>
    <t>Descenciente 1</t>
  </si>
  <si>
    <t>Descenciente 2</t>
  </si>
  <si>
    <t>Descenciente 3</t>
  </si>
  <si>
    <t>Descenciente 4</t>
  </si>
  <si>
    <t>Descenciente 5</t>
  </si>
  <si>
    <t>Deducción alquiler</t>
  </si>
  <si>
    <t>Límite alquiler</t>
  </si>
  <si>
    <t>Deducción inversión vivienda</t>
  </si>
  <si>
    <t>Límite inversión vivienda</t>
  </si>
  <si>
    <t>Monoparental</t>
  </si>
  <si>
    <t>Hijos</t>
  </si>
  <si>
    <t>Es declaración conjunta</t>
  </si>
  <si>
    <t>Es familia monoparental</t>
  </si>
  <si>
    <t>Descendientes menores 6</t>
  </si>
  <si>
    <t>Hijos menores</t>
  </si>
  <si>
    <t>Porcentaje donaciones</t>
  </si>
  <si>
    <t>Ingreso</t>
  </si>
  <si>
    <t>Pago</t>
  </si>
  <si>
    <t>Cuota</t>
  </si>
  <si>
    <t>Sindicatos y partidos políticos</t>
  </si>
  <si>
    <t>Factor deducciones</t>
  </si>
  <si>
    <t>Datos del contribuyente 000001</t>
  </si>
  <si>
    <t>Datos del contribuyente 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</si>
</sst>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#,##0.00&quot; €&quot;;[Red]\-#,##0.00&quot; 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3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NumberFormat="1"/>
    <xf numFmtId="44" fontId="1" fillId="0" borderId="0" xfId="1"/>
    <xf numFmtId="0" fontId="2" fillId="0" borderId="0" xfId="0" applyFont="1"/>
    <xf numFmtId="0" fontId="0" fillId="0" borderId="0" xfId="0" applyFill="1"/>
    <xf numFmtId="10" fontId="0" fillId="0" borderId="0" xfId="0" applyNumberFormat="1"/>
    <xf numFmtId="9" fontId="0" fillId="0" borderId="0" xfId="0" applyNumberFormat="1"/>
    <xf numFmtId="0" fontId="2" fillId="0" borderId="0" xfId="0" applyFont="1" applyAlignment="1">
      <alignment horizontal="left"/>
    </xf>
    <xf numFmtId="44" fontId="0" fillId="0" borderId="0" xfId="0" applyNumberFormat="1"/>
    <xf numFmtId="0" fontId="3" fillId="2" borderId="0" xfId="0" applyFont="1" applyFill="1" applyAlignment="1">
      <alignment horizontal="left"/>
    </xf>
    <xf numFmtId="44" fontId="1" fillId="2" borderId="0" xfId="1" applyFill="1"/>
    <xf numFmtId="0" fontId="0" fillId="2" borderId="0" xfId="0" applyFill="1"/>
    <xf numFmtId="44" fontId="1" fillId="3" borderId="0" xfId="1" applyFill="1"/>
    <xf numFmtId="0" fontId="1" fillId="3" borderId="0" xfId="2" applyNumberFormat="1" applyFill="1"/>
    <xf numFmtId="0" fontId="0" fillId="4" borderId="0" xfId="0" applyFill="1"/>
    <xf numFmtId="44" fontId="1" fillId="4" borderId="0" xfId="1" applyFill="1"/>
    <xf numFmtId="9" fontId="0" fillId="4" borderId="0" xfId="0" applyNumberFormat="1" applyFill="1"/>
    <xf numFmtId="44" fontId="1" fillId="5" borderId="0" xfId="1" applyFill="1"/>
    <xf numFmtId="9" fontId="0" fillId="5" borderId="0" xfId="0" applyNumberFormat="1" applyFill="1"/>
    <xf numFmtId="0" fontId="0" fillId="5" borderId="2" xfId="0" applyFill="1" applyBorder="1"/>
    <xf numFmtId="4" fontId="0" fillId="5" borderId="2" xfId="0" applyNumberFormat="1" applyFill="1" applyBorder="1"/>
    <xf numFmtId="11" fontId="0" fillId="5" borderId="2" xfId="0" applyNumberFormat="1" applyFill="1" applyBorder="1"/>
    <xf numFmtId="0" fontId="0" fillId="4" borderId="2" xfId="0" applyFill="1" applyBorder="1"/>
    <xf numFmtId="4" fontId="0" fillId="4" borderId="2" xfId="0" applyNumberFormat="1" applyFill="1" applyBorder="1"/>
    <xf numFmtId="44" fontId="1" fillId="6" borderId="0" xfId="1" applyFill="1"/>
    <xf numFmtId="0" fontId="0" fillId="6" borderId="0" xfId="0" applyFill="1"/>
    <xf numFmtId="44" fontId="1" fillId="8" borderId="0" xfId="1" applyFill="1"/>
    <xf numFmtId="0" fontId="0" fillId="8" borderId="0" xfId="0" applyFill="1"/>
    <xf numFmtId="165" fontId="0" fillId="7" borderId="1" xfId="0" applyNumberFormat="1" applyFill="1" applyBorder="1"/>
    <xf numFmtId="9" fontId="1" fillId="5" borderId="0" xfId="1" applyNumberFormat="1" applyFill="1"/>
    <xf numFmtId="165" fontId="0" fillId="0" borderId="0" xfId="0" applyNumberFormat="1"/>
    <xf numFmtId="0" fontId="3" fillId="0" borderId="0" xfId="0" applyFont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U100"/>
  <sheetViews>
    <sheetView tabSelected="1" zoomScaleNormal="100" workbookViewId="0"/>
  </sheetViews>
  <sheetFormatPr baseColWidth="10" defaultColWidth="11.453125" defaultRowHeight="14.5" outlineLevelRow="1" x14ac:dyDescent="0.35"/>
  <cols>
    <col min="1" max="1" width="27.54296875" bestFit="1" customWidth="1"/>
    <col min="2" max="2" width="14.7265625" bestFit="1" customWidth="1"/>
    <col min="3" max="3" width="22.26953125" bestFit="1" customWidth="1"/>
    <col min="4" max="4" width="14.7265625" bestFit="1" customWidth="1"/>
    <col min="5" max="5" width="4.36328125" customWidth="1"/>
    <col min="6" max="6" width="27.54296875" bestFit="1" customWidth="1"/>
    <col min="7" max="7" width="11.54296875" bestFit="1" customWidth="1"/>
    <col min="9" max="9" width="13.1796875" bestFit="1" customWidth="1"/>
  </cols>
  <sheetData>
    <row r="2" spans="1:21" x14ac:dyDescent="0.35">
      <c r="A2" s="1">
        <v>2018</v>
      </c>
      <c r="O2" t="s">
        <v>65</v>
      </c>
      <c r="P2" s="9">
        <v>25000</v>
      </c>
      <c r="Q2" s="9">
        <v>30000</v>
      </c>
      <c r="R2" s="9">
        <v>35000</v>
      </c>
      <c r="S2" s="9">
        <v>40000</v>
      </c>
      <c r="T2" s="9">
        <v>45000</v>
      </c>
      <c r="U2" s="9">
        <v>50000</v>
      </c>
    </row>
    <row r="3" spans="1:21" x14ac:dyDescent="0.35">
      <c r="A3" s="1"/>
      <c r="O3" t="s">
        <v>66</v>
      </c>
      <c r="P3" s="31">
        <f>C100</f>
        <v>62.386399999998957</v>
      </c>
      <c r="Q3">
        <f t="dataTable" ref="Q3:U4" dt2D="0" dtr="1" r1="P2"/>
        <v>62.386399999998957</v>
      </c>
      <c r="R3">
        <v>62.386399999998957</v>
      </c>
      <c r="S3">
        <v>62.386399999998957</v>
      </c>
      <c r="T3">
        <v>62.386399999998957</v>
      </c>
      <c r="U3">
        <v>62.386399999998957</v>
      </c>
    </row>
    <row r="4" spans="1:21" x14ac:dyDescent="0.35">
      <c r="A4" s="1" t="s">
        <v>71</v>
      </c>
      <c r="F4" s="1" t="s">
        <v>70</v>
      </c>
      <c r="O4" t="s">
        <v>67</v>
      </c>
      <c r="P4" s="9">
        <f>C72</f>
        <v>5767.8283999999985</v>
      </c>
      <c r="Q4">
        <v>5767.8283999999985</v>
      </c>
      <c r="R4">
        <v>5767.8283999999985</v>
      </c>
      <c r="S4">
        <v>5767.8283999999985</v>
      </c>
      <c r="T4">
        <v>5767.8283999999985</v>
      </c>
      <c r="U4">
        <v>5767.8283999999985</v>
      </c>
    </row>
    <row r="5" spans="1:21" x14ac:dyDescent="0.35">
      <c r="A5" s="10" t="s">
        <v>0</v>
      </c>
      <c r="B5" s="13">
        <v>28250.85</v>
      </c>
      <c r="F5" s="10" t="s">
        <v>0</v>
      </c>
      <c r="G5" s="13">
        <v>34649.58</v>
      </c>
    </row>
    <row r="6" spans="1:21" x14ac:dyDescent="0.35">
      <c r="A6" s="10" t="s">
        <v>1</v>
      </c>
      <c r="B6" s="13">
        <v>3951.29</v>
      </c>
      <c r="F6" s="10" t="s">
        <v>1</v>
      </c>
      <c r="G6" s="13">
        <v>5197.43</v>
      </c>
    </row>
    <row r="7" spans="1:21" x14ac:dyDescent="0.35">
      <c r="A7" s="10" t="s">
        <v>5</v>
      </c>
      <c r="B7" s="13">
        <v>1777.08</v>
      </c>
      <c r="F7" s="10" t="s">
        <v>5</v>
      </c>
      <c r="G7" s="13">
        <v>2200.38</v>
      </c>
    </row>
    <row r="8" spans="1:21" x14ac:dyDescent="0.35">
      <c r="A8" s="10" t="s">
        <v>42</v>
      </c>
      <c r="B8" s="13">
        <v>0</v>
      </c>
      <c r="F8" s="10" t="s">
        <v>42</v>
      </c>
      <c r="G8" s="13">
        <v>0</v>
      </c>
    </row>
    <row r="9" spans="1:21" x14ac:dyDescent="0.35">
      <c r="A9" s="10" t="s">
        <v>43</v>
      </c>
      <c r="B9" s="13">
        <v>0</v>
      </c>
      <c r="F9" s="10" t="s">
        <v>43</v>
      </c>
      <c r="G9" s="13">
        <v>0</v>
      </c>
    </row>
    <row r="10" spans="1:21" x14ac:dyDescent="0.35">
      <c r="A10" s="10" t="s">
        <v>44</v>
      </c>
      <c r="B10" s="13">
        <v>322.19</v>
      </c>
      <c r="F10" s="10" t="s">
        <v>44</v>
      </c>
      <c r="G10" s="13">
        <v>0</v>
      </c>
    </row>
    <row r="11" spans="1:21" x14ac:dyDescent="0.35">
      <c r="A11" s="10" t="s">
        <v>45</v>
      </c>
      <c r="B11" s="13">
        <v>61.22</v>
      </c>
      <c r="F11" s="10" t="s">
        <v>45</v>
      </c>
      <c r="G11" s="13">
        <v>0</v>
      </c>
    </row>
    <row r="12" spans="1:21" x14ac:dyDescent="0.35">
      <c r="A12" s="10" t="s">
        <v>24</v>
      </c>
      <c r="B12" s="13">
        <v>0</v>
      </c>
      <c r="F12" s="10" t="s">
        <v>24</v>
      </c>
      <c r="G12" s="13">
        <v>0</v>
      </c>
    </row>
    <row r="13" spans="1:21" x14ac:dyDescent="0.35">
      <c r="A13" s="10" t="s">
        <v>26</v>
      </c>
      <c r="B13" s="13">
        <v>0</v>
      </c>
      <c r="F13" s="10" t="s">
        <v>26</v>
      </c>
      <c r="G13" s="13">
        <f>890.41/0.23</f>
        <v>3871.347826086956</v>
      </c>
    </row>
    <row r="14" spans="1:21" x14ac:dyDescent="0.35">
      <c r="A14" s="10" t="s">
        <v>30</v>
      </c>
      <c r="B14" s="13">
        <v>0</v>
      </c>
      <c r="F14" s="10" t="s">
        <v>30</v>
      </c>
      <c r="G14" s="13">
        <v>0</v>
      </c>
    </row>
    <row r="15" spans="1:21" x14ac:dyDescent="0.35">
      <c r="A15" s="10" t="s">
        <v>68</v>
      </c>
      <c r="B15" s="13">
        <v>50.37</v>
      </c>
      <c r="F15" s="10" t="s">
        <v>68</v>
      </c>
      <c r="G15" s="13">
        <v>33.6</v>
      </c>
    </row>
    <row r="16" spans="1:21" x14ac:dyDescent="0.35">
      <c r="A16" s="12" t="s">
        <v>60</v>
      </c>
      <c r="B16" s="14">
        <v>0</v>
      </c>
      <c r="F16" s="12" t="s">
        <v>60</v>
      </c>
      <c r="G16" s="14">
        <v>0</v>
      </c>
    </row>
    <row r="17" spans="1:9" x14ac:dyDescent="0.35">
      <c r="A17" s="12" t="s">
        <v>61</v>
      </c>
      <c r="B17" s="14">
        <v>0</v>
      </c>
      <c r="F17" s="12" t="s">
        <v>61</v>
      </c>
      <c r="G17" s="14">
        <v>0</v>
      </c>
    </row>
    <row r="18" spans="1:9" x14ac:dyDescent="0.35">
      <c r="A18" s="12" t="s">
        <v>10</v>
      </c>
      <c r="B18" s="14">
        <v>54.74</v>
      </c>
      <c r="F18" s="12" t="s">
        <v>10</v>
      </c>
      <c r="G18" s="14">
        <v>0</v>
      </c>
    </row>
    <row r="19" spans="1:9" x14ac:dyDescent="0.35">
      <c r="A19" s="12" t="s">
        <v>59</v>
      </c>
      <c r="B19" s="14">
        <v>1</v>
      </c>
      <c r="F19" s="12" t="s">
        <v>59</v>
      </c>
      <c r="G19" s="14">
        <v>1</v>
      </c>
    </row>
    <row r="20" spans="1:9" x14ac:dyDescent="0.35">
      <c r="A20" s="12" t="s">
        <v>63</v>
      </c>
      <c r="B20" s="14">
        <v>0</v>
      </c>
      <c r="F20" s="12" t="s">
        <v>63</v>
      </c>
      <c r="G20" s="14">
        <v>0</v>
      </c>
    </row>
    <row r="21" spans="1:9" x14ac:dyDescent="0.35">
      <c r="A21" s="8"/>
      <c r="F21" s="8"/>
    </row>
    <row r="22" spans="1:9" x14ac:dyDescent="0.35">
      <c r="A22" s="1" t="s">
        <v>46</v>
      </c>
      <c r="F22" s="1" t="s">
        <v>46</v>
      </c>
    </row>
    <row r="23" spans="1:9" x14ac:dyDescent="0.35">
      <c r="A23" s="15" t="s">
        <v>6</v>
      </c>
      <c r="B23" s="18">
        <v>3000</v>
      </c>
      <c r="F23" s="15" t="s">
        <v>6</v>
      </c>
      <c r="G23" s="18">
        <v>3000</v>
      </c>
    </row>
    <row r="24" spans="1:9" x14ac:dyDescent="0.35">
      <c r="A24" s="15" t="s">
        <v>47</v>
      </c>
      <c r="B24" s="18">
        <v>4282</v>
      </c>
      <c r="F24" s="15" t="s">
        <v>47</v>
      </c>
      <c r="G24" s="18">
        <v>4282</v>
      </c>
    </row>
    <row r="25" spans="1:9" x14ac:dyDescent="0.35">
      <c r="A25" s="15" t="s">
        <v>48</v>
      </c>
      <c r="B25" s="18">
        <v>3720</v>
      </c>
      <c r="F25" s="15" t="s">
        <v>48</v>
      </c>
      <c r="G25" s="18">
        <v>3720</v>
      </c>
    </row>
    <row r="26" spans="1:9" x14ac:dyDescent="0.35">
      <c r="A26" s="15" t="s">
        <v>17</v>
      </c>
      <c r="B26" s="18">
        <v>1410</v>
      </c>
      <c r="F26" s="15" t="s">
        <v>17</v>
      </c>
      <c r="G26" s="18">
        <v>1410</v>
      </c>
    </row>
    <row r="27" spans="1:9" x14ac:dyDescent="0.35">
      <c r="A27" s="15" t="s">
        <v>49</v>
      </c>
      <c r="B27" s="18">
        <v>594</v>
      </c>
      <c r="D27" s="3"/>
      <c r="E27" s="3"/>
      <c r="F27" s="15" t="s">
        <v>49</v>
      </c>
      <c r="G27" s="18">
        <v>594</v>
      </c>
      <c r="I27" s="3"/>
    </row>
    <row r="28" spans="1:9" x14ac:dyDescent="0.35">
      <c r="A28" s="15" t="s">
        <v>50</v>
      </c>
      <c r="B28" s="18">
        <v>735</v>
      </c>
      <c r="D28" s="3"/>
      <c r="E28" s="3"/>
      <c r="F28" s="15" t="s">
        <v>50</v>
      </c>
      <c r="G28" s="18">
        <v>735</v>
      </c>
      <c r="I28" s="3"/>
    </row>
    <row r="29" spans="1:9" x14ac:dyDescent="0.35">
      <c r="A29" s="15" t="s">
        <v>51</v>
      </c>
      <c r="B29" s="18">
        <v>1242</v>
      </c>
      <c r="D29" s="3"/>
      <c r="E29" s="3"/>
      <c r="F29" s="15" t="s">
        <v>51</v>
      </c>
      <c r="G29" s="18">
        <v>1242</v>
      </c>
      <c r="I29" s="3"/>
    </row>
    <row r="30" spans="1:9" x14ac:dyDescent="0.35">
      <c r="A30" s="15" t="s">
        <v>52</v>
      </c>
      <c r="B30" s="18">
        <v>1467</v>
      </c>
      <c r="D30" s="3"/>
      <c r="E30" s="3"/>
      <c r="F30" s="15" t="s">
        <v>52</v>
      </c>
      <c r="G30" s="18">
        <v>1467</v>
      </c>
      <c r="I30" s="3"/>
    </row>
    <row r="31" spans="1:9" x14ac:dyDescent="0.35">
      <c r="A31" s="15" t="s">
        <v>53</v>
      </c>
      <c r="B31" s="18">
        <v>1917</v>
      </c>
      <c r="F31" s="15" t="s">
        <v>53</v>
      </c>
      <c r="G31" s="18">
        <v>1917</v>
      </c>
    </row>
    <row r="32" spans="1:9" x14ac:dyDescent="0.35">
      <c r="A32" s="15" t="s">
        <v>62</v>
      </c>
      <c r="B32" s="18">
        <v>341</v>
      </c>
      <c r="F32" s="15" t="s">
        <v>62</v>
      </c>
      <c r="G32" s="18">
        <v>341</v>
      </c>
    </row>
    <row r="33" spans="1:9" x14ac:dyDescent="0.35">
      <c r="A33" s="15" t="s">
        <v>54</v>
      </c>
      <c r="B33" s="19">
        <v>0.25</v>
      </c>
      <c r="F33" s="15" t="s">
        <v>54</v>
      </c>
      <c r="G33" s="19">
        <v>0.25</v>
      </c>
    </row>
    <row r="34" spans="1:9" x14ac:dyDescent="0.35">
      <c r="A34" s="15" t="s">
        <v>55</v>
      </c>
      <c r="B34" s="18">
        <v>2000</v>
      </c>
      <c r="F34" s="15" t="s">
        <v>55</v>
      </c>
      <c r="G34" s="18">
        <v>2000</v>
      </c>
    </row>
    <row r="35" spans="1:9" x14ac:dyDescent="0.35">
      <c r="A35" s="15" t="s">
        <v>56</v>
      </c>
      <c r="B35" s="19">
        <v>0.23</v>
      </c>
      <c r="F35" s="15" t="s">
        <v>56</v>
      </c>
      <c r="G35" s="19">
        <v>0.23</v>
      </c>
    </row>
    <row r="36" spans="1:9" x14ac:dyDescent="0.35">
      <c r="A36" s="15" t="s">
        <v>57</v>
      </c>
      <c r="B36" s="18">
        <v>2760</v>
      </c>
      <c r="F36" s="15" t="s">
        <v>57</v>
      </c>
      <c r="G36" s="18">
        <v>2760</v>
      </c>
    </row>
    <row r="37" spans="1:9" x14ac:dyDescent="0.35">
      <c r="A37" s="15" t="s">
        <v>64</v>
      </c>
      <c r="B37" s="30">
        <v>0.2</v>
      </c>
      <c r="F37" s="15" t="s">
        <v>64</v>
      </c>
      <c r="G37" s="30">
        <v>0.2</v>
      </c>
    </row>
    <row r="38" spans="1:9" x14ac:dyDescent="0.35">
      <c r="B38" s="7"/>
      <c r="G38" s="7"/>
    </row>
    <row r="39" spans="1:9" x14ac:dyDescent="0.35">
      <c r="A39" s="23" t="s">
        <v>36</v>
      </c>
      <c r="B39" s="23" t="s">
        <v>37</v>
      </c>
      <c r="C39" s="23" t="s">
        <v>38</v>
      </c>
      <c r="D39" s="23" t="s">
        <v>39</v>
      </c>
      <c r="E39" s="23"/>
      <c r="F39" s="23" t="s">
        <v>36</v>
      </c>
      <c r="G39" s="23" t="s">
        <v>37</v>
      </c>
      <c r="H39" s="23" t="s">
        <v>38</v>
      </c>
      <c r="I39" s="23" t="s">
        <v>39</v>
      </c>
    </row>
    <row r="40" spans="1:9" x14ac:dyDescent="0.35">
      <c r="A40" s="23">
        <v>0</v>
      </c>
      <c r="B40" s="23">
        <v>0</v>
      </c>
      <c r="C40" s="21">
        <v>15790</v>
      </c>
      <c r="D40" s="20">
        <v>23</v>
      </c>
      <c r="E40" s="20"/>
      <c r="F40" s="23">
        <v>0</v>
      </c>
      <c r="G40" s="23">
        <v>0</v>
      </c>
      <c r="H40" s="21">
        <v>15790</v>
      </c>
      <c r="I40" s="20">
        <v>23</v>
      </c>
    </row>
    <row r="41" spans="1:9" x14ac:dyDescent="0.35">
      <c r="A41" s="24">
        <f>A40+C40</f>
        <v>15790</v>
      </c>
      <c r="B41" s="24">
        <f>B40+C40*D40/100</f>
        <v>3631.7</v>
      </c>
      <c r="C41" s="21">
        <v>15790</v>
      </c>
      <c r="D41" s="20">
        <v>28</v>
      </c>
      <c r="E41" s="20"/>
      <c r="F41" s="24">
        <f>F40+H40</f>
        <v>15790</v>
      </c>
      <c r="G41" s="24">
        <f>G40+H40*I40/100</f>
        <v>3631.7</v>
      </c>
      <c r="H41" s="21">
        <v>15790</v>
      </c>
      <c r="I41" s="20">
        <v>28</v>
      </c>
    </row>
    <row r="42" spans="1:9" x14ac:dyDescent="0.35">
      <c r="A42" s="24">
        <f t="shared" ref="A42:A47" si="0">A41+C41</f>
        <v>31580</v>
      </c>
      <c r="B42" s="24">
        <f t="shared" ref="B42:B47" si="1">B41+C41*D41/100</f>
        <v>8052.9</v>
      </c>
      <c r="C42" s="21">
        <v>15790</v>
      </c>
      <c r="D42" s="20">
        <v>35</v>
      </c>
      <c r="E42" s="20"/>
      <c r="F42" s="24">
        <f t="shared" ref="F42:F47" si="2">F41+H41</f>
        <v>31580</v>
      </c>
      <c r="G42" s="24">
        <f t="shared" ref="G42:G47" si="3">G41+H41*I41/100</f>
        <v>8052.9</v>
      </c>
      <c r="H42" s="21">
        <v>15790</v>
      </c>
      <c r="I42" s="20">
        <v>35</v>
      </c>
    </row>
    <row r="43" spans="1:9" x14ac:dyDescent="0.35">
      <c r="A43" s="24">
        <f t="shared" si="0"/>
        <v>47370</v>
      </c>
      <c r="B43" s="24">
        <f t="shared" si="1"/>
        <v>13579.4</v>
      </c>
      <c r="C43" s="21">
        <v>20290</v>
      </c>
      <c r="D43" s="20">
        <v>40</v>
      </c>
      <c r="E43" s="20"/>
      <c r="F43" s="24">
        <f t="shared" si="2"/>
        <v>47370</v>
      </c>
      <c r="G43" s="24">
        <f t="shared" si="3"/>
        <v>13579.4</v>
      </c>
      <c r="H43" s="21">
        <v>20290</v>
      </c>
      <c r="I43" s="20">
        <v>40</v>
      </c>
    </row>
    <row r="44" spans="1:9" x14ac:dyDescent="0.35">
      <c r="A44" s="24">
        <f t="shared" si="0"/>
        <v>67660</v>
      </c>
      <c r="B44" s="24">
        <f t="shared" si="1"/>
        <v>21695.4</v>
      </c>
      <c r="C44" s="21">
        <v>26060</v>
      </c>
      <c r="D44" s="20">
        <v>45</v>
      </c>
      <c r="E44" s="20"/>
      <c r="F44" s="24">
        <f t="shared" si="2"/>
        <v>67660</v>
      </c>
      <c r="G44" s="24">
        <f t="shared" si="3"/>
        <v>21695.4</v>
      </c>
      <c r="H44" s="21">
        <v>26060</v>
      </c>
      <c r="I44" s="20">
        <v>45</v>
      </c>
    </row>
    <row r="45" spans="1:9" x14ac:dyDescent="0.35">
      <c r="A45" s="24">
        <f t="shared" si="0"/>
        <v>93720</v>
      </c>
      <c r="B45" s="24">
        <f t="shared" si="1"/>
        <v>33422.400000000001</v>
      </c>
      <c r="C45" s="21">
        <v>31230</v>
      </c>
      <c r="D45" s="20">
        <v>46</v>
      </c>
      <c r="E45" s="20"/>
      <c r="F45" s="24">
        <f t="shared" si="2"/>
        <v>93720</v>
      </c>
      <c r="G45" s="24">
        <f t="shared" si="3"/>
        <v>33422.400000000001</v>
      </c>
      <c r="H45" s="21">
        <v>31230</v>
      </c>
      <c r="I45" s="20">
        <v>46</v>
      </c>
    </row>
    <row r="46" spans="1:9" x14ac:dyDescent="0.35">
      <c r="A46" s="24">
        <f t="shared" si="0"/>
        <v>124950</v>
      </c>
      <c r="B46" s="24">
        <f t="shared" si="1"/>
        <v>47788.2</v>
      </c>
      <c r="C46" s="21">
        <v>57240</v>
      </c>
      <c r="D46" s="20">
        <v>47</v>
      </c>
      <c r="E46" s="20"/>
      <c r="F46" s="24">
        <f t="shared" si="2"/>
        <v>124950</v>
      </c>
      <c r="G46" s="24">
        <f t="shared" si="3"/>
        <v>47788.2</v>
      </c>
      <c r="H46" s="21">
        <v>57240</v>
      </c>
      <c r="I46" s="20">
        <v>47</v>
      </c>
    </row>
    <row r="47" spans="1:9" x14ac:dyDescent="0.35">
      <c r="A47" s="24">
        <f t="shared" si="0"/>
        <v>182190</v>
      </c>
      <c r="B47" s="24">
        <f t="shared" si="1"/>
        <v>74691</v>
      </c>
      <c r="C47" s="22">
        <v>20000000000</v>
      </c>
      <c r="D47" s="20">
        <v>49</v>
      </c>
      <c r="E47" s="20"/>
      <c r="F47" s="24">
        <f t="shared" si="2"/>
        <v>182190</v>
      </c>
      <c r="G47" s="24">
        <f t="shared" si="3"/>
        <v>74691</v>
      </c>
      <c r="H47" s="22">
        <v>20000000000</v>
      </c>
      <c r="I47" s="20">
        <v>49</v>
      </c>
    </row>
    <row r="48" spans="1:9" x14ac:dyDescent="0.35">
      <c r="A48" s="1"/>
      <c r="F48" s="1"/>
    </row>
    <row r="49" spans="1:9" x14ac:dyDescent="0.35">
      <c r="B49" t="s">
        <v>0</v>
      </c>
      <c r="C49" t="s">
        <v>1</v>
      </c>
      <c r="D49" t="s">
        <v>2</v>
      </c>
      <c r="G49" t="s">
        <v>0</v>
      </c>
      <c r="H49" t="s">
        <v>1</v>
      </c>
      <c r="I49" t="s">
        <v>2</v>
      </c>
    </row>
    <row r="50" spans="1:9" x14ac:dyDescent="0.35">
      <c r="A50" t="s">
        <v>41</v>
      </c>
      <c r="B50" s="11">
        <f>B5</f>
        <v>28250.85</v>
      </c>
      <c r="C50" s="11">
        <f>B6</f>
        <v>3951.29</v>
      </c>
      <c r="D50" s="11">
        <f>B7</f>
        <v>1777.08</v>
      </c>
      <c r="E50" s="11"/>
      <c r="F50" t="s">
        <v>41</v>
      </c>
      <c r="G50" s="11">
        <f>G5</f>
        <v>34649.58</v>
      </c>
      <c r="H50" s="11">
        <f>G6</f>
        <v>5197.43</v>
      </c>
      <c r="I50" s="11">
        <f>G7</f>
        <v>2200.38</v>
      </c>
    </row>
    <row r="51" spans="1:9" x14ac:dyDescent="0.35">
      <c r="B51" s="2"/>
      <c r="C51" s="2"/>
      <c r="D51" s="2"/>
      <c r="E51" s="2"/>
      <c r="G51" s="2"/>
      <c r="H51" s="2"/>
      <c r="I51" s="2"/>
    </row>
    <row r="52" spans="1:9" x14ac:dyDescent="0.35">
      <c r="A52" t="s">
        <v>40</v>
      </c>
      <c r="B52" s="11">
        <f>B8</f>
        <v>0</v>
      </c>
      <c r="C52" s="11">
        <f>B9</f>
        <v>0</v>
      </c>
      <c r="D52" s="3">
        <v>0</v>
      </c>
      <c r="E52" s="3"/>
      <c r="F52" t="s">
        <v>40</v>
      </c>
      <c r="G52" s="11">
        <f>G8</f>
        <v>0</v>
      </c>
      <c r="H52" s="11">
        <f>G9</f>
        <v>0</v>
      </c>
      <c r="I52" s="3">
        <v>0</v>
      </c>
    </row>
    <row r="53" spans="1:9" x14ac:dyDescent="0.35">
      <c r="A53" s="4" t="s">
        <v>3</v>
      </c>
      <c r="B53" s="27">
        <f>SUM(B50:B52)</f>
        <v>28250.85</v>
      </c>
      <c r="C53" s="27">
        <f>SUM(C50:C52)</f>
        <v>3951.29</v>
      </c>
      <c r="D53" s="27">
        <f>SUM(D50:D52)</f>
        <v>1777.08</v>
      </c>
      <c r="E53" s="27"/>
      <c r="F53" s="4" t="s">
        <v>3</v>
      </c>
      <c r="G53" s="27">
        <f>SUM(G50:G52)</f>
        <v>34649.58</v>
      </c>
      <c r="H53" s="27">
        <f>SUM(H50:H52)</f>
        <v>5197.43</v>
      </c>
      <c r="I53" s="27">
        <f>SUM(I50:I52)</f>
        <v>2200.38</v>
      </c>
    </row>
    <row r="55" spans="1:9" x14ac:dyDescent="0.35">
      <c r="A55" s="4" t="s">
        <v>4</v>
      </c>
      <c r="B55" s="27">
        <f>B53</f>
        <v>28250.85</v>
      </c>
      <c r="F55" s="4" t="s">
        <v>4</v>
      </c>
      <c r="G55" s="27">
        <f>G53</f>
        <v>34649.58</v>
      </c>
    </row>
    <row r="56" spans="1:9" x14ac:dyDescent="0.35">
      <c r="A56" t="s">
        <v>5</v>
      </c>
      <c r="B56" s="27">
        <f>D53</f>
        <v>1777.08</v>
      </c>
      <c r="F56" t="s">
        <v>5</v>
      </c>
      <c r="G56" s="27">
        <f>I53</f>
        <v>2200.38</v>
      </c>
    </row>
    <row r="57" spans="1:9" x14ac:dyDescent="0.35">
      <c r="A57" t="s">
        <v>6</v>
      </c>
      <c r="B57" s="16">
        <f>B23</f>
        <v>3000</v>
      </c>
      <c r="F57" t="s">
        <v>6</v>
      </c>
      <c r="G57" s="16">
        <f>G23</f>
        <v>3000</v>
      </c>
    </row>
    <row r="58" spans="1:9" x14ac:dyDescent="0.35">
      <c r="A58" s="4" t="s">
        <v>7</v>
      </c>
      <c r="B58" s="27">
        <f>B56+B57</f>
        <v>4777.08</v>
      </c>
      <c r="F58" s="4" t="s">
        <v>7</v>
      </c>
      <c r="G58" s="27">
        <f>G56+G57</f>
        <v>5200.38</v>
      </c>
    </row>
    <row r="60" spans="1:9" x14ac:dyDescent="0.35">
      <c r="A60" s="4" t="s">
        <v>8</v>
      </c>
      <c r="B60" s="27">
        <f>B55-B58</f>
        <v>23473.769999999997</v>
      </c>
      <c r="F60" s="4" t="s">
        <v>8</v>
      </c>
      <c r="G60" s="27">
        <f>G55-G58</f>
        <v>29449.200000000001</v>
      </c>
    </row>
    <row r="61" spans="1:9" x14ac:dyDescent="0.35">
      <c r="A61" t="s">
        <v>9</v>
      </c>
      <c r="B61" s="16">
        <f>B16*B24</f>
        <v>0</v>
      </c>
      <c r="C61" s="3"/>
      <c r="F61" t="s">
        <v>9</v>
      </c>
      <c r="G61" s="16">
        <f>G16*G24</f>
        <v>0</v>
      </c>
      <c r="H61" s="3"/>
    </row>
    <row r="62" spans="1:9" x14ac:dyDescent="0.35">
      <c r="A62" t="s">
        <v>58</v>
      </c>
      <c r="B62" s="16">
        <f>B17*B25</f>
        <v>0</v>
      </c>
      <c r="C62" s="3"/>
      <c r="F62" t="s">
        <v>58</v>
      </c>
      <c r="G62" s="16">
        <f>G17*G25</f>
        <v>0</v>
      </c>
      <c r="H62" s="3"/>
    </row>
    <row r="63" spans="1:9" x14ac:dyDescent="0.35">
      <c r="A63" t="s">
        <v>10</v>
      </c>
      <c r="B63" s="11">
        <f>B18</f>
        <v>54.74</v>
      </c>
      <c r="C63" s="2"/>
      <c r="D63" s="2"/>
      <c r="E63" s="2"/>
      <c r="F63" t="s">
        <v>10</v>
      </c>
      <c r="G63" s="11">
        <f>G18</f>
        <v>0</v>
      </c>
      <c r="H63" s="2"/>
      <c r="I63" s="2"/>
    </row>
    <row r="64" spans="1:9" x14ac:dyDescent="0.35">
      <c r="A64" s="4" t="s">
        <v>11</v>
      </c>
      <c r="B64" s="27">
        <f>SUM(B61:B63)</f>
        <v>54.74</v>
      </c>
      <c r="F64" s="4" t="s">
        <v>11</v>
      </c>
      <c r="G64" s="27">
        <f>SUM(G61:G63)</f>
        <v>0</v>
      </c>
    </row>
    <row r="65" spans="1:9" x14ac:dyDescent="0.35">
      <c r="B65" s="3"/>
      <c r="G65" s="3"/>
    </row>
    <row r="66" spans="1:9" x14ac:dyDescent="0.35">
      <c r="A66" s="4" t="s">
        <v>12</v>
      </c>
      <c r="B66" s="27">
        <f>B60-B64</f>
        <v>23419.029999999995</v>
      </c>
      <c r="F66" s="4" t="s">
        <v>12</v>
      </c>
      <c r="G66" s="27">
        <f>G60-G64</f>
        <v>29449.200000000001</v>
      </c>
    </row>
    <row r="67" spans="1:9" x14ac:dyDescent="0.35">
      <c r="A67" t="s">
        <v>13</v>
      </c>
      <c r="B67" s="11">
        <f>B10</f>
        <v>322.19</v>
      </c>
      <c r="C67" s="11">
        <f>B11</f>
        <v>61.22</v>
      </c>
      <c r="D67" s="5"/>
      <c r="E67" s="5"/>
      <c r="F67" t="s">
        <v>13</v>
      </c>
      <c r="G67" s="11">
        <f>G10</f>
        <v>0</v>
      </c>
      <c r="H67" s="11">
        <f>G11</f>
        <v>0</v>
      </c>
      <c r="I67" s="5"/>
    </row>
    <row r="68" spans="1:9" x14ac:dyDescent="0.35">
      <c r="A68" t="s">
        <v>14</v>
      </c>
      <c r="B68" s="5"/>
      <c r="C68" s="27">
        <f>C53+C67</f>
        <v>4012.5099999999998</v>
      </c>
      <c r="D68" s="5"/>
      <c r="E68" s="5"/>
      <c r="F68" t="s">
        <v>14</v>
      </c>
      <c r="G68" s="5"/>
      <c r="H68" s="27">
        <f>H53+H67</f>
        <v>5197.43</v>
      </c>
      <c r="I68" s="5"/>
    </row>
    <row r="69" spans="1:9" x14ac:dyDescent="0.35">
      <c r="A69" s="4" t="s">
        <v>15</v>
      </c>
      <c r="B69" s="27">
        <f>B66+B67</f>
        <v>23741.219999999994</v>
      </c>
      <c r="F69" s="4" t="s">
        <v>15</v>
      </c>
      <c r="G69" s="27">
        <f>G66+G67</f>
        <v>29449.200000000001</v>
      </c>
    </row>
    <row r="70" spans="1:9" x14ac:dyDescent="0.35">
      <c r="A70" s="27">
        <f>VLOOKUP(B66,A$40:D$47,1,1)</f>
        <v>15790</v>
      </c>
      <c r="B70" s="28"/>
      <c r="C70" s="27">
        <f>VLOOKUP(B66,A$40:D$47,2,1)</f>
        <v>3631.7</v>
      </c>
      <c r="F70" s="27">
        <f>VLOOKUP(G66,F$40:I$47,1,1)</f>
        <v>15790</v>
      </c>
      <c r="G70" s="28"/>
      <c r="H70" s="27">
        <f>VLOOKUP(G66,F$40:I$47,2,1)</f>
        <v>3631.7</v>
      </c>
    </row>
    <row r="71" spans="1:9" x14ac:dyDescent="0.35">
      <c r="A71" s="27">
        <f>B66-A70</f>
        <v>7629.0299999999952</v>
      </c>
      <c r="B71" s="28">
        <f>VLOOKUP(B66,A$40:D$47,4,1)/100</f>
        <v>0.28000000000000003</v>
      </c>
      <c r="C71" s="27">
        <f>A71*B71</f>
        <v>2136.1283999999987</v>
      </c>
      <c r="F71" s="27">
        <f>G66-F70</f>
        <v>13659.2</v>
      </c>
      <c r="G71" s="28">
        <f>VLOOKUP(G66,F$40:I$47,4,1)/100</f>
        <v>0.28000000000000003</v>
      </c>
      <c r="H71" s="27">
        <f>F71*G71</f>
        <v>3824.5760000000005</v>
      </c>
    </row>
    <row r="72" spans="1:9" x14ac:dyDescent="0.35">
      <c r="A72" t="s">
        <v>16</v>
      </c>
      <c r="C72" s="27">
        <f>SUM(C70:C71)</f>
        <v>5767.8283999999985</v>
      </c>
      <c r="D72" s="6">
        <f>C72/B66</f>
        <v>0.24628809989141309</v>
      </c>
      <c r="E72" s="6"/>
      <c r="F72" t="s">
        <v>16</v>
      </c>
      <c r="H72" s="27">
        <f>SUM(H70:H71)</f>
        <v>7456.2759999999998</v>
      </c>
      <c r="I72" s="6">
        <f>H72/G66</f>
        <v>0.25319112233948626</v>
      </c>
    </row>
    <row r="73" spans="1:9" x14ac:dyDescent="0.35">
      <c r="A73" t="s">
        <v>17</v>
      </c>
      <c r="C73" s="16">
        <f>B26</f>
        <v>1410</v>
      </c>
      <c r="F73" t="s">
        <v>17</v>
      </c>
      <c r="H73" s="16">
        <f>G26</f>
        <v>1410</v>
      </c>
    </row>
    <row r="74" spans="1:9" x14ac:dyDescent="0.35">
      <c r="A74" s="4" t="s">
        <v>18</v>
      </c>
      <c r="C74" s="27">
        <f>C72-C73</f>
        <v>4357.8283999999985</v>
      </c>
      <c r="F74" s="4" t="s">
        <v>18</v>
      </c>
      <c r="H74" s="27">
        <f>H72-H73</f>
        <v>6046.2759999999998</v>
      </c>
    </row>
    <row r="75" spans="1:9" x14ac:dyDescent="0.35">
      <c r="A75" t="s">
        <v>19</v>
      </c>
      <c r="B75" s="7">
        <v>0.2</v>
      </c>
      <c r="C75" s="27">
        <f>B67*B75</f>
        <v>64.438000000000002</v>
      </c>
      <c r="F75" t="s">
        <v>19</v>
      </c>
      <c r="G75" s="7">
        <v>0.2</v>
      </c>
      <c r="H75" s="27">
        <f>G67*G75</f>
        <v>0</v>
      </c>
    </row>
    <row r="76" spans="1:9" x14ac:dyDescent="0.35">
      <c r="A76" s="4" t="s">
        <v>20</v>
      </c>
      <c r="C76" s="27">
        <f>SUM(C74:C75)</f>
        <v>4422.2663999999986</v>
      </c>
      <c r="F76" s="4" t="s">
        <v>20</v>
      </c>
      <c r="H76" s="27">
        <f>SUM(H74:H75)</f>
        <v>6046.2759999999998</v>
      </c>
    </row>
    <row r="78" spans="1:9" x14ac:dyDescent="0.35">
      <c r="A78" s="32" t="s">
        <v>69</v>
      </c>
      <c r="B78">
        <f>0.5+0.5*(B16+B17)</f>
        <v>0.5</v>
      </c>
      <c r="F78" s="32" t="s">
        <v>69</v>
      </c>
      <c r="G78">
        <f>0.5+0.5*(G16+G17)</f>
        <v>0.5</v>
      </c>
    </row>
    <row r="79" spans="1:9" x14ac:dyDescent="0.35">
      <c r="A79" t="s">
        <v>21</v>
      </c>
      <c r="C79" s="3">
        <v>0</v>
      </c>
      <c r="F79" t="s">
        <v>21</v>
      </c>
      <c r="H79" s="3">
        <v>0</v>
      </c>
    </row>
    <row r="80" spans="1:9" x14ac:dyDescent="0.35">
      <c r="A80" t="s">
        <v>22</v>
      </c>
      <c r="B80">
        <v>1</v>
      </c>
      <c r="C80" s="26">
        <f>IF(B$19&gt;=B80,B27*$B$78,0)</f>
        <v>297</v>
      </c>
      <c r="D80" s="3"/>
      <c r="E80" s="3"/>
      <c r="F80" t="s">
        <v>22</v>
      </c>
      <c r="G80">
        <v>1</v>
      </c>
      <c r="H80" s="26">
        <f>IF(G$19&gt;=G80,G27*$B$78,0)</f>
        <v>297</v>
      </c>
      <c r="I80" s="3"/>
    </row>
    <row r="81" spans="1:9" outlineLevel="1" x14ac:dyDescent="0.35">
      <c r="B81">
        <v>2</v>
      </c>
      <c r="C81" s="26">
        <f t="shared" ref="C81:C83" si="4">IF(B$19&gt;=B81,B28*$B$78,0)</f>
        <v>0</v>
      </c>
      <c r="D81" s="3"/>
      <c r="E81" s="3"/>
      <c r="G81">
        <v>2</v>
      </c>
      <c r="H81" s="26">
        <f t="shared" ref="H81:H83" si="5">IF(G$19&gt;=G81,G28*$B$78,0)</f>
        <v>0</v>
      </c>
      <c r="I81" s="3"/>
    </row>
    <row r="82" spans="1:9" outlineLevel="1" x14ac:dyDescent="0.35">
      <c r="B82">
        <v>3</v>
      </c>
      <c r="C82" s="26">
        <f t="shared" si="4"/>
        <v>0</v>
      </c>
      <c r="D82" s="3"/>
      <c r="E82" s="3"/>
      <c r="G82">
        <v>3</v>
      </c>
      <c r="H82" s="26">
        <f t="shared" si="5"/>
        <v>0</v>
      </c>
      <c r="I82" s="3"/>
    </row>
    <row r="83" spans="1:9" outlineLevel="1" x14ac:dyDescent="0.35">
      <c r="B83">
        <v>4</v>
      </c>
      <c r="C83" s="26">
        <f t="shared" si="4"/>
        <v>0</v>
      </c>
      <c r="D83" s="3"/>
      <c r="E83" s="3"/>
      <c r="G83">
        <v>4</v>
      </c>
      <c r="H83" s="26">
        <f t="shared" si="5"/>
        <v>0</v>
      </c>
      <c r="I83" s="3"/>
    </row>
    <row r="84" spans="1:9" outlineLevel="1" x14ac:dyDescent="0.35">
      <c r="B84">
        <v>5</v>
      </c>
      <c r="C84" s="26">
        <f>IF(B$19&gt;=B84,B31*$B$78*(B19-B84+1),0)</f>
        <v>0</v>
      </c>
      <c r="D84" s="3"/>
      <c r="E84" s="3"/>
      <c r="G84">
        <v>5</v>
      </c>
      <c r="H84" s="26">
        <f>IF(G$19&gt;=G84,G31*$B$78*(G19-G84+1),0)</f>
        <v>0</v>
      </c>
      <c r="I84" s="3"/>
    </row>
    <row r="85" spans="1:9" outlineLevel="1" x14ac:dyDescent="0.35">
      <c r="B85" t="s">
        <v>23</v>
      </c>
      <c r="C85" s="25">
        <f>B20*B32</f>
        <v>0</v>
      </c>
      <c r="G85" t="s">
        <v>23</v>
      </c>
      <c r="H85" s="25">
        <f>G20*G32</f>
        <v>0</v>
      </c>
    </row>
    <row r="86" spans="1:9" x14ac:dyDescent="0.35">
      <c r="A86" t="s">
        <v>24</v>
      </c>
      <c r="B86" s="11">
        <f>B12</f>
        <v>0</v>
      </c>
      <c r="C86" s="3"/>
      <c r="F86" t="s">
        <v>24</v>
      </c>
      <c r="G86" s="11">
        <f>G12</f>
        <v>0</v>
      </c>
      <c r="H86" s="3"/>
    </row>
    <row r="87" spans="1:9" outlineLevel="1" x14ac:dyDescent="0.35">
      <c r="A87" s="7">
        <f>B33</f>
        <v>0.25</v>
      </c>
      <c r="B87" s="25">
        <f>B86*A87</f>
        <v>0</v>
      </c>
      <c r="C87" s="3"/>
      <c r="F87" s="7">
        <f>G33</f>
        <v>0.25</v>
      </c>
      <c r="G87" s="25">
        <f>G86*F87</f>
        <v>0</v>
      </c>
      <c r="H87" s="3"/>
    </row>
    <row r="88" spans="1:9" outlineLevel="1" x14ac:dyDescent="0.35">
      <c r="A88" s="7" t="s">
        <v>25</v>
      </c>
      <c r="B88" s="16">
        <f>B34</f>
        <v>2000</v>
      </c>
      <c r="C88" s="16">
        <f>MIN(B87:B88)</f>
        <v>0</v>
      </c>
      <c r="F88" s="7" t="s">
        <v>25</v>
      </c>
      <c r="G88" s="16">
        <f>G34</f>
        <v>2000</v>
      </c>
      <c r="H88" s="16">
        <f>MIN(G87:G88)</f>
        <v>0</v>
      </c>
    </row>
    <row r="89" spans="1:9" outlineLevel="1" x14ac:dyDescent="0.35">
      <c r="C89" s="3"/>
      <c r="H89" s="3"/>
    </row>
    <row r="90" spans="1:9" outlineLevel="1" x14ac:dyDescent="0.35">
      <c r="A90" s="7" t="s">
        <v>26</v>
      </c>
      <c r="B90" s="11">
        <f>B13</f>
        <v>0</v>
      </c>
      <c r="C90" s="3"/>
      <c r="F90" s="7" t="s">
        <v>26</v>
      </c>
      <c r="G90" s="11">
        <f>G13</f>
        <v>3871.347826086956</v>
      </c>
      <c r="H90" s="3"/>
    </row>
    <row r="91" spans="1:9" outlineLevel="1" x14ac:dyDescent="0.35">
      <c r="B91" s="17">
        <f>B35</f>
        <v>0.23</v>
      </c>
      <c r="C91" s="25">
        <f>B90*B91</f>
        <v>0</v>
      </c>
      <c r="G91" s="17">
        <f>G35</f>
        <v>0.23</v>
      </c>
      <c r="H91" s="25">
        <f>G90*G91</f>
        <v>890.41</v>
      </c>
    </row>
    <row r="92" spans="1:9" outlineLevel="1" x14ac:dyDescent="0.35">
      <c r="A92" s="7" t="s">
        <v>27</v>
      </c>
      <c r="B92" s="2">
        <v>0</v>
      </c>
      <c r="C92" s="3"/>
      <c r="D92" t="s">
        <v>28</v>
      </c>
      <c r="F92" s="7" t="s">
        <v>27</v>
      </c>
      <c r="G92" s="2">
        <v>0</v>
      </c>
      <c r="H92" s="3"/>
      <c r="I92" t="s">
        <v>28</v>
      </c>
    </row>
    <row r="93" spans="1:9" outlineLevel="1" x14ac:dyDescent="0.35">
      <c r="A93" t="s">
        <v>29</v>
      </c>
      <c r="B93" s="7">
        <v>0.23</v>
      </c>
      <c r="C93" s="3">
        <f>B92*B93</f>
        <v>0</v>
      </c>
      <c r="D93" s="2">
        <f>C91+C93</f>
        <v>0</v>
      </c>
      <c r="E93" s="2"/>
      <c r="F93" t="s">
        <v>29</v>
      </c>
      <c r="G93" s="7">
        <v>0.23</v>
      </c>
      <c r="H93" s="3">
        <f>G92*G93</f>
        <v>0</v>
      </c>
      <c r="I93" s="2">
        <f>H91+H93</f>
        <v>890.41</v>
      </c>
    </row>
    <row r="94" spans="1:9" x14ac:dyDescent="0.35">
      <c r="A94" t="s">
        <v>30</v>
      </c>
      <c r="B94" s="11">
        <f>B14</f>
        <v>0</v>
      </c>
      <c r="C94" s="3"/>
      <c r="F94" t="s">
        <v>30</v>
      </c>
      <c r="G94" s="11">
        <f>G14</f>
        <v>0</v>
      </c>
      <c r="H94" s="3"/>
    </row>
    <row r="95" spans="1:9" x14ac:dyDescent="0.35">
      <c r="A95" t="s">
        <v>31</v>
      </c>
      <c r="B95" s="17">
        <f>B37</f>
        <v>0.2</v>
      </c>
      <c r="C95" s="27">
        <f>B94*B95</f>
        <v>0</v>
      </c>
      <c r="F95" t="s">
        <v>31</v>
      </c>
      <c r="G95" s="17">
        <f>G37</f>
        <v>0.2</v>
      </c>
      <c r="H95" s="27">
        <f>G94*G95</f>
        <v>0</v>
      </c>
    </row>
    <row r="96" spans="1:9" x14ac:dyDescent="0.35">
      <c r="A96" t="s">
        <v>68</v>
      </c>
      <c r="B96" s="11">
        <f>B15</f>
        <v>50.37</v>
      </c>
      <c r="C96" s="27">
        <f>B96</f>
        <v>50.37</v>
      </c>
      <c r="F96" t="s">
        <v>68</v>
      </c>
      <c r="G96" s="11">
        <f>G15</f>
        <v>33.6</v>
      </c>
      <c r="H96" s="27">
        <f>G96</f>
        <v>33.6</v>
      </c>
    </row>
    <row r="97" spans="1:8" outlineLevel="1" x14ac:dyDescent="0.35">
      <c r="A97" s="4" t="s">
        <v>32</v>
      </c>
      <c r="C97" s="27">
        <f>SUM(C79:C96)</f>
        <v>347.37</v>
      </c>
      <c r="F97" s="4" t="s">
        <v>32</v>
      </c>
      <c r="H97" s="27">
        <f>SUM(H79:H96)</f>
        <v>1221.0099999999998</v>
      </c>
    </row>
    <row r="98" spans="1:8" x14ac:dyDescent="0.35">
      <c r="A98" t="s">
        <v>33</v>
      </c>
      <c r="C98" s="27">
        <f>C76-C97</f>
        <v>4074.8963999999987</v>
      </c>
      <c r="F98" t="s">
        <v>33</v>
      </c>
      <c r="H98" s="27">
        <f>H76-H97</f>
        <v>4825.2659999999996</v>
      </c>
    </row>
    <row r="99" spans="1:8" ht="15" thickBot="1" x14ac:dyDescent="0.4">
      <c r="A99" t="s">
        <v>34</v>
      </c>
      <c r="C99" s="27">
        <f>C68</f>
        <v>4012.5099999999998</v>
      </c>
      <c r="F99" t="s">
        <v>34</v>
      </c>
      <c r="H99" s="27">
        <f>H68</f>
        <v>5197.43</v>
      </c>
    </row>
    <row r="100" spans="1:8" ht="15" thickBot="1" x14ac:dyDescent="0.4">
      <c r="B100" t="s">
        <v>35</v>
      </c>
      <c r="C100" s="29">
        <f>C98-C99</f>
        <v>62.386399999998957</v>
      </c>
      <c r="G100" t="s">
        <v>35</v>
      </c>
      <c r="H100" s="29">
        <f>H98-H99</f>
        <v>-372.16400000000067</v>
      </c>
    </row>
  </sheetData>
  <scenarios current="0" show="0">
    <scenario name="25000" locked="1" count="4" user="nserrano" comment="Creado por nserrano el 10/09/2019_x000a_Modificado por nserrano el 10/09/2019">
      <inputCells r="B5" val="25000"/>
      <inputCells r="B6" val="1500" numFmtId="44"/>
      <inputCells r="B7" val="1000" numFmtId="44"/>
      <inputCells r="B8" val="1000" numFmtId="44"/>
    </scenario>
    <scenario name="27" locked="1" count="3" user="nserrano" comment="Creado por nserrano el 10/09/2019">
      <inputCells r="B5" val="27000" numFmtId="44"/>
      <inputCells r="B6" val="1500" numFmtId="44"/>
      <inputCells r="B7" val="1000" numFmtId="44"/>
    </scenario>
  </scenario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2FDDF0BCA05E45A10EDA517E1FA27C" ma:contentTypeVersion="10" ma:contentTypeDescription="Crear nuevo documento." ma:contentTypeScope="" ma:versionID="79a33042c0dc980b9e1a1d83849412bc">
  <xsd:schema xmlns:xsd="http://www.w3.org/2001/XMLSchema" xmlns:xs="http://www.w3.org/2001/XMLSchema" xmlns:p="http://schemas.microsoft.com/office/2006/metadata/properties" xmlns:ns3="0f406acd-3d66-40da-b6b3-faec2f040df8" xmlns:ns4="6ea36a73-1dad-479c-a87d-1615f22fb79e" targetNamespace="http://schemas.microsoft.com/office/2006/metadata/properties" ma:root="true" ma:fieldsID="0220a266f6aa6cbc32a30c698de79c6e" ns3:_="" ns4:_="">
    <xsd:import namespace="0f406acd-3d66-40da-b6b3-faec2f040df8"/>
    <xsd:import namespace="6ea36a73-1dad-479c-a87d-1615f22fb7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06acd-3d66-40da-b6b3-faec2f040d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36a73-1dad-479c-a87d-1615f22fb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B5AED3-5655-4AC6-A1C0-A1353F6CC2E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6ea36a73-1dad-479c-a87d-1615f22fb79e"/>
    <ds:schemaRef ds:uri="http://schemas.openxmlformats.org/package/2006/metadata/core-properties"/>
    <ds:schemaRef ds:uri="0f406acd-3d66-40da-b6b3-faec2f040df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97893C9-4155-48E8-AD5C-1A454F40ED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941CCB-3283-4C92-9416-A8B5E24EE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406acd-3d66-40da-b6b3-faec2f040df8"/>
    <ds:schemaRef ds:uri="6ea36a73-1dad-479c-a87d-1615f22fb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nserrano</dc:creator>
  <cp:lastModifiedBy>nserrano</cp:lastModifiedBy>
  <dcterms:created xsi:type="dcterms:W3CDTF">2019-05-15T21:05:06Z</dcterms:created>
  <dcterms:modified xsi:type="dcterms:W3CDTF">2019-09-10T21:03:44Z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0x0101007C2FDDF0BCA05E45A10EDA517E1FA27C</vt:lpwstr>
  </property>
</Properties>
</file>