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tecnun365-my.sharepoint.com/personal/nserrano_tecnun_es/Documents/0.Nicolas/3.Hoja de Calculo/IRPF/"/>
    </mc:Choice>
  </mc:AlternateContent>
  <bookViews>
    <workbookView xWindow="-105" yWindow="-105" windowWidth="19425" windowHeight="110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1" i="1" l="1"/>
  <c r="B60" i="1"/>
  <c r="B93" i="1"/>
  <c r="B92" i="1"/>
  <c r="B89" i="1"/>
  <c r="B88" i="1"/>
  <c r="B86" i="1"/>
  <c r="B84" i="1"/>
  <c r="C83" i="1"/>
  <c r="C82" i="1"/>
  <c r="C81" i="1"/>
  <c r="C80" i="1"/>
  <c r="C79" i="1"/>
  <c r="C78" i="1"/>
  <c r="C72" i="1"/>
  <c r="C66" i="1"/>
  <c r="B66" i="1"/>
  <c r="B62" i="1"/>
  <c r="B56" i="1"/>
  <c r="C51" i="1"/>
  <c r="B51" i="1"/>
  <c r="D49" i="1"/>
  <c r="C49" i="1"/>
  <c r="B49" i="1"/>
  <c r="A85" i="1"/>
  <c r="B63" i="1" l="1"/>
  <c r="C93" i="1"/>
  <c r="B40" i="1"/>
  <c r="B41" i="1" s="1"/>
  <c r="B42" i="1" s="1"/>
  <c r="B43" i="1" s="1"/>
  <c r="B44" i="1" s="1"/>
  <c r="B45" i="1" s="1"/>
  <c r="B46" i="1" s="1"/>
  <c r="A40" i="1"/>
  <c r="A41" i="1" s="1"/>
  <c r="A42" i="1" s="1"/>
  <c r="A43" i="1" s="1"/>
  <c r="A44" i="1" s="1"/>
  <c r="A45" i="1" s="1"/>
  <c r="A46" i="1" s="1"/>
  <c r="C91" i="1"/>
  <c r="C89" i="1"/>
  <c r="B85" i="1"/>
  <c r="C86" i="1" s="1"/>
  <c r="C74" i="1"/>
  <c r="D52" i="1"/>
  <c r="B55" i="1" s="1"/>
  <c r="B57" i="1" s="1"/>
  <c r="C52" i="1"/>
  <c r="C67" i="1" s="1"/>
  <c r="C96" i="1" s="1"/>
  <c r="B52" i="1"/>
  <c r="B54" i="1" s="1"/>
  <c r="C94" i="1" l="1"/>
  <c r="D91" i="1"/>
  <c r="B59" i="1"/>
  <c r="B65" i="1" s="1"/>
  <c r="C69" i="1" l="1"/>
  <c r="B70" i="1"/>
  <c r="A69" i="1"/>
  <c r="A70" i="1" s="1"/>
  <c r="B68" i="1"/>
  <c r="C70" i="1" l="1"/>
  <c r="C71" i="1" s="1"/>
  <c r="D71" i="1" s="1"/>
  <c r="C73" i="1" l="1"/>
  <c r="C75" i="1" s="1"/>
  <c r="C95" i="1" s="1"/>
  <c r="C97" i="1" s="1"/>
</calcChain>
</file>

<file path=xl/sharedStrings.xml><?xml version="1.0" encoding="utf-8"?>
<sst xmlns="http://schemas.openxmlformats.org/spreadsheetml/2006/main" count="75" uniqueCount="66">
  <si>
    <t>Ingresos</t>
  </si>
  <si>
    <t>Retenciones</t>
  </si>
  <si>
    <t>SS</t>
  </si>
  <si>
    <t>Rendimientos del trabajo</t>
  </si>
  <si>
    <t>Total componentes positivos</t>
  </si>
  <si>
    <t>Seguridad Social</t>
  </si>
  <si>
    <t>Bonificación del trabajo</t>
  </si>
  <si>
    <t>Total componentes negativos</t>
  </si>
  <si>
    <t>BASE IMPONIBLE GENERAL</t>
  </si>
  <si>
    <t>Conjunta</t>
  </si>
  <si>
    <t>EPSV</t>
  </si>
  <si>
    <t>Total reducciones</t>
  </si>
  <si>
    <t>BASE LIQUIDABLE GENERAL</t>
  </si>
  <si>
    <t>Rend.mob</t>
  </si>
  <si>
    <t>Total retenciones</t>
  </si>
  <si>
    <t>BASE LIQUIDABLE</t>
  </si>
  <si>
    <t>Cuota integra general previa</t>
  </si>
  <si>
    <t>Minoración de cuota</t>
  </si>
  <si>
    <t>CUOTA INTEGRA GENERAL</t>
  </si>
  <si>
    <t>Cuota integra del ahorro</t>
  </si>
  <si>
    <t>CUOTA INTEGRA TOTAL</t>
  </si>
  <si>
    <t>Actividad económica</t>
  </si>
  <si>
    <t>Descencientes</t>
  </si>
  <si>
    <t>&lt;6</t>
  </si>
  <si>
    <t>Alquiler</t>
  </si>
  <si>
    <t>limite</t>
  </si>
  <si>
    <t>Inversión vivienda</t>
  </si>
  <si>
    <t>Intereses vivienda</t>
  </si>
  <si>
    <t>Total vivienda</t>
  </si>
  <si>
    <t>Limite 2760 para fam.numerosa</t>
  </si>
  <si>
    <t>Donaciones</t>
  </si>
  <si>
    <t>Porcentaje donativos</t>
  </si>
  <si>
    <t>TOTAL DEDUCCIONES</t>
  </si>
  <si>
    <t>Cuota liquida</t>
  </si>
  <si>
    <t>Total reten.</t>
  </si>
  <si>
    <t>Pagar</t>
  </si>
  <si>
    <t>Base Liquidable</t>
  </si>
  <si>
    <t>Cuota Íntegra</t>
  </si>
  <si>
    <t>Resto base liquidable</t>
  </si>
  <si>
    <t>Tipo (%)</t>
  </si>
  <si>
    <t>Empresa A en especie</t>
  </si>
  <si>
    <t>Empresa A</t>
  </si>
  <si>
    <t>Ingresos en especie</t>
  </si>
  <si>
    <t>Retenciones en especie</t>
  </si>
  <si>
    <t>Rendimientos mobiliarios</t>
  </si>
  <si>
    <t>Retención de rend. Mobiliarios</t>
  </si>
  <si>
    <t>Datos del contribuyente</t>
  </si>
  <si>
    <t>Datos IRPF 2018</t>
  </si>
  <si>
    <t>Declaración conjunta</t>
  </si>
  <si>
    <t>Familia monoparental</t>
  </si>
  <si>
    <t>Descenciente 1</t>
  </si>
  <si>
    <t>Descenciente 2</t>
  </si>
  <si>
    <t>Descenciente 3</t>
  </si>
  <si>
    <t>Descenciente 4</t>
  </si>
  <si>
    <t>Descenciente 5</t>
  </si>
  <si>
    <t>Deducción alquiler</t>
  </si>
  <si>
    <t>Límite alquiler</t>
  </si>
  <si>
    <t>Deducción inversión vivienda</t>
  </si>
  <si>
    <t>Límite inversión vivienda</t>
  </si>
  <si>
    <t>Monoparental</t>
  </si>
  <si>
    <t>Hijos</t>
  </si>
  <si>
    <t>Es declaración conjunta</t>
  </si>
  <si>
    <t>Es familia monoparental</t>
  </si>
  <si>
    <t>Descendientes menores 6</t>
  </si>
  <si>
    <t>Hijos menores</t>
  </si>
  <si>
    <t>Porcentaje donaciones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</si>
</sst>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00&quot; €&quot;;[Red]\-#,##0.00&quot; 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3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NumberFormat="1"/>
    <xf numFmtId="44" fontId="1" fillId="0" borderId="0" xfId="1"/>
    <xf numFmtId="0" fontId="2" fillId="0" borderId="0" xfId="0" applyFont="1"/>
    <xf numFmtId="0" fontId="0" fillId="0" borderId="0" xfId="0" applyFill="1"/>
    <xf numFmtId="10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left"/>
    </xf>
    <xf numFmtId="4" fontId="0" fillId="0" borderId="0" xfId="0" applyNumberFormat="1"/>
    <xf numFmtId="44" fontId="0" fillId="0" borderId="0" xfId="0" applyNumberFormat="1"/>
    <xf numFmtId="0" fontId="3" fillId="2" borderId="0" xfId="0" applyFont="1" applyFill="1" applyAlignment="1">
      <alignment horizontal="left"/>
    </xf>
    <xf numFmtId="44" fontId="1" fillId="2" borderId="0" xfId="1" applyFill="1"/>
    <xf numFmtId="0" fontId="0" fillId="2" borderId="0" xfId="0" applyFill="1"/>
    <xf numFmtId="44" fontId="1" fillId="3" borderId="0" xfId="1" applyFill="1"/>
    <xf numFmtId="0" fontId="1" fillId="3" borderId="0" xfId="2" applyNumberFormat="1" applyFill="1"/>
    <xf numFmtId="0" fontId="0" fillId="4" borderId="0" xfId="0" applyFill="1"/>
    <xf numFmtId="44" fontId="1" fillId="4" borderId="0" xfId="1" applyFill="1"/>
    <xf numFmtId="9" fontId="0" fillId="4" borderId="0" xfId="0" applyNumberFormat="1" applyFill="1"/>
    <xf numFmtId="44" fontId="1" fillId="5" borderId="0" xfId="1" applyFill="1"/>
    <xf numFmtId="9" fontId="0" fillId="5" borderId="0" xfId="0" applyNumberFormat="1" applyFill="1"/>
    <xf numFmtId="0" fontId="0" fillId="5" borderId="2" xfId="0" applyFill="1" applyBorder="1"/>
    <xf numFmtId="4" fontId="0" fillId="5" borderId="2" xfId="0" applyNumberFormat="1" applyFill="1" applyBorder="1"/>
    <xf numFmtId="11" fontId="0" fillId="5" borderId="2" xfId="0" applyNumberFormat="1" applyFill="1" applyBorder="1"/>
    <xf numFmtId="0" fontId="0" fillId="4" borderId="2" xfId="0" applyFill="1" applyBorder="1"/>
    <xf numFmtId="4" fontId="0" fillId="4" borderId="2" xfId="0" applyNumberFormat="1" applyFill="1" applyBorder="1"/>
    <xf numFmtId="44" fontId="1" fillId="6" borderId="0" xfId="1" applyFill="1"/>
    <xf numFmtId="0" fontId="0" fillId="6" borderId="0" xfId="0" applyFill="1"/>
    <xf numFmtId="44" fontId="1" fillId="8" borderId="0" xfId="1" applyFill="1"/>
    <xf numFmtId="0" fontId="0" fillId="8" borderId="0" xfId="0" applyFill="1"/>
    <xf numFmtId="164" fontId="0" fillId="7" borderId="1" xfId="0" applyNumberFormat="1" applyFill="1" applyBorder="1"/>
    <xf numFmtId="9" fontId="1" fillId="5" borderId="0" xfId="1" applyNumberFormat="1" applyFill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H97"/>
  <sheetViews>
    <sheetView tabSelected="1" zoomScaleNormal="100" workbookViewId="0">
      <selection activeCell="D34" sqref="D34"/>
    </sheetView>
  </sheetViews>
  <sheetFormatPr defaultColWidth="11.42578125" defaultRowHeight="15" outlineLevelRow="1" x14ac:dyDescent="0.25"/>
  <cols>
    <col min="1" max="1" width="27.5703125" bestFit="1" customWidth="1"/>
    <col min="2" max="2" width="14.7109375" bestFit="1" customWidth="1"/>
    <col min="3" max="3" width="22.28515625" bestFit="1" customWidth="1"/>
    <col min="4" max="4" width="14.7109375" bestFit="1" customWidth="1"/>
    <col min="6" max="6" width="11" customWidth="1"/>
    <col min="8" max="8" width="13.140625" bestFit="1" customWidth="1"/>
  </cols>
  <sheetData>
    <row r="2" spans="1:2" x14ac:dyDescent="0.25">
      <c r="A2" s="1">
        <v>2018</v>
      </c>
    </row>
    <row r="3" spans="1:2" x14ac:dyDescent="0.25">
      <c r="A3" s="1"/>
    </row>
    <row r="4" spans="1:2" x14ac:dyDescent="0.25">
      <c r="A4" s="1" t="s">
        <v>46</v>
      </c>
    </row>
    <row r="5" spans="1:2" x14ac:dyDescent="0.25">
      <c r="A5" s="11" t="s">
        <v>0</v>
      </c>
      <c r="B5" s="14">
        <v>25000</v>
      </c>
    </row>
    <row r="6" spans="1:2" x14ac:dyDescent="0.25">
      <c r="A6" s="11" t="s">
        <v>1</v>
      </c>
      <c r="B6" s="14">
        <v>1500</v>
      </c>
    </row>
    <row r="7" spans="1:2" x14ac:dyDescent="0.25">
      <c r="A7" s="11" t="s">
        <v>5</v>
      </c>
      <c r="B7" s="14">
        <v>1000</v>
      </c>
    </row>
    <row r="8" spans="1:2" x14ac:dyDescent="0.25">
      <c r="A8" s="11" t="s">
        <v>42</v>
      </c>
      <c r="B8" s="14">
        <v>1000</v>
      </c>
    </row>
    <row r="9" spans="1:2" x14ac:dyDescent="0.25">
      <c r="A9" s="11" t="s">
        <v>43</v>
      </c>
      <c r="B9" s="14">
        <v>150</v>
      </c>
    </row>
    <row r="10" spans="1:2" x14ac:dyDescent="0.25">
      <c r="A10" s="11" t="s">
        <v>44</v>
      </c>
      <c r="B10" s="14">
        <v>100</v>
      </c>
    </row>
    <row r="11" spans="1:2" x14ac:dyDescent="0.25">
      <c r="A11" s="11" t="s">
        <v>45</v>
      </c>
      <c r="B11" s="14">
        <v>20</v>
      </c>
    </row>
    <row r="12" spans="1:2" x14ac:dyDescent="0.25">
      <c r="A12" s="11" t="s">
        <v>24</v>
      </c>
      <c r="B12" s="14">
        <v>5000</v>
      </c>
    </row>
    <row r="13" spans="1:2" x14ac:dyDescent="0.25">
      <c r="A13" s="11" t="s">
        <v>26</v>
      </c>
      <c r="B13" s="14">
        <v>800</v>
      </c>
    </row>
    <row r="14" spans="1:2" x14ac:dyDescent="0.25">
      <c r="A14" s="11" t="s">
        <v>30</v>
      </c>
      <c r="B14" s="14">
        <v>60</v>
      </c>
    </row>
    <row r="15" spans="1:2" x14ac:dyDescent="0.25">
      <c r="A15" s="13" t="s">
        <v>61</v>
      </c>
      <c r="B15" s="15">
        <v>1</v>
      </c>
    </row>
    <row r="16" spans="1:2" x14ac:dyDescent="0.25">
      <c r="A16" s="13" t="s">
        <v>62</v>
      </c>
      <c r="B16" s="15">
        <v>0</v>
      </c>
    </row>
    <row r="17" spans="1:4" x14ac:dyDescent="0.25">
      <c r="A17" s="13" t="s">
        <v>10</v>
      </c>
      <c r="B17" s="15">
        <v>300</v>
      </c>
    </row>
    <row r="18" spans="1:4" x14ac:dyDescent="0.25">
      <c r="A18" s="13" t="s">
        <v>60</v>
      </c>
      <c r="B18" s="15">
        <v>2</v>
      </c>
    </row>
    <row r="19" spans="1:4" x14ac:dyDescent="0.25">
      <c r="A19" s="13" t="s">
        <v>64</v>
      </c>
      <c r="B19" s="15">
        <v>1</v>
      </c>
    </row>
    <row r="20" spans="1:4" x14ac:dyDescent="0.25">
      <c r="A20" s="8"/>
    </row>
    <row r="21" spans="1:4" x14ac:dyDescent="0.25">
      <c r="A21" s="1" t="s">
        <v>47</v>
      </c>
    </row>
    <row r="22" spans="1:4" x14ac:dyDescent="0.25">
      <c r="A22" s="16" t="s">
        <v>6</v>
      </c>
      <c r="B22" s="19">
        <v>3000</v>
      </c>
    </row>
    <row r="23" spans="1:4" x14ac:dyDescent="0.25">
      <c r="A23" s="16" t="s">
        <v>48</v>
      </c>
      <c r="B23" s="19">
        <v>4282</v>
      </c>
    </row>
    <row r="24" spans="1:4" x14ac:dyDescent="0.25">
      <c r="A24" s="16" t="s">
        <v>49</v>
      </c>
      <c r="B24" s="19">
        <v>3720</v>
      </c>
    </row>
    <row r="25" spans="1:4" x14ac:dyDescent="0.25">
      <c r="A25" s="16" t="s">
        <v>17</v>
      </c>
      <c r="B25" s="19">
        <v>1410</v>
      </c>
    </row>
    <row r="26" spans="1:4" x14ac:dyDescent="0.25">
      <c r="A26" s="16" t="s">
        <v>50</v>
      </c>
      <c r="B26" s="19">
        <v>594</v>
      </c>
      <c r="D26" s="3"/>
    </row>
    <row r="27" spans="1:4" x14ac:dyDescent="0.25">
      <c r="A27" s="16" t="s">
        <v>51</v>
      </c>
      <c r="B27" s="19">
        <v>735</v>
      </c>
      <c r="D27" s="3"/>
    </row>
    <row r="28" spans="1:4" x14ac:dyDescent="0.25">
      <c r="A28" s="16" t="s">
        <v>52</v>
      </c>
      <c r="B28" s="19">
        <v>1242</v>
      </c>
      <c r="D28" s="3"/>
    </row>
    <row r="29" spans="1:4" x14ac:dyDescent="0.25">
      <c r="A29" s="16" t="s">
        <v>53</v>
      </c>
      <c r="B29" s="19">
        <v>1467</v>
      </c>
      <c r="D29" s="3"/>
    </row>
    <row r="30" spans="1:4" x14ac:dyDescent="0.25">
      <c r="A30" s="16" t="s">
        <v>54</v>
      </c>
      <c r="B30" s="19">
        <v>1917</v>
      </c>
    </row>
    <row r="31" spans="1:4" x14ac:dyDescent="0.25">
      <c r="A31" s="16" t="s">
        <v>63</v>
      </c>
      <c r="B31" s="19">
        <v>341</v>
      </c>
    </row>
    <row r="32" spans="1:4" x14ac:dyDescent="0.25">
      <c r="A32" s="16" t="s">
        <v>55</v>
      </c>
      <c r="B32" s="20">
        <v>0.25</v>
      </c>
    </row>
    <row r="33" spans="1:8" x14ac:dyDescent="0.25">
      <c r="A33" s="16" t="s">
        <v>56</v>
      </c>
      <c r="B33" s="19">
        <v>2000</v>
      </c>
    </row>
    <row r="34" spans="1:8" x14ac:dyDescent="0.25">
      <c r="A34" s="16" t="s">
        <v>57</v>
      </c>
      <c r="B34" s="20">
        <v>0.23</v>
      </c>
    </row>
    <row r="35" spans="1:8" x14ac:dyDescent="0.25">
      <c r="A35" s="16" t="s">
        <v>58</v>
      </c>
      <c r="B35" s="19">
        <v>2760</v>
      </c>
    </row>
    <row r="36" spans="1:8" x14ac:dyDescent="0.25">
      <c r="A36" s="16" t="s">
        <v>65</v>
      </c>
      <c r="B36" s="31">
        <v>0.2</v>
      </c>
    </row>
    <row r="37" spans="1:8" x14ac:dyDescent="0.25">
      <c r="B37" s="7"/>
      <c r="F37" s="10"/>
    </row>
    <row r="38" spans="1:8" x14ac:dyDescent="0.25">
      <c r="A38" s="24" t="s">
        <v>36</v>
      </c>
      <c r="B38" s="24" t="s">
        <v>37</v>
      </c>
      <c r="C38" s="24" t="s">
        <v>38</v>
      </c>
      <c r="D38" s="24" t="s">
        <v>39</v>
      </c>
    </row>
    <row r="39" spans="1:8" x14ac:dyDescent="0.25">
      <c r="A39" s="24">
        <v>0</v>
      </c>
      <c r="B39" s="24">
        <v>0</v>
      </c>
      <c r="C39" s="22">
        <v>15790</v>
      </c>
      <c r="D39" s="21">
        <v>23</v>
      </c>
      <c r="H39" s="9"/>
    </row>
    <row r="40" spans="1:8" x14ac:dyDescent="0.25">
      <c r="A40" s="25">
        <f>A39+C39</f>
        <v>15790</v>
      </c>
      <c r="B40" s="25">
        <f>B39+C39*D39/100</f>
        <v>3631.7</v>
      </c>
      <c r="C40" s="22">
        <v>15790</v>
      </c>
      <c r="D40" s="21">
        <v>28</v>
      </c>
      <c r="H40" s="9"/>
    </row>
    <row r="41" spans="1:8" x14ac:dyDescent="0.25">
      <c r="A41" s="25">
        <f t="shared" ref="A41:A46" si="0">A40+C40</f>
        <v>31580</v>
      </c>
      <c r="B41" s="25">
        <f t="shared" ref="B41:B46" si="1">B40+C40*D40/100</f>
        <v>8052.9</v>
      </c>
      <c r="C41" s="22">
        <v>15790</v>
      </c>
      <c r="D41" s="21">
        <v>35</v>
      </c>
      <c r="H41" s="9"/>
    </row>
    <row r="42" spans="1:8" x14ac:dyDescent="0.25">
      <c r="A42" s="25">
        <f t="shared" si="0"/>
        <v>47370</v>
      </c>
      <c r="B42" s="25">
        <f t="shared" si="1"/>
        <v>13579.4</v>
      </c>
      <c r="C42" s="22">
        <v>20290</v>
      </c>
      <c r="D42" s="21">
        <v>40</v>
      </c>
      <c r="H42" s="9"/>
    </row>
    <row r="43" spans="1:8" x14ac:dyDescent="0.25">
      <c r="A43" s="25">
        <f t="shared" si="0"/>
        <v>67660</v>
      </c>
      <c r="B43" s="25">
        <f t="shared" si="1"/>
        <v>21695.4</v>
      </c>
      <c r="C43" s="22">
        <v>26060</v>
      </c>
      <c r="D43" s="21">
        <v>45</v>
      </c>
      <c r="H43" s="9"/>
    </row>
    <row r="44" spans="1:8" x14ac:dyDescent="0.25">
      <c r="A44" s="25">
        <f t="shared" si="0"/>
        <v>93720</v>
      </c>
      <c r="B44" s="25">
        <f t="shared" si="1"/>
        <v>33422.400000000001</v>
      </c>
      <c r="C44" s="22">
        <v>31230</v>
      </c>
      <c r="D44" s="21">
        <v>46</v>
      </c>
      <c r="H44" s="9"/>
    </row>
    <row r="45" spans="1:8" x14ac:dyDescent="0.25">
      <c r="A45" s="25">
        <f t="shared" si="0"/>
        <v>124950</v>
      </c>
      <c r="B45" s="25">
        <f t="shared" si="1"/>
        <v>47788.2</v>
      </c>
      <c r="C45" s="22">
        <v>57240</v>
      </c>
      <c r="D45" s="21">
        <v>47</v>
      </c>
      <c r="H45" s="9"/>
    </row>
    <row r="46" spans="1:8" x14ac:dyDescent="0.25">
      <c r="A46" s="25">
        <f t="shared" si="0"/>
        <v>182190</v>
      </c>
      <c r="B46" s="25">
        <f t="shared" si="1"/>
        <v>74691</v>
      </c>
      <c r="C46" s="23">
        <v>20000000000</v>
      </c>
      <c r="D46" s="21">
        <v>49</v>
      </c>
    </row>
    <row r="47" spans="1:8" x14ac:dyDescent="0.25">
      <c r="A47" s="1"/>
    </row>
    <row r="48" spans="1:8" x14ac:dyDescent="0.25">
      <c r="B48" t="s">
        <v>0</v>
      </c>
      <c r="C48" t="s">
        <v>1</v>
      </c>
      <c r="D48" t="s">
        <v>2</v>
      </c>
    </row>
    <row r="49" spans="1:4" x14ac:dyDescent="0.25">
      <c r="A49" t="s">
        <v>41</v>
      </c>
      <c r="B49" s="12">
        <f>B5</f>
        <v>25000</v>
      </c>
      <c r="C49" s="12">
        <f>B6</f>
        <v>1500</v>
      </c>
      <c r="D49" s="12">
        <f>B7</f>
        <v>1000</v>
      </c>
    </row>
    <row r="50" spans="1:4" x14ac:dyDescent="0.25">
      <c r="B50" s="2"/>
      <c r="C50" s="2"/>
      <c r="D50" s="2"/>
    </row>
    <row r="51" spans="1:4" x14ac:dyDescent="0.25">
      <c r="A51" t="s">
        <v>40</v>
      </c>
      <c r="B51" s="12">
        <f>B8</f>
        <v>1000</v>
      </c>
      <c r="C51" s="12">
        <f>B9</f>
        <v>150</v>
      </c>
      <c r="D51" s="3">
        <v>0</v>
      </c>
    </row>
    <row r="52" spans="1:4" x14ac:dyDescent="0.25">
      <c r="A52" s="4" t="s">
        <v>3</v>
      </c>
      <c r="B52" s="28">
        <f>SUM(B49:B51)</f>
        <v>26000</v>
      </c>
      <c r="C52" s="28">
        <f>SUM(C49:C51)</f>
        <v>1650</v>
      </c>
      <c r="D52" s="28">
        <f>SUM(D49:D51)</f>
        <v>1000</v>
      </c>
    </row>
    <row r="54" spans="1:4" x14ac:dyDescent="0.25">
      <c r="A54" s="4" t="s">
        <v>4</v>
      </c>
      <c r="B54" s="28">
        <f>B52</f>
        <v>26000</v>
      </c>
    </row>
    <row r="55" spans="1:4" x14ac:dyDescent="0.25">
      <c r="A55" t="s">
        <v>5</v>
      </c>
      <c r="B55" s="28">
        <f>D52</f>
        <v>1000</v>
      </c>
    </row>
    <row r="56" spans="1:4" x14ac:dyDescent="0.25">
      <c r="A56" t="s">
        <v>6</v>
      </c>
      <c r="B56" s="17">
        <f>B22</f>
        <v>3000</v>
      </c>
    </row>
    <row r="57" spans="1:4" x14ac:dyDescent="0.25">
      <c r="A57" s="4" t="s">
        <v>7</v>
      </c>
      <c r="B57" s="28">
        <f>B55+B56</f>
        <v>4000</v>
      </c>
    </row>
    <row r="59" spans="1:4" x14ac:dyDescent="0.25">
      <c r="A59" s="4" t="s">
        <v>8</v>
      </c>
      <c r="B59" s="28">
        <f>B54-B57</f>
        <v>22000</v>
      </c>
    </row>
    <row r="60" spans="1:4" x14ac:dyDescent="0.25">
      <c r="A60" t="s">
        <v>9</v>
      </c>
      <c r="B60" s="17">
        <f>B15*B23</f>
        <v>4282</v>
      </c>
      <c r="C60" s="3"/>
    </row>
    <row r="61" spans="1:4" x14ac:dyDescent="0.25">
      <c r="A61" t="s">
        <v>59</v>
      </c>
      <c r="B61" s="17">
        <f>B16*B24</f>
        <v>0</v>
      </c>
      <c r="C61" s="3"/>
    </row>
    <row r="62" spans="1:4" x14ac:dyDescent="0.25">
      <c r="A62" t="s">
        <v>10</v>
      </c>
      <c r="B62" s="12">
        <f>B17</f>
        <v>300</v>
      </c>
      <c r="C62" s="2"/>
      <c r="D62" s="2"/>
    </row>
    <row r="63" spans="1:4" x14ac:dyDescent="0.25">
      <c r="A63" s="4" t="s">
        <v>11</v>
      </c>
      <c r="B63" s="28">
        <f>SUM(B60:B62)</f>
        <v>4582</v>
      </c>
    </row>
    <row r="64" spans="1:4" x14ac:dyDescent="0.25">
      <c r="B64" s="3"/>
    </row>
    <row r="65" spans="1:4" x14ac:dyDescent="0.25">
      <c r="A65" s="4" t="s">
        <v>12</v>
      </c>
      <c r="B65" s="28">
        <f>B59-B63</f>
        <v>17418</v>
      </c>
    </row>
    <row r="66" spans="1:4" x14ac:dyDescent="0.25">
      <c r="A66" t="s">
        <v>13</v>
      </c>
      <c r="B66" s="12">
        <f>B10</f>
        <v>100</v>
      </c>
      <c r="C66" s="12">
        <f>B11</f>
        <v>20</v>
      </c>
      <c r="D66" s="5"/>
    </row>
    <row r="67" spans="1:4" x14ac:dyDescent="0.25">
      <c r="A67" t="s">
        <v>14</v>
      </c>
      <c r="B67" s="5"/>
      <c r="C67" s="28">
        <f>C52+C66</f>
        <v>1670</v>
      </c>
      <c r="D67" s="5"/>
    </row>
    <row r="68" spans="1:4" x14ac:dyDescent="0.25">
      <c r="A68" s="4" t="s">
        <v>15</v>
      </c>
      <c r="B68" s="28">
        <f>B65+B66</f>
        <v>17518</v>
      </c>
    </row>
    <row r="69" spans="1:4" x14ac:dyDescent="0.25">
      <c r="A69" s="28">
        <f>VLOOKUP(B65,A$39:D$46,1,1)</f>
        <v>15790</v>
      </c>
      <c r="B69" s="29"/>
      <c r="C69" s="28">
        <f>VLOOKUP(B65,A$39:D$46,2,1)</f>
        <v>3631.7</v>
      </c>
    </row>
    <row r="70" spans="1:4" x14ac:dyDescent="0.25">
      <c r="A70" s="28">
        <f>B65-A69</f>
        <v>1628</v>
      </c>
      <c r="B70" s="29">
        <f>VLOOKUP(B65,A$39:D$46,4,1)/100</f>
        <v>0.28000000000000003</v>
      </c>
      <c r="C70" s="28">
        <f>A70*B70</f>
        <v>455.84000000000003</v>
      </c>
    </row>
    <row r="71" spans="1:4" x14ac:dyDescent="0.25">
      <c r="A71" t="s">
        <v>16</v>
      </c>
      <c r="C71" s="28">
        <f>SUM(C69:C70)</f>
        <v>4087.54</v>
      </c>
      <c r="D71" s="6">
        <f>C71/B65</f>
        <v>0.23467332644390859</v>
      </c>
    </row>
    <row r="72" spans="1:4" x14ac:dyDescent="0.25">
      <c r="A72" t="s">
        <v>17</v>
      </c>
      <c r="C72" s="17">
        <f>B25</f>
        <v>1410</v>
      </c>
    </row>
    <row r="73" spans="1:4" x14ac:dyDescent="0.25">
      <c r="A73" s="4" t="s">
        <v>18</v>
      </c>
      <c r="C73" s="28">
        <f>C71-C72</f>
        <v>2677.54</v>
      </c>
    </row>
    <row r="74" spans="1:4" x14ac:dyDescent="0.25">
      <c r="A74" t="s">
        <v>19</v>
      </c>
      <c r="B74" s="7">
        <v>0.2</v>
      </c>
      <c r="C74" s="28">
        <f>B66*B74</f>
        <v>20</v>
      </c>
    </row>
    <row r="75" spans="1:4" x14ac:dyDescent="0.25">
      <c r="A75" s="4" t="s">
        <v>20</v>
      </c>
      <c r="C75" s="28">
        <f>SUM(C73:C74)</f>
        <v>2697.54</v>
      </c>
    </row>
    <row r="77" spans="1:4" x14ac:dyDescent="0.25">
      <c r="A77" t="s">
        <v>21</v>
      </c>
      <c r="C77" s="3">
        <v>0</v>
      </c>
    </row>
    <row r="78" spans="1:4" x14ac:dyDescent="0.25">
      <c r="A78" t="s">
        <v>22</v>
      </c>
      <c r="B78">
        <v>1</v>
      </c>
      <c r="C78" s="27">
        <f>IF(B$18&gt;=B78,B26,0)</f>
        <v>594</v>
      </c>
      <c r="D78" s="3"/>
    </row>
    <row r="79" spans="1:4" outlineLevel="1" x14ac:dyDescent="0.25">
      <c r="B79">
        <v>2</v>
      </c>
      <c r="C79" s="27">
        <f t="shared" ref="C79:C82" si="2">IF(B$18&gt;=B79,B27,0)</f>
        <v>735</v>
      </c>
      <c r="D79" s="3"/>
    </row>
    <row r="80" spans="1:4" outlineLevel="1" x14ac:dyDescent="0.25">
      <c r="B80">
        <v>3</v>
      </c>
      <c r="C80" s="27">
        <f t="shared" si="2"/>
        <v>0</v>
      </c>
      <c r="D80" s="3"/>
    </row>
    <row r="81" spans="1:4" outlineLevel="1" x14ac:dyDescent="0.25">
      <c r="B81">
        <v>4</v>
      </c>
      <c r="C81" s="27">
        <f t="shared" si="2"/>
        <v>0</v>
      </c>
      <c r="D81" s="3"/>
    </row>
    <row r="82" spans="1:4" outlineLevel="1" x14ac:dyDescent="0.25">
      <c r="B82">
        <v>5</v>
      </c>
      <c r="C82" s="27">
        <f t="shared" si="2"/>
        <v>0</v>
      </c>
      <c r="D82" s="3"/>
    </row>
    <row r="83" spans="1:4" outlineLevel="1" x14ac:dyDescent="0.25">
      <c r="B83" t="s">
        <v>23</v>
      </c>
      <c r="C83" s="26">
        <f>B19*B31</f>
        <v>341</v>
      </c>
    </row>
    <row r="84" spans="1:4" collapsed="1" x14ac:dyDescent="0.25">
      <c r="A84" t="s">
        <v>24</v>
      </c>
      <c r="B84" s="12">
        <f>B12</f>
        <v>5000</v>
      </c>
      <c r="C84" s="3"/>
    </row>
    <row r="85" spans="1:4" hidden="1" outlineLevel="1" x14ac:dyDescent="0.25">
      <c r="A85" s="7">
        <f>B32</f>
        <v>0.25</v>
      </c>
      <c r="B85" s="26">
        <f>B84*A85</f>
        <v>1250</v>
      </c>
      <c r="C85" s="3"/>
    </row>
    <row r="86" spans="1:4" hidden="1" outlineLevel="1" x14ac:dyDescent="0.25">
      <c r="A86" s="7" t="s">
        <v>25</v>
      </c>
      <c r="B86" s="17">
        <f>B33</f>
        <v>2000</v>
      </c>
      <c r="C86" s="17">
        <f>MIN(B85:B86)</f>
        <v>1250</v>
      </c>
    </row>
    <row r="87" spans="1:4" hidden="1" outlineLevel="1" x14ac:dyDescent="0.25">
      <c r="C87" s="3"/>
    </row>
    <row r="88" spans="1:4" hidden="1" outlineLevel="1" x14ac:dyDescent="0.25">
      <c r="A88" s="7" t="s">
        <v>26</v>
      </c>
      <c r="B88" s="12">
        <f>B13</f>
        <v>800</v>
      </c>
      <c r="C88" s="3"/>
    </row>
    <row r="89" spans="1:4" hidden="1" outlineLevel="1" x14ac:dyDescent="0.25">
      <c r="B89" s="18">
        <f>B34</f>
        <v>0.23</v>
      </c>
      <c r="C89" s="26">
        <f>B88*B89</f>
        <v>184</v>
      </c>
    </row>
    <row r="90" spans="1:4" hidden="1" outlineLevel="1" x14ac:dyDescent="0.25">
      <c r="A90" s="7" t="s">
        <v>27</v>
      </c>
      <c r="B90" s="2">
        <v>0</v>
      </c>
      <c r="C90" s="3"/>
      <c r="D90" t="s">
        <v>28</v>
      </c>
    </row>
    <row r="91" spans="1:4" hidden="1" outlineLevel="1" x14ac:dyDescent="0.25">
      <c r="A91" t="s">
        <v>29</v>
      </c>
      <c r="B91" s="7">
        <v>0.23</v>
      </c>
      <c r="C91" s="3">
        <f>B90*B91</f>
        <v>0</v>
      </c>
      <c r="D91" s="2">
        <f>C89+C91</f>
        <v>184</v>
      </c>
    </row>
    <row r="92" spans="1:4" x14ac:dyDescent="0.25">
      <c r="A92" t="s">
        <v>30</v>
      </c>
      <c r="B92" s="12">
        <f>B14</f>
        <v>60</v>
      </c>
      <c r="C92" s="3"/>
    </row>
    <row r="93" spans="1:4" x14ac:dyDescent="0.25">
      <c r="A93" t="s">
        <v>31</v>
      </c>
      <c r="B93" s="18">
        <f>B36</f>
        <v>0.2</v>
      </c>
      <c r="C93" s="28">
        <f>B92*B93</f>
        <v>12</v>
      </c>
    </row>
    <row r="94" spans="1:4" outlineLevel="1" x14ac:dyDescent="0.25">
      <c r="A94" s="4" t="s">
        <v>32</v>
      </c>
      <c r="C94" s="28">
        <f>SUM(C77:C93)</f>
        <v>3116</v>
      </c>
    </row>
    <row r="95" spans="1:4" x14ac:dyDescent="0.25">
      <c r="A95" t="s">
        <v>33</v>
      </c>
      <c r="C95" s="28">
        <f>C75-C94</f>
        <v>-418.46000000000004</v>
      </c>
    </row>
    <row r="96" spans="1:4" ht="15.75" thickBot="1" x14ac:dyDescent="0.3">
      <c r="A96" t="s">
        <v>34</v>
      </c>
      <c r="C96" s="28">
        <f>C67</f>
        <v>1670</v>
      </c>
    </row>
    <row r="97" spans="2:3" ht="15.75" thickBot="1" x14ac:dyDescent="0.3">
      <c r="B97" t="s">
        <v>35</v>
      </c>
      <c r="C97" s="30">
        <f>C95-C96</f>
        <v>-2088.46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2FDDF0BCA05E45A10EDA517E1FA27C" ma:contentTypeVersion="10" ma:contentTypeDescription="Crear nuevo documento." ma:contentTypeScope="" ma:versionID="79a33042c0dc980b9e1a1d83849412bc">
  <xsd:schema xmlns:xsd="http://www.w3.org/2001/XMLSchema" xmlns:xs="http://www.w3.org/2001/XMLSchema" xmlns:p="http://schemas.microsoft.com/office/2006/metadata/properties" xmlns:ns3="0f406acd-3d66-40da-b6b3-faec2f040df8" xmlns:ns4="6ea36a73-1dad-479c-a87d-1615f22fb79e" targetNamespace="http://schemas.microsoft.com/office/2006/metadata/properties" ma:root="true" ma:fieldsID="0220a266f6aa6cbc32a30c698de79c6e" ns3:_="" ns4:_="">
    <xsd:import namespace="0f406acd-3d66-40da-b6b3-faec2f040df8"/>
    <xsd:import namespace="6ea36a73-1dad-479c-a87d-1615f22fb79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406acd-3d66-40da-b6b3-faec2f040df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Hash de la sugerencia para compartir" ma:internalName="SharingHintHash" ma:readOnly="true">
      <xsd:simpleType>
        <xsd:restriction base="dms:Text"/>
      </xsd:simpleType>
    </xsd:element>
    <xsd:element name="SharedWithDetails" ma:index="10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a36a73-1dad-479c-a87d-1615f22fb7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941CCB-3283-4C92-9416-A8B5E24EE4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406acd-3d66-40da-b6b3-faec2f040df8"/>
    <ds:schemaRef ds:uri="6ea36a73-1dad-479c-a87d-1615f22fb7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7893C9-4155-48E8-AD5C-1A454F40ED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B5AED3-5655-4AC6-A1C0-A1353F6CC2EC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6ea36a73-1dad-479c-a87d-1615f22fb79e"/>
    <ds:schemaRef ds:uri="http://schemas.microsoft.com/office/infopath/2007/PartnerControls"/>
    <ds:schemaRef ds:uri="http://purl.org/dc/terms/"/>
    <ds:schemaRef ds:uri="0f406acd-3d66-40da-b6b3-faec2f040df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nserrano</dc:creator>
  <cp:lastModifiedBy>Serrano, Nicolas</cp:lastModifiedBy>
  <dcterms:created xsi:type="dcterms:W3CDTF">2019-05-15T21:05:06Z</dcterms:created>
  <dcterms:modified xsi:type="dcterms:W3CDTF">2019-09-10T16:18:56Z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0x0101007C2FDDF0BCA05E45A10EDA517E1FA27C</vt:lpwstr>
  </property>
</Properties>
</file>