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1e93ad95b3f7bd/OCTOPUS/QALA CAFE/COMPRAS/"/>
    </mc:Choice>
  </mc:AlternateContent>
  <xr:revisionPtr revIDLastSave="5337" documentId="13_ncr:1_{FB4D6C27-3C1A-4D4A-A056-E5019238EDFD}" xr6:coauthVersionLast="47" xr6:coauthVersionMax="47" xr10:uidLastSave="{D78BBE95-2D68-4D46-BFBA-028D50AF9739}"/>
  <bookViews>
    <workbookView xWindow="-110" yWindow="-110" windowWidth="19420" windowHeight="11020" tabRatio="773" firstSheet="1" activeTab="2" xr2:uid="{182DC9C4-7B57-4F0D-A69A-050EE9408262}"/>
  </bookViews>
  <sheets>
    <sheet name="Dashboard" sheetId="46" r:id="rId1"/>
    <sheet name="PEDIDO CP" sheetId="22" r:id="rId2"/>
    <sheet name="PEDIDO QALA" sheetId="16" r:id="rId3"/>
    <sheet name="PROVEEDORES" sheetId="21" r:id="rId4"/>
    <sheet name="DATAIN_COMPRAS" sheetId="24" r:id="rId5"/>
    <sheet name="VENTA_DIARIA" sheetId="50" r:id="rId6"/>
    <sheet name="DATAIN_STOCK" sheetId="51" r:id="rId7"/>
    <sheet name="HISTORIAL_PEDIDOS" sheetId="49" r:id="rId8"/>
    <sheet name="IMPRIMIBLE STOCK" sheetId="13" r:id="rId9"/>
    <sheet name="AUXILIARES" sheetId="23" r:id="rId10"/>
  </sheets>
  <functionGroups builtInGroupCount="19"/>
  <externalReferences>
    <externalReference r:id="rId11"/>
  </externalReferences>
  <definedNames>
    <definedName name="_xleta.DAY" hidden="1" xlm="1">#NAME?</definedName>
    <definedName name="_xleta.SUMIFS" hidden="1" xlm="1">#NAME?</definedName>
    <definedName name="_xleta.TEXT" hidden="1" xlm="1">#NAME?</definedName>
    <definedName name="_xleta.UPPER" hidden="1" xlm="1">#NAME?</definedName>
    <definedName name="DatosExternos_1" localSheetId="6" hidden="1">DATAIN_STOCK!$A$1:$G$4200</definedName>
    <definedName name="DatosExternos_1" localSheetId="5" hidden="1">VENTA_DIARIA!$A$1:$O$317</definedName>
    <definedName name="DatosExternos_4" localSheetId="4" hidden="1">DATAIN_COMPRAS!$A$1:$N$7484</definedName>
    <definedName name="ListaProductos">[1]!LISTA_ITEMS[PRODUCTO]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4" i="16" l="1"/>
  <c r="F211" i="16"/>
  <c r="F16" i="16"/>
  <c r="G39" i="16" a="1"/>
  <c r="G39" i="16" s="1"/>
  <c r="O39" i="16" s="1"/>
  <c r="R39" i="16" a="1"/>
  <c r="R39" i="16"/>
  <c r="S39" i="16"/>
  <c r="G111" i="16" a="1"/>
  <c r="G111" i="16" s="1"/>
  <c r="O111" i="16" s="1"/>
  <c r="R111" i="16" a="1"/>
  <c r="R111" i="16" s="1"/>
  <c r="S111" i="16" s="1"/>
  <c r="B74" i="22"/>
  <c r="G74" i="22" a="1"/>
  <c r="G74" i="22" s="1"/>
  <c r="O74" i="22" s="1"/>
  <c r="R74" i="22" a="1"/>
  <c r="R74" i="22" s="1"/>
  <c r="S74" i="22" s="1"/>
  <c r="R133" i="16"/>
  <c r="S133" i="16" s="1"/>
  <c r="O133" i="16"/>
  <c r="O49" i="22"/>
  <c r="R49" i="22"/>
  <c r="S49" i="22" s="1"/>
  <c r="S20" i="22"/>
  <c r="B20" i="22"/>
  <c r="O20" i="22"/>
  <c r="R35" i="22"/>
  <c r="S35" i="22" s="1"/>
  <c r="O132" i="16"/>
  <c r="R132" i="16" a="1"/>
  <c r="R132" i="16" s="1"/>
  <c r="S132" i="16" s="1"/>
  <c r="B31" i="22"/>
  <c r="G31" i="22" a="1"/>
  <c r="G31" i="22" s="1"/>
  <c r="O31" i="22" s="1"/>
  <c r="R31" i="22" a="1"/>
  <c r="R31" i="22" s="1"/>
  <c r="S31" i="22" s="1"/>
  <c r="B28" i="22"/>
  <c r="G28" i="22" a="1"/>
  <c r="G28" i="22" s="1"/>
  <c r="O28" i="22" s="1"/>
  <c r="R28" i="22" a="1"/>
  <c r="R28" i="22" s="1"/>
  <c r="S28" i="22" s="1"/>
  <c r="B29" i="22"/>
  <c r="G29" i="22" a="1"/>
  <c r="G29" i="22" s="1"/>
  <c r="O29" i="22" s="1"/>
  <c r="R29" i="22" a="1"/>
  <c r="R29" i="22" s="1"/>
  <c r="S29" i="22" s="1"/>
  <c r="B30" i="22"/>
  <c r="G30" i="22" a="1"/>
  <c r="G30" i="22" s="1"/>
  <c r="O30" i="22" s="1"/>
  <c r="R30" i="22" a="1"/>
  <c r="R30" i="22" s="1"/>
  <c r="S30" i="22" s="1"/>
  <c r="B12" i="22"/>
  <c r="G12" i="22" a="1"/>
  <c r="G12" i="22" s="1"/>
  <c r="O12" i="22" s="1"/>
  <c r="R12" i="22" a="1"/>
  <c r="R12" i="22" s="1"/>
  <c r="S12" i="22" s="1"/>
  <c r="W12" i="22"/>
  <c r="X12" i="22"/>
  <c r="G81" i="16" a="1"/>
  <c r="G81" i="16" s="1"/>
  <c r="O81" i="16" s="1"/>
  <c r="R81" i="16" a="1"/>
  <c r="R81" i="16"/>
  <c r="S81" i="16"/>
  <c r="G79" i="16" a="1"/>
  <c r="G79" i="16" s="1"/>
  <c r="O79" i="16" s="1"/>
  <c r="R79" i="16" a="1"/>
  <c r="R79" i="16"/>
  <c r="S79" i="16"/>
  <c r="R145" i="16" a="1"/>
  <c r="R145" i="16"/>
  <c r="S145" i="16"/>
  <c r="B62" i="22"/>
  <c r="B63" i="22"/>
  <c r="G62" i="22" a="1"/>
  <c r="G62" i="22" s="1"/>
  <c r="O62" i="22" s="1"/>
  <c r="G63" i="22" a="1"/>
  <c r="G63" i="22" s="1"/>
  <c r="O63" i="22" s="1"/>
  <c r="R62" i="22" a="1"/>
  <c r="R62" i="22" s="1"/>
  <c r="S62" i="22" s="1"/>
  <c r="R63" i="22" a="1"/>
  <c r="R63" i="22" s="1"/>
  <c r="S63" i="22" s="1"/>
  <c r="I6" i="22"/>
  <c r="J6" i="22" s="1"/>
  <c r="I7" i="22"/>
  <c r="J7" i="22" s="1"/>
  <c r="I8" i="22"/>
  <c r="J8" i="22" s="1"/>
  <c r="I9" i="22"/>
  <c r="J9" i="22" s="1"/>
  <c r="I13" i="22"/>
  <c r="J13" i="22" s="1"/>
  <c r="I79" i="22"/>
  <c r="J79" i="22" s="1"/>
  <c r="I14" i="22"/>
  <c r="J14" i="22" s="1"/>
  <c r="I10" i="22"/>
  <c r="J10" i="22" s="1"/>
  <c r="I15" i="22"/>
  <c r="J15" i="22" s="1"/>
  <c r="I16" i="22"/>
  <c r="J16" i="22" s="1"/>
  <c r="I17" i="22"/>
  <c r="J17" i="22" s="1"/>
  <c r="I18" i="22"/>
  <c r="J18" i="22" s="1"/>
  <c r="I21" i="22"/>
  <c r="J21" i="22" s="1"/>
  <c r="I22" i="22"/>
  <c r="J22" i="22" s="1"/>
  <c r="I23" i="22"/>
  <c r="J23" i="22" s="1"/>
  <c r="I24" i="22"/>
  <c r="J24" i="22" s="1"/>
  <c r="I27" i="22"/>
  <c r="J27" i="22" s="1"/>
  <c r="I33" i="22"/>
  <c r="J33" i="22" s="1"/>
  <c r="I32" i="22"/>
  <c r="J32" i="22" s="1"/>
  <c r="I64" i="22"/>
  <c r="J64" i="22" s="1"/>
  <c r="I66" i="22"/>
  <c r="J66" i="22" s="1"/>
  <c r="I71" i="22"/>
  <c r="J71" i="22" s="1"/>
  <c r="I78" i="22"/>
  <c r="J78" i="22" s="1"/>
  <c r="I39" i="22"/>
  <c r="J39" i="22" s="1"/>
  <c r="I40" i="22"/>
  <c r="J40" i="22" s="1"/>
  <c r="I41" i="22"/>
  <c r="J41" i="22" s="1"/>
  <c r="I42" i="22"/>
  <c r="J42" i="22" s="1"/>
  <c r="I38" i="22"/>
  <c r="J38" i="22" s="1"/>
  <c r="I43" i="22"/>
  <c r="J43" i="22" s="1"/>
  <c r="I44" i="22"/>
  <c r="J44" i="22" s="1"/>
  <c r="I47" i="22"/>
  <c r="J47" i="22" s="1"/>
  <c r="I46" i="22"/>
  <c r="J46" i="22" s="1"/>
  <c r="I80" i="22"/>
  <c r="J80" i="22" s="1"/>
  <c r="I48" i="22"/>
  <c r="J48" i="22" s="1"/>
  <c r="I49" i="22"/>
  <c r="J49" i="22" s="1"/>
  <c r="I50" i="22"/>
  <c r="J50" i="22" s="1"/>
  <c r="I25" i="22"/>
  <c r="J25" i="22" s="1"/>
  <c r="I52" i="22"/>
  <c r="J52" i="22" s="1"/>
  <c r="I58" i="22"/>
  <c r="J58" i="22" s="1"/>
  <c r="I55" i="22"/>
  <c r="J55" i="22" s="1"/>
  <c r="I53" i="22"/>
  <c r="J53" i="22" s="1"/>
  <c r="I51" i="22"/>
  <c r="J51" i="22" s="1"/>
  <c r="I54" i="22"/>
  <c r="J54" i="22" s="1"/>
  <c r="O10" i="22"/>
  <c r="G210" i="16" a="1"/>
  <c r="G210" i="16"/>
  <c r="O210" i="16"/>
  <c r="O26" i="22"/>
  <c r="O137" i="22"/>
  <c r="G136" i="22" a="1"/>
  <c r="G136" i="22" s="1"/>
  <c r="O136" i="22" s="1"/>
  <c r="G135" i="22" a="1"/>
  <c r="G135" i="22" s="1"/>
  <c r="O135" i="22" s="1"/>
  <c r="G134" i="22" a="1"/>
  <c r="G134" i="22" s="1"/>
  <c r="O134" i="22" s="1"/>
  <c r="G133" i="22" a="1"/>
  <c r="G133" i="22" s="1"/>
  <c r="O133" i="22" s="1"/>
  <c r="G132" i="22" a="1"/>
  <c r="G132" i="22" s="1"/>
  <c r="O132" i="22" s="1"/>
  <c r="G57" i="22" a="1"/>
  <c r="G57" i="22" s="1"/>
  <c r="O57" i="22" s="1"/>
  <c r="O34" i="22"/>
  <c r="G131" i="22" a="1"/>
  <c r="G131" i="22" s="1"/>
  <c r="O131" i="22" s="1"/>
  <c r="G130" i="22" a="1"/>
  <c r="G130" i="22" s="1"/>
  <c r="O130" i="22" s="1"/>
  <c r="G129" i="22" a="1"/>
  <c r="G129" i="22" s="1"/>
  <c r="O129" i="22" s="1"/>
  <c r="G128" i="22" a="1"/>
  <c r="G128" i="22" s="1"/>
  <c r="O128" i="22" s="1"/>
  <c r="G127" i="22" a="1"/>
  <c r="G127" i="22" s="1"/>
  <c r="O127" i="22" s="1"/>
  <c r="G126" i="22" a="1"/>
  <c r="G126" i="22" s="1"/>
  <c r="O126" i="22" s="1"/>
  <c r="G125" i="22" a="1"/>
  <c r="G125" i="22" s="1"/>
  <c r="O125" i="22" s="1"/>
  <c r="G124" i="22" a="1"/>
  <c r="G124" i="22" s="1"/>
  <c r="O124" i="22" s="1"/>
  <c r="G123" i="22" a="1"/>
  <c r="G123" i="22" s="1"/>
  <c r="O123" i="22" s="1"/>
  <c r="G122" i="22" a="1"/>
  <c r="G122" i="22" s="1"/>
  <c r="O122" i="22" s="1"/>
  <c r="G121" i="22" a="1"/>
  <c r="G121" i="22" s="1"/>
  <c r="O121" i="22" s="1"/>
  <c r="G120" i="22" a="1"/>
  <c r="G120" i="22" s="1"/>
  <c r="O120" i="22" s="1"/>
  <c r="G119" i="22" a="1"/>
  <c r="G119" i="22" s="1"/>
  <c r="O119" i="22" s="1"/>
  <c r="G118" i="22" a="1"/>
  <c r="G118" i="22" s="1"/>
  <c r="O118" i="22" s="1"/>
  <c r="G117" i="22" a="1"/>
  <c r="G117" i="22" s="1"/>
  <c r="O117" i="22" s="1"/>
  <c r="G19" i="22" a="1"/>
  <c r="G19" i="22" s="1"/>
  <c r="O19" i="22" s="1"/>
  <c r="O36" i="22"/>
  <c r="G116" i="22" a="1"/>
  <c r="G116" i="22" s="1"/>
  <c r="O116" i="22" s="1"/>
  <c r="O73" i="22"/>
  <c r="G114" i="22" a="1"/>
  <c r="G114" i="22" s="1"/>
  <c r="O114" i="22" s="1"/>
  <c r="G113" i="22" a="1"/>
  <c r="G113" i="22" s="1"/>
  <c r="O113" i="22" s="1"/>
  <c r="G112" i="22" a="1"/>
  <c r="G112" i="22" s="1"/>
  <c r="O112" i="22" s="1"/>
  <c r="G111" i="22" a="1"/>
  <c r="G111" i="22" s="1"/>
  <c r="O111" i="22" s="1"/>
  <c r="G110" i="22" a="1"/>
  <c r="G110" i="22" s="1"/>
  <c r="O110" i="22" s="1"/>
  <c r="G109" i="22" a="1"/>
  <c r="G109" i="22" s="1"/>
  <c r="O109" i="22" s="1"/>
  <c r="G108" i="22" a="1"/>
  <c r="G108" i="22" s="1"/>
  <c r="O108" i="22" s="1"/>
  <c r="G11" i="22" a="1"/>
  <c r="G11" i="22" s="1"/>
  <c r="O11" i="22" s="1"/>
  <c r="G107" i="22" a="1"/>
  <c r="G107" i="22" s="1"/>
  <c r="O107" i="22" s="1"/>
  <c r="G106" i="22" a="1"/>
  <c r="G106" i="22" s="1"/>
  <c r="O106" i="22" s="1"/>
  <c r="G76" i="22" a="1"/>
  <c r="G76" i="22" s="1"/>
  <c r="O76" i="22" s="1"/>
  <c r="G105" i="22" a="1"/>
  <c r="G105" i="22" s="1"/>
  <c r="O105" i="22" s="1"/>
  <c r="G104" i="22" a="1"/>
  <c r="G104" i="22" s="1"/>
  <c r="O104" i="22" s="1"/>
  <c r="G103" i="22" a="1"/>
  <c r="G103" i="22" s="1"/>
  <c r="O103" i="22" s="1"/>
  <c r="G70" i="22" a="1"/>
  <c r="G70" i="22" s="1"/>
  <c r="O70" i="22" s="1"/>
  <c r="G102" i="22" a="1"/>
  <c r="G102" i="22" s="1"/>
  <c r="O102" i="22" s="1"/>
  <c r="G101" i="22" a="1"/>
  <c r="G101" i="22" s="1"/>
  <c r="O101" i="22" s="1"/>
  <c r="G100" i="22" a="1"/>
  <c r="G100" i="22" s="1"/>
  <c r="O100" i="22" s="1"/>
  <c r="G99" i="22" a="1"/>
  <c r="G99" i="22" s="1"/>
  <c r="O99" i="22" s="1"/>
  <c r="G98" i="22" a="1"/>
  <c r="G98" i="22" s="1"/>
  <c r="O98" i="22" s="1"/>
  <c r="G59" i="22" a="1"/>
  <c r="G59" i="22" s="1"/>
  <c r="O59" i="22" s="1"/>
  <c r="G97" i="22" a="1"/>
  <c r="G97" i="22" s="1"/>
  <c r="O97" i="22" s="1"/>
  <c r="G96" i="22" a="1"/>
  <c r="G96" i="22" s="1"/>
  <c r="O96" i="22" s="1"/>
  <c r="G45" i="22" a="1"/>
  <c r="G45" i="22" s="1"/>
  <c r="O45" i="22" s="1"/>
  <c r="O56" i="22"/>
  <c r="G95" i="22" a="1"/>
  <c r="G95" i="22" s="1"/>
  <c r="O95" i="22" s="1"/>
  <c r="G94" i="22" a="1"/>
  <c r="G94" i="22" s="1"/>
  <c r="O94" i="22" s="1"/>
  <c r="G93" i="22" a="1"/>
  <c r="G93" i="22" s="1"/>
  <c r="O93" i="22" s="1"/>
  <c r="O35" i="22"/>
  <c r="G92" i="22" a="1"/>
  <c r="G92" i="22" s="1"/>
  <c r="O92" i="22" s="1"/>
  <c r="G91" i="22" a="1"/>
  <c r="G91" i="22" s="1"/>
  <c r="O91" i="22" s="1"/>
  <c r="G90" i="22" a="1"/>
  <c r="G90" i="22" s="1"/>
  <c r="O90" i="22" s="1"/>
  <c r="G89" i="22" a="1"/>
  <c r="G89" i="22" s="1"/>
  <c r="O89" i="22" s="1"/>
  <c r="G88" i="22" a="1"/>
  <c r="G88" i="22" s="1"/>
  <c r="O88" i="22" s="1"/>
  <c r="G87" i="22" a="1"/>
  <c r="G87" i="22" s="1"/>
  <c r="O87" i="22" s="1"/>
  <c r="G86" i="22" a="1"/>
  <c r="G86" i="22" s="1"/>
  <c r="O86" i="22" s="1"/>
  <c r="G85" i="22" a="1"/>
  <c r="G85" i="22" s="1"/>
  <c r="O85" i="22" s="1"/>
  <c r="G84" i="22" a="1"/>
  <c r="G84" i="22" s="1"/>
  <c r="O84" i="22" s="1"/>
  <c r="G83" i="22" a="1"/>
  <c r="G83" i="22" s="1"/>
  <c r="O83" i="22" s="1"/>
  <c r="G82" i="22" a="1"/>
  <c r="G82" i="22" s="1"/>
  <c r="O82" i="22" s="1"/>
  <c r="G81" i="22" a="1"/>
  <c r="G81" i="22" s="1"/>
  <c r="O81" i="22" s="1"/>
  <c r="G77" i="22" a="1"/>
  <c r="G77" i="22" s="1"/>
  <c r="O77" i="22" s="1"/>
  <c r="G75" i="22" a="1"/>
  <c r="G75" i="22" s="1"/>
  <c r="O75" i="22" s="1"/>
  <c r="G69" i="22" a="1"/>
  <c r="G69" i="22" s="1"/>
  <c r="O69" i="22" s="1"/>
  <c r="G68" i="22" a="1"/>
  <c r="G68" i="22" s="1"/>
  <c r="O68" i="22" s="1"/>
  <c r="G37" i="22" a="1"/>
  <c r="G37" i="22" s="1"/>
  <c r="O37" i="22" s="1"/>
  <c r="G67" i="22" a="1"/>
  <c r="G67" i="22" s="1"/>
  <c r="O67" i="22" s="1"/>
  <c r="G72" i="22" a="1"/>
  <c r="G72" i="22" s="1"/>
  <c r="O72" i="22" s="1"/>
  <c r="G65" i="22" a="1"/>
  <c r="G65" i="22" s="1"/>
  <c r="O65" i="22" s="1"/>
  <c r="G138" i="22" a="1"/>
  <c r="G138" i="22" s="1"/>
  <c r="O138" i="22" s="1"/>
  <c r="G61" i="22" a="1"/>
  <c r="G61" i="22" s="1"/>
  <c r="O61" i="22" s="1"/>
  <c r="O60" i="22"/>
  <c r="G54" i="22" a="1"/>
  <c r="G54" i="22" s="1"/>
  <c r="O54" i="22" s="1"/>
  <c r="G51" i="22" a="1"/>
  <c r="G51" i="22" s="1"/>
  <c r="O51" i="22" s="1"/>
  <c r="G53" i="22" a="1"/>
  <c r="G53" i="22" s="1"/>
  <c r="O53" i="22" s="1"/>
  <c r="G55" i="22" a="1"/>
  <c r="G55" i="22" s="1"/>
  <c r="O55" i="22" s="1"/>
  <c r="O58" i="22"/>
  <c r="O52" i="22"/>
  <c r="O25" i="22"/>
  <c r="G50" i="22" a="1"/>
  <c r="G50" i="22" s="1"/>
  <c r="O50" i="22" s="1"/>
  <c r="G48" i="22" a="1"/>
  <c r="G48" i="22" s="1"/>
  <c r="O48" i="22" s="1"/>
  <c r="G80" i="22" a="1"/>
  <c r="G80" i="22" s="1"/>
  <c r="O80" i="22" s="1"/>
  <c r="G46" i="22" a="1"/>
  <c r="G46" i="22" s="1"/>
  <c r="O46" i="22" s="1"/>
  <c r="G47" i="22" a="1"/>
  <c r="G47" i="22" s="1"/>
  <c r="O47" i="22" s="1"/>
  <c r="G44" i="22" a="1"/>
  <c r="G44" i="22" s="1"/>
  <c r="O44" i="22" s="1"/>
  <c r="G43" i="22" a="1"/>
  <c r="G43" i="22" s="1"/>
  <c r="O43" i="22" s="1"/>
  <c r="G38" i="22" a="1"/>
  <c r="G38" i="22" s="1"/>
  <c r="O38" i="22" s="1"/>
  <c r="G42" i="22" a="1"/>
  <c r="G42" i="22" s="1"/>
  <c r="O42" i="22" s="1"/>
  <c r="G41" i="22" a="1"/>
  <c r="G41" i="22" s="1"/>
  <c r="O41" i="22" s="1"/>
  <c r="G40" i="22" a="1"/>
  <c r="G40" i="22" s="1"/>
  <c r="O40" i="22" s="1"/>
  <c r="G39" i="22" a="1"/>
  <c r="G39" i="22" s="1"/>
  <c r="O39" i="22" s="1"/>
  <c r="G78" i="22" a="1"/>
  <c r="G78" i="22" s="1"/>
  <c r="O78" i="22" s="1"/>
  <c r="O71" i="22"/>
  <c r="O66" i="22"/>
  <c r="O64" i="22"/>
  <c r="G32" i="22" a="1"/>
  <c r="G32" i="22" s="1"/>
  <c r="O32" i="22" s="1"/>
  <c r="G33" i="22" a="1"/>
  <c r="G33" i="22" s="1"/>
  <c r="O33" i="22" s="1"/>
  <c r="G27" i="22" a="1"/>
  <c r="G27" i="22" s="1"/>
  <c r="O27" i="22" s="1"/>
  <c r="G24" i="22" a="1"/>
  <c r="G24" i="22" s="1"/>
  <c r="O24" i="22" s="1"/>
  <c r="G23" i="22" a="1"/>
  <c r="G23" i="22" s="1"/>
  <c r="O23" i="22" s="1"/>
  <c r="G22" i="22" a="1"/>
  <c r="G22" i="22" s="1"/>
  <c r="O22" i="22" s="1"/>
  <c r="G21" i="22" a="1"/>
  <c r="G21" i="22" s="1"/>
  <c r="O21" i="22" s="1"/>
  <c r="G18" i="22" a="1"/>
  <c r="G18" i="22" s="1"/>
  <c r="O18" i="22" s="1"/>
  <c r="G17" i="22" a="1"/>
  <c r="G17" i="22" s="1"/>
  <c r="O17" i="22" s="1"/>
  <c r="G16" i="22" a="1"/>
  <c r="G16" i="22" s="1"/>
  <c r="O16" i="22" s="1"/>
  <c r="G15" i="22" a="1"/>
  <c r="G15" i="22" s="1"/>
  <c r="O15" i="22" s="1"/>
  <c r="G14" i="22" a="1"/>
  <c r="G14" i="22" s="1"/>
  <c r="O14" i="22" s="1"/>
  <c r="G79" i="22" a="1"/>
  <c r="G79" i="22" s="1"/>
  <c r="O79" i="22" s="1"/>
  <c r="G13" i="22" a="1"/>
  <c r="G13" i="22" s="1"/>
  <c r="O13" i="22" s="1"/>
  <c r="G9" i="22" a="1"/>
  <c r="G9" i="22" s="1"/>
  <c r="O9" i="22" s="1"/>
  <c r="G8" i="22" a="1"/>
  <c r="G8" i="22" s="1"/>
  <c r="O8" i="22" s="1"/>
  <c r="G7" i="22" a="1"/>
  <c r="G7" i="22" s="1"/>
  <c r="O7" i="22" s="1"/>
  <c r="G6" i="22" a="1"/>
  <c r="G6" i="22" s="1"/>
  <c r="O6" i="22" s="1"/>
  <c r="O6" i="16"/>
  <c r="G8" i="16" a="1"/>
  <c r="G8" i="16" s="1"/>
  <c r="O8" i="16" s="1"/>
  <c r="G7" i="16" a="1"/>
  <c r="G7" i="16" s="1"/>
  <c r="O7" i="16" s="1"/>
  <c r="S6" i="16"/>
  <c r="R8" i="16" a="1"/>
  <c r="R8" i="16" s="1"/>
  <c r="S8" i="16" s="1"/>
  <c r="R7" i="16" a="1"/>
  <c r="R7" i="16" s="1"/>
  <c r="S7" i="16" s="1"/>
  <c r="B54" i="22"/>
  <c r="R54" i="22" a="1"/>
  <c r="R54" i="22" s="1"/>
  <c r="S54" i="22" s="1"/>
  <c r="B69" i="22"/>
  <c r="R69" i="22" a="1"/>
  <c r="R69" i="22" s="1"/>
  <c r="S69" i="22" s="1"/>
  <c r="O200" i="16"/>
  <c r="R200" i="16" a="1"/>
  <c r="R200" i="16" s="1"/>
  <c r="S200" i="16" s="1"/>
  <c r="B122" i="22"/>
  <c r="R122" i="22" a="1"/>
  <c r="R122" i="22" s="1"/>
  <c r="S122" i="22" s="1"/>
  <c r="C115" i="22"/>
  <c r="B116" i="22"/>
  <c r="R116" i="22" a="1"/>
  <c r="R116" i="22" s="1"/>
  <c r="S116" i="22" s="1"/>
  <c r="G175" i="16" a="1"/>
  <c r="G175" i="16" s="1"/>
  <c r="G174" i="16" a="1"/>
  <c r="G174" i="16" s="1"/>
  <c r="O174" i="16" s="1"/>
  <c r="B25" i="22"/>
  <c r="R25" i="22" a="1"/>
  <c r="R25" i="22" s="1"/>
  <c r="S25" i="22" s="1"/>
  <c r="G177" i="16" a="1"/>
  <c r="G177" i="16" s="1"/>
  <c r="O177" i="16" s="1"/>
  <c r="R177" i="16" a="1"/>
  <c r="R177" i="16" s="1"/>
  <c r="S177" i="16" s="1"/>
  <c r="C73" i="16"/>
  <c r="O34" i="16"/>
  <c r="R34" i="16" a="1"/>
  <c r="R34" i="16" s="1"/>
  <c r="S34" i="16" s="1"/>
  <c r="O73" i="16"/>
  <c r="C18" i="23"/>
  <c r="M7" i="23"/>
  <c r="M3" i="23"/>
  <c r="L7" i="23"/>
  <c r="L6" i="23"/>
  <c r="L3" i="23"/>
  <c r="L2" i="23"/>
  <c r="J7" i="23"/>
  <c r="I7" i="23"/>
  <c r="J3" i="23"/>
  <c r="I3" i="23"/>
  <c r="O99" i="16"/>
  <c r="O93" i="16"/>
  <c r="R99" i="16" a="1"/>
  <c r="R99" i="16" s="1"/>
  <c r="S99" i="16" s="1"/>
  <c r="R93" i="16" a="1"/>
  <c r="R93" i="16" s="1"/>
  <c r="S93" i="16" s="1"/>
  <c r="O100" i="16"/>
  <c r="R100" i="16" a="1"/>
  <c r="R100" i="16" s="1"/>
  <c r="S100" i="16" s="1"/>
  <c r="O96" i="16"/>
  <c r="R96" i="16" a="1"/>
  <c r="R96" i="16" s="1"/>
  <c r="S96" i="16" s="1"/>
  <c r="C4" i="16"/>
  <c r="A39" i="16" s="1"/>
  <c r="G10" i="16" a="1"/>
  <c r="G10" i="16" s="1"/>
  <c r="O10" i="16" s="1"/>
  <c r="R10" i="16" a="1"/>
  <c r="R10" i="16" s="1"/>
  <c r="S10" i="16" s="1"/>
  <c r="R91" i="22" a="1"/>
  <c r="R91" i="22" s="1"/>
  <c r="S91" i="22" s="1"/>
  <c r="R126" i="22" a="1"/>
  <c r="R126" i="22" s="1"/>
  <c r="S126" i="22" s="1"/>
  <c r="R136" i="22" a="1"/>
  <c r="R136" i="22" s="1"/>
  <c r="S136" i="22" s="1"/>
  <c r="R135" i="22" a="1"/>
  <c r="R135" i="22" s="1"/>
  <c r="S135" i="22" s="1"/>
  <c r="R57" i="22" a="1"/>
  <c r="R57" i="22" s="1"/>
  <c r="S57" i="22" s="1"/>
  <c r="R131" i="22" a="1"/>
  <c r="R131" i="22" s="1"/>
  <c r="S131" i="22" s="1"/>
  <c r="R47" i="22" a="1"/>
  <c r="R47" i="22" s="1"/>
  <c r="S47" i="22" s="1"/>
  <c r="R37" i="22" a="1"/>
  <c r="R37" i="22" s="1"/>
  <c r="S37" i="22" s="1"/>
  <c r="R129" i="22" a="1"/>
  <c r="R129" i="22" s="1"/>
  <c r="S129" i="22" s="1"/>
  <c r="R50" i="22" a="1"/>
  <c r="R50" i="22" s="1"/>
  <c r="S50" i="22" s="1"/>
  <c r="R137" i="22" a="1"/>
  <c r="R137" i="22" s="1"/>
  <c r="S137" i="22" s="1"/>
  <c r="R75" i="22" a="1"/>
  <c r="R75" i="22" s="1"/>
  <c r="S75" i="22" s="1"/>
  <c r="R128" i="22" a="1"/>
  <c r="R128" i="22" s="1"/>
  <c r="S128" i="22" s="1"/>
  <c r="R52" i="22" a="1"/>
  <c r="R52" i="22" s="1"/>
  <c r="S52" i="22" s="1"/>
  <c r="R60" i="22" a="1"/>
  <c r="R60" i="22" s="1"/>
  <c r="S60" i="22" s="1"/>
  <c r="R93" i="22" a="1"/>
  <c r="R93" i="22" s="1"/>
  <c r="S93" i="22" s="1"/>
  <c r="R68" i="22" a="1"/>
  <c r="R68" i="22" s="1"/>
  <c r="S68" i="22" s="1"/>
  <c r="R90" i="22" a="1"/>
  <c r="R90" i="22" s="1"/>
  <c r="S90" i="22" s="1"/>
  <c r="R119" i="22" a="1"/>
  <c r="R119" i="22" s="1"/>
  <c r="S119" i="22" s="1"/>
  <c r="R121" i="22" a="1"/>
  <c r="R121" i="22" s="1"/>
  <c r="S121" i="22" s="1"/>
  <c r="R117" i="22" a="1"/>
  <c r="R117" i="22" s="1"/>
  <c r="S117" i="22" s="1"/>
  <c r="R83" i="22" a="1"/>
  <c r="R83" i="22" s="1"/>
  <c r="S83" i="22" s="1"/>
  <c r="R73" i="22" a="1"/>
  <c r="R73" i="22" s="1"/>
  <c r="S73" i="22" s="1"/>
  <c r="R67" i="22" a="1"/>
  <c r="R67" i="22" s="1"/>
  <c r="S67" i="22" s="1"/>
  <c r="R107" i="22" a="1"/>
  <c r="R107" i="22" s="1"/>
  <c r="S107" i="22" s="1"/>
  <c r="R51" i="22" a="1"/>
  <c r="R51" i="22" s="1"/>
  <c r="S51" i="22" s="1"/>
  <c r="R89" i="22" a="1"/>
  <c r="R89" i="22" s="1"/>
  <c r="S89" i="22" s="1"/>
  <c r="R65" i="22" a="1"/>
  <c r="R65" i="22" s="1"/>
  <c r="S65" i="22" s="1"/>
  <c r="R124" i="22" a="1"/>
  <c r="R124" i="22" s="1"/>
  <c r="S124" i="22" s="1"/>
  <c r="R118" i="22" a="1"/>
  <c r="R118" i="22" s="1"/>
  <c r="S118" i="22" s="1"/>
  <c r="R112" i="22" a="1"/>
  <c r="R112" i="22" s="1"/>
  <c r="S112" i="22" s="1"/>
  <c r="R99" i="22" a="1"/>
  <c r="R99" i="22" s="1"/>
  <c r="S99" i="22" s="1"/>
  <c r="R98" i="22" a="1"/>
  <c r="R98" i="22" s="1"/>
  <c r="S98" i="22" s="1"/>
  <c r="R123" i="22" a="1"/>
  <c r="R123" i="22" s="1"/>
  <c r="S123" i="22" s="1"/>
  <c r="R48" i="22" a="1"/>
  <c r="R48" i="22" s="1"/>
  <c r="S48" i="22" s="1"/>
  <c r="R53" i="22" a="1"/>
  <c r="R53" i="22" s="1"/>
  <c r="S53" i="22" s="1"/>
  <c r="R120" i="22" a="1"/>
  <c r="R120" i="22" s="1"/>
  <c r="S120" i="22" s="1"/>
  <c r="R59" i="22" a="1"/>
  <c r="R59" i="22" s="1"/>
  <c r="S59" i="22" s="1"/>
  <c r="R88" i="22" a="1"/>
  <c r="R88" i="22" s="1"/>
  <c r="S88" i="22" s="1"/>
  <c r="R19" i="22" a="1"/>
  <c r="R19" i="22" s="1"/>
  <c r="S19" i="22" s="1"/>
  <c r="R46" i="22" a="1"/>
  <c r="R46" i="22" s="1"/>
  <c r="S46" i="22" s="1"/>
  <c r="R80" i="22" a="1"/>
  <c r="R80" i="22" s="1"/>
  <c r="S80" i="22" s="1"/>
  <c r="R44" i="22" a="1"/>
  <c r="R44" i="22" s="1"/>
  <c r="S44" i="22" s="1"/>
  <c r="R11" i="22" a="1"/>
  <c r="R11" i="22" s="1"/>
  <c r="S11" i="22" s="1"/>
  <c r="R130" i="22" a="1"/>
  <c r="R130" i="22" s="1"/>
  <c r="S130" i="22" s="1"/>
  <c r="R138" i="22" a="1"/>
  <c r="R138" i="22" s="1"/>
  <c r="S138" i="22" s="1"/>
  <c r="R111" i="22" a="1"/>
  <c r="R111" i="22" s="1"/>
  <c r="S111" i="22" s="1"/>
  <c r="R110" i="22" a="1"/>
  <c r="R110" i="22" s="1"/>
  <c r="S110" i="22" s="1"/>
  <c r="R109" i="22" a="1"/>
  <c r="R109" i="22" s="1"/>
  <c r="S109" i="22" s="1"/>
  <c r="R61" i="22" a="1"/>
  <c r="R61" i="22" s="1"/>
  <c r="S61" i="22" s="1"/>
  <c r="R106" i="22" a="1"/>
  <c r="R106" i="22" s="1"/>
  <c r="S106" i="22" s="1"/>
  <c r="R26" i="22" a="1"/>
  <c r="R26" i="22" s="1"/>
  <c r="S26" i="22" s="1"/>
  <c r="R127" i="22" a="1"/>
  <c r="R127" i="22" s="1"/>
  <c r="S127" i="22" s="1"/>
  <c r="R81" i="22" a="1"/>
  <c r="R81" i="22" s="1"/>
  <c r="S81" i="22" s="1"/>
  <c r="R105" i="22" a="1"/>
  <c r="R105" i="22" s="1"/>
  <c r="S105" i="22" s="1"/>
  <c r="R104" i="22" a="1"/>
  <c r="R104" i="22" s="1"/>
  <c r="S104" i="22" s="1"/>
  <c r="R103" i="22" a="1"/>
  <c r="R103" i="22" s="1"/>
  <c r="S103" i="22" s="1"/>
  <c r="R70" i="22" a="1"/>
  <c r="R70" i="22" s="1"/>
  <c r="S70" i="22" s="1"/>
  <c r="R102" i="22" a="1"/>
  <c r="R102" i="22" s="1"/>
  <c r="S102" i="22" s="1"/>
  <c r="R39" i="22" a="1"/>
  <c r="R39" i="22" s="1"/>
  <c r="S39" i="22" s="1"/>
  <c r="R101" i="22" a="1"/>
  <c r="R101" i="22" s="1"/>
  <c r="S101" i="22" s="1"/>
  <c r="R125" i="22" a="1"/>
  <c r="R125" i="22" s="1"/>
  <c r="S125" i="22" s="1"/>
  <c r="R100" i="22" a="1"/>
  <c r="R100" i="22" s="1"/>
  <c r="S100" i="22" s="1"/>
  <c r="R43" i="22" a="1"/>
  <c r="R43" i="22" s="1"/>
  <c r="S43" i="22" s="1"/>
  <c r="R55" i="22" a="1"/>
  <c r="R55" i="22" s="1"/>
  <c r="R85" i="22" a="1"/>
  <c r="R85" i="22" s="1"/>
  <c r="S85" i="22" s="1"/>
  <c r="R97" i="22" a="1"/>
  <c r="R97" i="22" s="1"/>
  <c r="S97" i="22" s="1"/>
  <c r="R96" i="22" a="1"/>
  <c r="R96" i="22" s="1"/>
  <c r="S96" i="22" s="1"/>
  <c r="R45" i="22" a="1"/>
  <c r="R45" i="22" s="1"/>
  <c r="S45" i="22" s="1"/>
  <c r="R95" i="22" a="1"/>
  <c r="R95" i="22" s="1"/>
  <c r="S95" i="22" s="1"/>
  <c r="R71" i="22" a="1"/>
  <c r="R71" i="22" s="1"/>
  <c r="S71" i="22" s="1"/>
  <c r="R42" i="22" a="1"/>
  <c r="R42" i="22" s="1"/>
  <c r="S42" i="22" s="1"/>
  <c r="R66" i="22" a="1"/>
  <c r="R66" i="22" s="1"/>
  <c r="S66" i="22" s="1"/>
  <c r="R41" i="22" a="1"/>
  <c r="R41" i="22" s="1"/>
  <c r="S41" i="22" s="1"/>
  <c r="R40" i="22" a="1"/>
  <c r="R40" i="22" s="1"/>
  <c r="S40" i="22" s="1"/>
  <c r="R58" i="22" a="1"/>
  <c r="R58" i="22" s="1"/>
  <c r="S58" i="22" s="1"/>
  <c r="R64" i="22" a="1"/>
  <c r="R64" i="22" s="1"/>
  <c r="S64" i="22" s="1"/>
  <c r="R87" i="22" a="1"/>
  <c r="R87" i="22" s="1"/>
  <c r="S87" i="22" s="1"/>
  <c r="R78" i="22" a="1"/>
  <c r="R78" i="22" s="1"/>
  <c r="S78" i="22" s="1"/>
  <c r="R86" i="22" a="1"/>
  <c r="R86" i="22" s="1"/>
  <c r="S86" i="22" s="1"/>
  <c r="R72" i="22" a="1"/>
  <c r="R72" i="22" s="1"/>
  <c r="S72" i="22" s="1"/>
  <c r="R84" i="22" a="1"/>
  <c r="R84" i="22" s="1"/>
  <c r="S84" i="22" s="1"/>
  <c r="R38" i="22" a="1"/>
  <c r="R38" i="22" s="1"/>
  <c r="S38" i="22" s="1"/>
  <c r="R82" i="22" a="1"/>
  <c r="R82" i="22" s="1"/>
  <c r="S82" i="22" s="1"/>
  <c r="R13" i="22" a="1"/>
  <c r="R13" i="22" s="1"/>
  <c r="S13" i="22" s="1"/>
  <c r="R34" i="22" a="1"/>
  <c r="R34" i="22" s="1"/>
  <c r="S34" i="22" s="1"/>
  <c r="R32" i="22" a="1"/>
  <c r="R32" i="22" s="1"/>
  <c r="S32" i="22" s="1"/>
  <c r="R36" i="22" a="1"/>
  <c r="R36" i="22" s="1"/>
  <c r="S36" i="22" s="1"/>
  <c r="R33" i="22" a="1"/>
  <c r="R33" i="22" s="1"/>
  <c r="S33" i="22" s="1"/>
  <c r="R27" i="22" a="1"/>
  <c r="R27" i="22" s="1"/>
  <c r="S27" i="22" s="1"/>
  <c r="R17" i="22" a="1"/>
  <c r="R17" i="22" s="1"/>
  <c r="S17" i="22" s="1"/>
  <c r="R22" i="22" a="1"/>
  <c r="R22" i="22" s="1"/>
  <c r="S22" i="22" s="1"/>
  <c r="R79" i="22" a="1"/>
  <c r="R79" i="22" s="1"/>
  <c r="S79" i="22" s="1"/>
  <c r="R56" i="22" a="1"/>
  <c r="R56" i="22" s="1"/>
  <c r="S56" i="22" s="1"/>
  <c r="R18" i="22" a="1"/>
  <c r="R18" i="22" s="1"/>
  <c r="S18" i="22" s="1"/>
  <c r="R132" i="22" a="1"/>
  <c r="R132" i="22" s="1"/>
  <c r="S132" i="22" s="1"/>
  <c r="R24" i="22" a="1"/>
  <c r="R24" i="22" s="1"/>
  <c r="S24" i="22" s="1"/>
  <c r="R16" i="22" a="1"/>
  <c r="R16" i="22" s="1"/>
  <c r="S16" i="22" s="1"/>
  <c r="R114" i="22" a="1"/>
  <c r="R114" i="22" s="1"/>
  <c r="S114" i="22" s="1"/>
  <c r="R113" i="22" a="1"/>
  <c r="R113" i="22" s="1"/>
  <c r="S113" i="22" s="1"/>
  <c r="R23" i="22" a="1"/>
  <c r="R23" i="22" s="1"/>
  <c r="S23" i="22" s="1"/>
  <c r="R94" i="22" a="1"/>
  <c r="R94" i="22" s="1"/>
  <c r="S94" i="22" s="1"/>
  <c r="R14" i="22" a="1"/>
  <c r="R14" i="22" s="1"/>
  <c r="S14" i="22" s="1"/>
  <c r="R92" i="22" a="1"/>
  <c r="R92" i="22" s="1"/>
  <c r="S92" i="22" s="1"/>
  <c r="R15" i="22" a="1"/>
  <c r="R15" i="22" s="1"/>
  <c r="S15" i="22" s="1"/>
  <c r="R134" i="22" a="1"/>
  <c r="R134" i="22" s="1"/>
  <c r="S134" i="22" s="1"/>
  <c r="R133" i="22" a="1"/>
  <c r="R133" i="22" s="1"/>
  <c r="S133" i="22" s="1"/>
  <c r="R77" i="22" a="1"/>
  <c r="R77" i="22" s="1"/>
  <c r="S77" i="22" s="1"/>
  <c r="R108" i="22" a="1"/>
  <c r="R108" i="22" s="1"/>
  <c r="S108" i="22" s="1"/>
  <c r="R10" i="22" a="1"/>
  <c r="R10" i="22" s="1"/>
  <c r="S10" i="22" s="1"/>
  <c r="R21" i="22" a="1"/>
  <c r="R21" i="22" s="1"/>
  <c r="S21" i="22" s="1"/>
  <c r="R76" i="22" a="1"/>
  <c r="R76" i="22" s="1"/>
  <c r="S76" i="22" s="1"/>
  <c r="R6" i="22" a="1"/>
  <c r="R6" i="22" s="1"/>
  <c r="S6" i="22" s="1"/>
  <c r="R9" i="22" a="1"/>
  <c r="R9" i="22" s="1"/>
  <c r="S9" i="22" s="1"/>
  <c r="R8" i="22" a="1"/>
  <c r="R8" i="22" s="1"/>
  <c r="S8" i="22" s="1"/>
  <c r="R7" i="22" a="1"/>
  <c r="R7" i="22" s="1"/>
  <c r="S7" i="22" s="1"/>
  <c r="B22" i="22"/>
  <c r="R206" i="16" a="1"/>
  <c r="R206" i="16"/>
  <c r="S206" i="16"/>
  <c r="R188" i="16" a="1"/>
  <c r="R188" i="16"/>
  <c r="S188" i="16"/>
  <c r="R190" i="16" a="1"/>
  <c r="R190" i="16" s="1"/>
  <c r="S190" i="16" s="1"/>
  <c r="R38" i="16" a="1"/>
  <c r="R38" i="16" s="1"/>
  <c r="S38" i="16" s="1"/>
  <c r="R193" i="16" a="1"/>
  <c r="R193" i="16"/>
  <c r="S193" i="16"/>
  <c r="R201" i="16" a="1"/>
  <c r="R201" i="16"/>
  <c r="S201" i="16"/>
  <c r="R185" i="16" a="1"/>
  <c r="R185" i="16"/>
  <c r="S185" i="16"/>
  <c r="R203" i="16" a="1"/>
  <c r="R203" i="16"/>
  <c r="S203" i="16"/>
  <c r="R204" i="16" a="1"/>
  <c r="R204" i="16"/>
  <c r="S204" i="16"/>
  <c r="R189" i="16" a="1"/>
  <c r="R189" i="16"/>
  <c r="S189" i="16"/>
  <c r="R192" i="16" a="1"/>
  <c r="R192" i="16"/>
  <c r="S192" i="16"/>
  <c r="R66" i="16" a="1"/>
  <c r="R66" i="16" s="1"/>
  <c r="S66" i="16" s="1"/>
  <c r="R135" i="16" a="1"/>
  <c r="R135" i="16" s="1"/>
  <c r="S135" i="16" s="1"/>
  <c r="R143" i="16" a="1"/>
  <c r="R143" i="16"/>
  <c r="S143" i="16" s="1"/>
  <c r="R202" i="16" a="1"/>
  <c r="R202" i="16" s="1"/>
  <c r="S202" i="16" s="1"/>
  <c r="R209" i="16" a="1"/>
  <c r="R209" i="16"/>
  <c r="S209" i="16" s="1"/>
  <c r="R198" i="16" a="1"/>
  <c r="R198" i="16"/>
  <c r="S198" i="16" s="1"/>
  <c r="R144" i="16" a="1"/>
  <c r="R144" i="16"/>
  <c r="S144" i="16"/>
  <c r="R211" i="16" a="1"/>
  <c r="R211" i="16" s="1"/>
  <c r="S211" i="16" s="1"/>
  <c r="R184" i="16" a="1"/>
  <c r="R184" i="16"/>
  <c r="S184" i="16"/>
  <c r="R197" i="16" a="1"/>
  <c r="R197" i="16"/>
  <c r="S197" i="16"/>
  <c r="R183" i="16" a="1"/>
  <c r="R183" i="16"/>
  <c r="S183" i="16"/>
  <c r="R175" i="16" a="1"/>
  <c r="R175" i="16"/>
  <c r="S175" i="16"/>
  <c r="R45" i="16" a="1"/>
  <c r="R45" i="16" s="1"/>
  <c r="S45" i="16" s="1"/>
  <c r="R191" i="16" a="1"/>
  <c r="R191" i="16"/>
  <c r="S191" i="16"/>
  <c r="R199" i="16" a="1"/>
  <c r="R199" i="16"/>
  <c r="S199" i="16"/>
  <c r="R11" i="16" a="1"/>
  <c r="R11" i="16"/>
  <c r="S11" i="16"/>
  <c r="R173" i="16" a="1"/>
  <c r="R173" i="16"/>
  <c r="S173" i="16"/>
  <c r="R174" i="16" a="1"/>
  <c r="R174" i="16"/>
  <c r="S174" i="16"/>
  <c r="R169" i="16" a="1"/>
  <c r="R169" i="16"/>
  <c r="S169" i="16"/>
  <c r="R180" i="16" a="1"/>
  <c r="R180" i="16"/>
  <c r="S180" i="16"/>
  <c r="R181" i="16" a="1"/>
  <c r="R181" i="16"/>
  <c r="S181" i="16"/>
  <c r="R23" i="16" a="1"/>
  <c r="R23" i="16"/>
  <c r="S23" i="16"/>
  <c r="R176" i="16" a="1"/>
  <c r="R176" i="16"/>
  <c r="S176" i="16"/>
  <c r="R154" i="16" a="1"/>
  <c r="R154" i="16"/>
  <c r="S154" i="16"/>
  <c r="R167" i="16" a="1"/>
  <c r="R167" i="16"/>
  <c r="S167" i="16"/>
  <c r="R171" i="16" a="1"/>
  <c r="R171" i="16"/>
  <c r="S171" i="16"/>
  <c r="R170" i="16" a="1"/>
  <c r="R170" i="16"/>
  <c r="S170" i="16"/>
  <c r="R172" i="16" a="1"/>
  <c r="R172" i="16"/>
  <c r="S172" i="16"/>
  <c r="R182" i="16" a="1"/>
  <c r="R182" i="16"/>
  <c r="S182" i="16"/>
  <c r="R151" i="16" a="1"/>
  <c r="R151" i="16"/>
  <c r="S151" i="16"/>
  <c r="R150" i="16" a="1"/>
  <c r="R150" i="16" s="1"/>
  <c r="S150" i="16" s="1"/>
  <c r="R163" i="16" a="1"/>
  <c r="R163" i="16" s="1"/>
  <c r="S163" i="16" s="1"/>
  <c r="R157" i="16" a="1"/>
  <c r="R157" i="16"/>
  <c r="S157" i="16"/>
  <c r="R166" i="16" a="1"/>
  <c r="R166" i="16" s="1"/>
  <c r="S166" i="16" s="1"/>
  <c r="R168" i="16" a="1"/>
  <c r="R168" i="16" s="1"/>
  <c r="S168" i="16" s="1"/>
  <c r="R178" i="16" a="1"/>
  <c r="R178" i="16" s="1"/>
  <c r="S178" i="16" s="1"/>
  <c r="R162" i="16" a="1"/>
  <c r="R162" i="16" s="1"/>
  <c r="S162" i="16" s="1"/>
  <c r="R165" i="16" a="1"/>
  <c r="R165" i="16" s="1"/>
  <c r="S165" i="16" s="1"/>
  <c r="R164" i="16" a="1"/>
  <c r="R164" i="16" s="1"/>
  <c r="S164" i="16" s="1"/>
  <c r="R146" i="16" a="1"/>
  <c r="R146" i="16" s="1"/>
  <c r="S146" i="16" s="1"/>
  <c r="R131" i="16" a="1"/>
  <c r="R131" i="16" s="1"/>
  <c r="S131" i="16" s="1"/>
  <c r="R179" i="16" a="1"/>
  <c r="R179" i="16" s="1"/>
  <c r="S179" i="16" s="1"/>
  <c r="R161" i="16" a="1"/>
  <c r="R161" i="16" s="1"/>
  <c r="S161" i="16" s="1"/>
  <c r="R153" i="16" a="1"/>
  <c r="R153" i="16" s="1"/>
  <c r="S153" i="16" s="1"/>
  <c r="R156" i="16" a="1"/>
  <c r="R156" i="16" s="1"/>
  <c r="S156" i="16" s="1"/>
  <c r="R155" i="16" a="1"/>
  <c r="R155" i="16" s="1"/>
  <c r="S155" i="16" s="1"/>
  <c r="R152" i="16" a="1"/>
  <c r="R152" i="16" s="1"/>
  <c r="S152" i="16" s="1"/>
  <c r="R160" i="16" a="1"/>
  <c r="R160" i="16" s="1"/>
  <c r="S160" i="16" s="1"/>
  <c r="R147" i="16" a="1"/>
  <c r="R147" i="16" s="1"/>
  <c r="S147" i="16" s="1"/>
  <c r="R124" i="16" a="1"/>
  <c r="R124" i="16" s="1"/>
  <c r="S124" i="16" s="1"/>
  <c r="R158" i="16" a="1"/>
  <c r="R158" i="16" s="1"/>
  <c r="S158" i="16" s="1"/>
  <c r="R149" i="16" a="1"/>
  <c r="R149" i="16" s="1"/>
  <c r="S149" i="16" s="1"/>
  <c r="R136" i="16" a="1"/>
  <c r="R136" i="16" s="1"/>
  <c r="S136" i="16" s="1"/>
  <c r="R141" i="16" a="1"/>
  <c r="R141" i="16" s="1"/>
  <c r="S141" i="16" s="1"/>
  <c r="R134" i="16" a="1"/>
  <c r="R134" i="16" s="1"/>
  <c r="S134" i="16" s="1"/>
  <c r="R139" i="16" a="1"/>
  <c r="R139" i="16" s="1"/>
  <c r="S139" i="16" s="1"/>
  <c r="R12" i="16" a="1"/>
  <c r="R12" i="16" s="1"/>
  <c r="S12" i="16" s="1"/>
  <c r="R142" i="16" a="1"/>
  <c r="R142" i="16" s="1"/>
  <c r="S142" i="16" s="1"/>
  <c r="R138" i="16" a="1"/>
  <c r="R138" i="16" s="1"/>
  <c r="S138" i="16" s="1"/>
  <c r="R140" i="16" a="1"/>
  <c r="R140" i="16" s="1"/>
  <c r="S140" i="16" s="1"/>
  <c r="R137" i="16" a="1"/>
  <c r="R137" i="16" s="1"/>
  <c r="S137" i="16" s="1"/>
  <c r="R53" i="16" a="1"/>
  <c r="R53" i="16" s="1"/>
  <c r="S53" i="16" s="1"/>
  <c r="R148" i="16" a="1"/>
  <c r="R148" i="16" s="1"/>
  <c r="S148" i="16" s="1"/>
  <c r="R121" i="16" a="1"/>
  <c r="R121" i="16" s="1"/>
  <c r="S121" i="16" s="1"/>
  <c r="R98" i="16" a="1"/>
  <c r="R98" i="16" s="1"/>
  <c r="S98" i="16" s="1"/>
  <c r="R48" i="16" a="1"/>
  <c r="R48" i="16" s="1"/>
  <c r="S48" i="16" s="1"/>
  <c r="R130" i="16" a="1"/>
  <c r="R130" i="16" s="1"/>
  <c r="S130" i="16" s="1"/>
  <c r="R128" i="16" a="1"/>
  <c r="R128" i="16" s="1"/>
  <c r="S128" i="16" s="1"/>
  <c r="R129" i="16" a="1"/>
  <c r="R129" i="16" s="1"/>
  <c r="S129" i="16" s="1"/>
  <c r="R127" i="16" a="1"/>
  <c r="R127" i="16" s="1"/>
  <c r="S127" i="16" s="1"/>
  <c r="R125" i="16" a="1"/>
  <c r="R125" i="16" s="1"/>
  <c r="S125" i="16" s="1"/>
  <c r="R126" i="16" a="1"/>
  <c r="R126" i="16" s="1"/>
  <c r="S126" i="16" s="1"/>
  <c r="R108" i="16" a="1"/>
  <c r="R108" i="16" s="1"/>
  <c r="S108" i="16" s="1"/>
  <c r="R123" i="16" a="1"/>
  <c r="R123" i="16" s="1"/>
  <c r="S123" i="16" s="1"/>
  <c r="R91" i="16" a="1"/>
  <c r="R91" i="16" s="1"/>
  <c r="S91" i="16" s="1"/>
  <c r="R114" i="16" a="1"/>
  <c r="R114" i="16" s="1"/>
  <c r="S114" i="16" s="1"/>
  <c r="R113" i="16" a="1"/>
  <c r="R113" i="16" s="1"/>
  <c r="S113" i="16" s="1"/>
  <c r="R115" i="16" a="1"/>
  <c r="R115" i="16" s="1"/>
  <c r="S115" i="16" s="1"/>
  <c r="R120" i="16" a="1"/>
  <c r="R120" i="16" s="1"/>
  <c r="S120" i="16" s="1"/>
  <c r="R117" i="16" a="1"/>
  <c r="R117" i="16" s="1"/>
  <c r="S117" i="16" s="1"/>
  <c r="R118" i="16" a="1"/>
  <c r="R118" i="16" s="1"/>
  <c r="S118" i="16" s="1"/>
  <c r="R122" i="16" a="1"/>
  <c r="R122" i="16" s="1"/>
  <c r="S122" i="16" s="1"/>
  <c r="R116" i="16" a="1"/>
  <c r="R116" i="16" s="1"/>
  <c r="S116" i="16" s="1"/>
  <c r="R109" i="16" a="1"/>
  <c r="R109" i="16" s="1"/>
  <c r="S109" i="16" s="1"/>
  <c r="R119" i="16" a="1"/>
  <c r="R119" i="16" s="1"/>
  <c r="S119" i="16" s="1"/>
  <c r="R89" i="16" a="1"/>
  <c r="R89" i="16" s="1"/>
  <c r="S89" i="16" s="1"/>
  <c r="R110" i="16" a="1"/>
  <c r="R110" i="16" s="1"/>
  <c r="S110" i="16" s="1"/>
  <c r="R82" i="16" a="1"/>
  <c r="R82" i="16" s="1"/>
  <c r="S82" i="16" s="1"/>
  <c r="R112" i="16" a="1"/>
  <c r="R112" i="16" s="1"/>
  <c r="S112" i="16" s="1"/>
  <c r="R90" i="16" a="1"/>
  <c r="R90" i="16" s="1"/>
  <c r="S90" i="16" s="1"/>
  <c r="R210" i="16" a="1"/>
  <c r="R210" i="16" s="1"/>
  <c r="S210" i="16" s="1"/>
  <c r="R107" i="16" a="1"/>
  <c r="R107" i="16" s="1"/>
  <c r="S107" i="16" s="1"/>
  <c r="R105" i="16" a="1"/>
  <c r="R105" i="16" s="1"/>
  <c r="S105" i="16" s="1"/>
  <c r="R104" i="16" a="1"/>
  <c r="R104" i="16" s="1"/>
  <c r="S104" i="16" s="1"/>
  <c r="R205" i="16" a="1"/>
  <c r="R205" i="16" s="1"/>
  <c r="S205" i="16" s="1"/>
  <c r="R159" i="16" a="1"/>
  <c r="R159" i="16" s="1"/>
  <c r="S159" i="16" s="1"/>
  <c r="R103" i="16" a="1"/>
  <c r="R103" i="16" s="1"/>
  <c r="S103" i="16" s="1"/>
  <c r="R101" i="16" a="1"/>
  <c r="R101" i="16" s="1"/>
  <c r="S101" i="16" s="1"/>
  <c r="R102" i="16" a="1"/>
  <c r="R102" i="16" s="1"/>
  <c r="S102" i="16" s="1"/>
  <c r="R195" i="16" a="1"/>
  <c r="R195" i="16" s="1"/>
  <c r="S195" i="16" s="1"/>
  <c r="R187" i="16" a="1"/>
  <c r="R187" i="16" s="1"/>
  <c r="S187" i="16" s="1"/>
  <c r="R186" i="16" a="1"/>
  <c r="R186" i="16" s="1"/>
  <c r="S186" i="16" s="1"/>
  <c r="R80" i="16" a="1"/>
  <c r="R80" i="16" s="1"/>
  <c r="S80" i="16" s="1"/>
  <c r="R207" i="16" a="1"/>
  <c r="R207" i="16" s="1"/>
  <c r="S207" i="16" s="1"/>
  <c r="R194" i="16" a="1"/>
  <c r="R194" i="16" s="1"/>
  <c r="S194" i="16" s="1"/>
  <c r="R97" i="16" a="1"/>
  <c r="R97" i="16" s="1"/>
  <c r="S97" i="16" s="1"/>
  <c r="R95" i="16" a="1"/>
  <c r="R95" i="16" s="1"/>
  <c r="S95" i="16" s="1"/>
  <c r="R94" i="16" a="1"/>
  <c r="R94" i="16" s="1"/>
  <c r="S94" i="16" s="1"/>
  <c r="R106" i="16" a="1"/>
  <c r="R106" i="16" s="1"/>
  <c r="S106" i="16" s="1"/>
  <c r="R92" i="16" a="1"/>
  <c r="R92" i="16" s="1"/>
  <c r="S92" i="16" s="1"/>
  <c r="R88" i="16" a="1"/>
  <c r="R88" i="16" s="1"/>
  <c r="S88" i="16" s="1"/>
  <c r="R87" i="16" a="1"/>
  <c r="R87" i="16" s="1"/>
  <c r="S87" i="16" s="1"/>
  <c r="R86" i="16" a="1"/>
  <c r="R86" i="16" s="1"/>
  <c r="S86" i="16" s="1"/>
  <c r="R208" i="16" a="1"/>
  <c r="R208" i="16" s="1"/>
  <c r="S208" i="16" s="1"/>
  <c r="R85" i="16" a="1"/>
  <c r="R85" i="16" s="1"/>
  <c r="S85" i="16" s="1"/>
  <c r="R83" i="16" a="1"/>
  <c r="R83" i="16" s="1"/>
  <c r="S83" i="16" s="1"/>
  <c r="R78" i="16" a="1"/>
  <c r="R78" i="16" s="1"/>
  <c r="S78" i="16" s="1"/>
  <c r="R196" i="16" a="1"/>
  <c r="R196" i="16" s="1"/>
  <c r="S196" i="16" s="1"/>
  <c r="R77" i="16" a="1"/>
  <c r="R77" i="16" s="1"/>
  <c r="S77" i="16" s="1"/>
  <c r="R76" i="16" a="1"/>
  <c r="R76" i="16" s="1"/>
  <c r="R75" i="16" a="1"/>
  <c r="R75" i="16" s="1"/>
  <c r="S75" i="16" s="1"/>
  <c r="R74" i="16" a="1"/>
  <c r="R74" i="16" s="1"/>
  <c r="S74" i="16" s="1"/>
  <c r="R18" i="16" a="1"/>
  <c r="R18" i="16" s="1"/>
  <c r="S18" i="16" s="1"/>
  <c r="R72" i="16" a="1"/>
  <c r="R72" i="16" s="1"/>
  <c r="S72" i="16" s="1"/>
  <c r="R71" i="16" a="1"/>
  <c r="R71" i="16" s="1"/>
  <c r="S71" i="16" s="1"/>
  <c r="R70" i="16" a="1"/>
  <c r="R70" i="16" s="1"/>
  <c r="S70" i="16" s="1"/>
  <c r="R68" i="16" a="1"/>
  <c r="R68" i="16" s="1"/>
  <c r="S68" i="16" s="1"/>
  <c r="R84" i="16" a="1"/>
  <c r="R84" i="16" s="1"/>
  <c r="S84" i="16" s="1"/>
  <c r="R67" i="16" a="1"/>
  <c r="R67" i="16" s="1"/>
  <c r="S67" i="16" s="1"/>
  <c r="R64" i="16" a="1"/>
  <c r="R64" i="16" s="1"/>
  <c r="S64" i="16" s="1"/>
  <c r="R52" i="16" a="1"/>
  <c r="R52" i="16" s="1"/>
  <c r="S52" i="16" s="1"/>
  <c r="R62" i="16" a="1"/>
  <c r="R62" i="16" s="1"/>
  <c r="S62" i="16" s="1"/>
  <c r="R59" i="16" a="1"/>
  <c r="R59" i="16" s="1"/>
  <c r="S59" i="16" s="1"/>
  <c r="R57" i="16" a="1"/>
  <c r="R57" i="16" s="1"/>
  <c r="S57" i="16" s="1"/>
  <c r="R47" i="16" a="1"/>
  <c r="R47" i="16" s="1"/>
  <c r="S47" i="16" s="1"/>
  <c r="R56" i="16" a="1"/>
  <c r="R56" i="16" s="1"/>
  <c r="S56" i="16" s="1"/>
  <c r="R55" i="16" a="1"/>
  <c r="R55" i="16" s="1"/>
  <c r="S55" i="16" s="1"/>
  <c r="R54" i="16" a="1"/>
  <c r="R54" i="16" s="1"/>
  <c r="S54" i="16" s="1"/>
  <c r="R60" i="16" a="1"/>
  <c r="R60" i="16" s="1"/>
  <c r="S60" i="16" s="1"/>
  <c r="R44" i="16" a="1"/>
  <c r="R44" i="16" s="1"/>
  <c r="S44" i="16" s="1"/>
  <c r="R46" i="16" a="1"/>
  <c r="R46" i="16" s="1"/>
  <c r="S46" i="16" s="1"/>
  <c r="R50" i="16" a="1"/>
  <c r="R50" i="16" s="1"/>
  <c r="S50" i="16" s="1"/>
  <c r="R17" i="16" a="1"/>
  <c r="R17" i="16" s="1"/>
  <c r="S17" i="16" s="1"/>
  <c r="R69" i="16" a="1"/>
  <c r="R69" i="16" s="1"/>
  <c r="S69" i="16" s="1"/>
  <c r="R65" i="16" a="1"/>
  <c r="R65" i="16" s="1"/>
  <c r="S65" i="16" s="1"/>
  <c r="R58" i="16" a="1"/>
  <c r="R58" i="16" s="1"/>
  <c r="S58" i="16" s="1"/>
  <c r="R16" i="16" a="1"/>
  <c r="R16" i="16" s="1"/>
  <c r="S16" i="16" s="1"/>
  <c r="R14" i="16" a="1"/>
  <c r="R14" i="16" s="1"/>
  <c r="S14" i="16" s="1"/>
  <c r="R40" i="16" a="1"/>
  <c r="R40" i="16" s="1"/>
  <c r="S40" i="16" s="1"/>
  <c r="R32" i="16" a="1"/>
  <c r="R32" i="16" s="1"/>
  <c r="S32" i="16" s="1"/>
  <c r="R61" i="16" a="1"/>
  <c r="R61" i="16" s="1"/>
  <c r="S61" i="16" s="1"/>
  <c r="R25" i="16" a="1"/>
  <c r="R25" i="16" s="1"/>
  <c r="S25" i="16" s="1"/>
  <c r="R41" i="16" a="1"/>
  <c r="R41" i="16" s="1"/>
  <c r="S41" i="16" s="1"/>
  <c r="R37" i="16" a="1"/>
  <c r="R37" i="16" s="1"/>
  <c r="S37" i="16" s="1"/>
  <c r="R36" i="16" a="1"/>
  <c r="R36" i="16" s="1"/>
  <c r="S36" i="16" s="1"/>
  <c r="R42" i="16" a="1"/>
  <c r="R42" i="16" s="1"/>
  <c r="S42" i="16" s="1"/>
  <c r="R49" i="16" a="1"/>
  <c r="R49" i="16" s="1"/>
  <c r="S49" i="16" s="1"/>
  <c r="R19" i="16" a="1"/>
  <c r="R19" i="16" s="1"/>
  <c r="S19" i="16" s="1"/>
  <c r="R35" i="16" a="1"/>
  <c r="R35" i="16" s="1"/>
  <c r="S35" i="16" s="1"/>
  <c r="R33" i="16" a="1"/>
  <c r="R33" i="16" s="1"/>
  <c r="S33" i="16" s="1"/>
  <c r="R31" i="16" a="1"/>
  <c r="R31" i="16" s="1"/>
  <c r="S31" i="16" s="1"/>
  <c r="R30" i="16" a="1"/>
  <c r="R30" i="16" s="1"/>
  <c r="S30" i="16" s="1"/>
  <c r="R20" i="16" a="1"/>
  <c r="R20" i="16" s="1"/>
  <c r="S20" i="16" s="1"/>
  <c r="R43" i="16" a="1"/>
  <c r="R43" i="16" s="1"/>
  <c r="S43" i="16" s="1"/>
  <c r="R27" i="16" a="1"/>
  <c r="R27" i="16" s="1"/>
  <c r="S27" i="16" s="1"/>
  <c r="R26" i="16" a="1"/>
  <c r="R26" i="16" s="1"/>
  <c r="S26" i="16" s="1"/>
  <c r="R28" i="16" a="1"/>
  <c r="R28" i="16" s="1"/>
  <c r="S28" i="16" s="1"/>
  <c r="R24" i="16" a="1"/>
  <c r="R24" i="16" s="1"/>
  <c r="S24" i="16" s="1"/>
  <c r="R15" i="16" a="1"/>
  <c r="R15" i="16" s="1"/>
  <c r="S15" i="16" s="1"/>
  <c r="R51" i="16" a="1"/>
  <c r="R51" i="16" s="1"/>
  <c r="S51" i="16" s="1"/>
  <c r="R29" i="16" a="1"/>
  <c r="R29" i="16" s="1"/>
  <c r="S29" i="16" s="1"/>
  <c r="R22" i="16" a="1"/>
  <c r="R22" i="16" s="1"/>
  <c r="S22" i="16" s="1"/>
  <c r="R13" i="16" a="1"/>
  <c r="R13" i="16" s="1"/>
  <c r="S13" i="16" s="1"/>
  <c r="R21" i="16" a="1"/>
  <c r="R21" i="16" s="1"/>
  <c r="S21" i="16" s="1"/>
  <c r="R9" i="16" a="1"/>
  <c r="R9" i="16" s="1"/>
  <c r="S9" i="16" s="1"/>
  <c r="O84" i="16"/>
  <c r="G29" i="16" a="1"/>
  <c r="G29" i="16" s="1"/>
  <c r="O29" i="16" s="1"/>
  <c r="O38" i="16"/>
  <c r="B11" i="22"/>
  <c r="O91" i="16"/>
  <c r="B86" i="22"/>
  <c r="O195" i="16"/>
  <c r="O187" i="16"/>
  <c r="O186" i="16"/>
  <c r="G80" i="16" a="1"/>
  <c r="G80" i="16" s="1"/>
  <c r="O80" i="16" s="1"/>
  <c r="G202" i="16" a="1"/>
  <c r="G202" i="16" s="1"/>
  <c r="O202" i="16" s="1"/>
  <c r="B2" i="16"/>
  <c r="G188" i="16" a="1"/>
  <c r="G188" i="16" s="1"/>
  <c r="O188" i="16" s="1"/>
  <c r="G171" i="16" a="1"/>
  <c r="G171" i="16" s="1"/>
  <c r="O171" i="16" s="1"/>
  <c r="G170" i="16" a="1"/>
  <c r="G170" i="16" s="1"/>
  <c r="O170" i="16" s="1"/>
  <c r="G44" i="16" a="1"/>
  <c r="G44" i="16" s="1"/>
  <c r="O44" i="16" s="1"/>
  <c r="G172" i="16" a="1"/>
  <c r="G172" i="16" s="1"/>
  <c r="O172" i="16" s="1"/>
  <c r="B103" i="22"/>
  <c r="B135" i="22"/>
  <c r="B101" i="22"/>
  <c r="G43" i="16" a="1"/>
  <c r="G43" i="16" s="1"/>
  <c r="O43" i="16" s="1"/>
  <c r="O208" i="16"/>
  <c r="O194" i="16"/>
  <c r="B85" i="22"/>
  <c r="G71" i="16" a="1"/>
  <c r="G71" i="16" s="1"/>
  <c r="O71" i="16" s="1"/>
  <c r="G67" i="16" a="1"/>
  <c r="G67" i="16" s="1"/>
  <c r="O67" i="16" s="1"/>
  <c r="G75" i="16" a="1"/>
  <c r="G75" i="16" s="1"/>
  <c r="O75" i="16" s="1"/>
  <c r="G74" i="16" a="1"/>
  <c r="G74" i="16" s="1"/>
  <c r="O74" i="16" s="1"/>
  <c r="G97" i="16" a="1"/>
  <c r="G97" i="16" s="1"/>
  <c r="O97" i="16" s="1"/>
  <c r="G65" i="16" a="1"/>
  <c r="G65" i="16" s="1"/>
  <c r="O65" i="16" s="1"/>
  <c r="G94" i="16" a="1"/>
  <c r="G94" i="16" s="1"/>
  <c r="O94" i="16" s="1"/>
  <c r="G60" i="16" a="1"/>
  <c r="G60" i="16" s="1"/>
  <c r="O60" i="16" s="1"/>
  <c r="G59" i="16" a="1"/>
  <c r="G59" i="16" s="1"/>
  <c r="O59" i="16" s="1"/>
  <c r="G62" i="16" a="1"/>
  <c r="G62" i="16" s="1"/>
  <c r="O62" i="16" s="1"/>
  <c r="G192" i="16" a="1"/>
  <c r="G192" i="16" s="1"/>
  <c r="O192" i="16" s="1"/>
  <c r="G189" i="16" a="1"/>
  <c r="G189" i="16" s="1"/>
  <c r="O189" i="16" s="1"/>
  <c r="G204" i="16" a="1"/>
  <c r="G204" i="16" s="1"/>
  <c r="O204" i="16" s="1"/>
  <c r="G203" i="16" a="1"/>
  <c r="G203" i="16" s="1"/>
  <c r="O203" i="16" s="1"/>
  <c r="G185" i="16" a="1"/>
  <c r="G185" i="16" s="1"/>
  <c r="O185" i="16" s="1"/>
  <c r="G201" i="16" a="1"/>
  <c r="G201" i="16" s="1"/>
  <c r="O201" i="16" s="1"/>
  <c r="G193" i="16" a="1"/>
  <c r="G193" i="16" s="1"/>
  <c r="O193" i="16" s="1"/>
  <c r="G135" i="16" a="1"/>
  <c r="G135" i="16" s="1"/>
  <c r="O135" i="16" s="1"/>
  <c r="G173" i="16" a="1"/>
  <c r="G173" i="16" s="1"/>
  <c r="O173" i="16" s="1"/>
  <c r="G112" i="16" a="1"/>
  <c r="G112" i="16" s="1"/>
  <c r="O112" i="16" s="1"/>
  <c r="G107" i="16" a="1"/>
  <c r="G107" i="16" s="1"/>
  <c r="O107" i="16" s="1"/>
  <c r="B96" i="22"/>
  <c r="B123" i="22"/>
  <c r="B124" i="22"/>
  <c r="B102" i="22"/>
  <c r="B35" i="22"/>
  <c r="B126" i="22"/>
  <c r="B104" i="22"/>
  <c r="B137" i="22"/>
  <c r="B13" i="22"/>
  <c r="B71" i="22"/>
  <c r="B37" i="22"/>
  <c r="B66" i="22"/>
  <c r="B93" i="22"/>
  <c r="B121" i="22"/>
  <c r="B68" i="22"/>
  <c r="B90" i="22"/>
  <c r="B119" i="22"/>
  <c r="B117" i="22"/>
  <c r="B138" i="22"/>
  <c r="B83" i="22"/>
  <c r="B73" i="22"/>
  <c r="B67" i="22"/>
  <c r="B107" i="22"/>
  <c r="B72" i="22"/>
  <c r="B60" i="22"/>
  <c r="B89" i="22"/>
  <c r="B53" i="22"/>
  <c r="B65" i="22"/>
  <c r="B97" i="22"/>
  <c r="B118" i="22"/>
  <c r="B112" i="22"/>
  <c r="B61" i="22"/>
  <c r="B99" i="22"/>
  <c r="B98" i="22"/>
  <c r="B52" i="22"/>
  <c r="B57" i="22"/>
  <c r="B51" i="22"/>
  <c r="B106" i="22"/>
  <c r="B55" i="22"/>
  <c r="B59" i="22"/>
  <c r="B27" i="22"/>
  <c r="B56" i="22"/>
  <c r="B58" i="22"/>
  <c r="B84" i="22"/>
  <c r="B19" i="22"/>
  <c r="B48" i="22"/>
  <c r="B128" i="22"/>
  <c r="B127" i="22"/>
  <c r="B17" i="22"/>
  <c r="B23" i="22"/>
  <c r="B81" i="22"/>
  <c r="B79" i="22"/>
  <c r="B46" i="22"/>
  <c r="B70" i="22"/>
  <c r="B47" i="22"/>
  <c r="B95" i="22"/>
  <c r="B82" i="22"/>
  <c r="B136" i="22"/>
  <c r="B129" i="22"/>
  <c r="B100" i="22"/>
  <c r="B125" i="22"/>
  <c r="B43" i="22"/>
  <c r="B44" i="22"/>
  <c r="B110" i="22"/>
  <c r="B109" i="22"/>
  <c r="B105" i="22"/>
  <c r="B45" i="22"/>
  <c r="B42" i="22"/>
  <c r="B41" i="22"/>
  <c r="B40" i="22"/>
  <c r="B38" i="22"/>
  <c r="B88" i="22"/>
  <c r="B87" i="22"/>
  <c r="B78" i="22"/>
  <c r="B36" i="22"/>
  <c r="B32" i="22"/>
  <c r="B39" i="22"/>
  <c r="B80" i="22"/>
  <c r="B26" i="22"/>
  <c r="B6" i="22"/>
  <c r="B18" i="22"/>
  <c r="B132" i="22"/>
  <c r="B24" i="22"/>
  <c r="B16" i="22"/>
  <c r="B131" i="22"/>
  <c r="B114" i="22"/>
  <c r="B113" i="22"/>
  <c r="B15" i="22"/>
  <c r="B94" i="22"/>
  <c r="B9" i="22"/>
  <c r="B8" i="22"/>
  <c r="B14" i="22"/>
  <c r="B130" i="22"/>
  <c r="B7" i="22"/>
  <c r="B134" i="22"/>
  <c r="B133" i="22"/>
  <c r="B77" i="22"/>
  <c r="B120" i="22"/>
  <c r="B108" i="22"/>
  <c r="B111" i="22"/>
  <c r="B92" i="22"/>
  <c r="B91" i="22"/>
  <c r="B21" i="22"/>
  <c r="B76" i="22"/>
  <c r="B34" i="22"/>
  <c r="G147" i="16" a="1"/>
  <c r="G147" i="16" s="1"/>
  <c r="O147" i="16" s="1"/>
  <c r="G24" i="16" a="1"/>
  <c r="G24" i="16" s="1"/>
  <c r="O24" i="16" s="1"/>
  <c r="G28" i="16" a="1"/>
  <c r="G28" i="16" s="1"/>
  <c r="O28" i="16" s="1"/>
  <c r="G26" i="16" a="1"/>
  <c r="G26" i="16" s="1"/>
  <c r="O26" i="16" s="1"/>
  <c r="G27" i="16" a="1"/>
  <c r="G27" i="16" s="1"/>
  <c r="O27" i="16" s="1"/>
  <c r="G21" i="16" a="1"/>
  <c r="G21" i="16" s="1"/>
  <c r="O21" i="16" s="1"/>
  <c r="G20" i="16" a="1"/>
  <c r="G20" i="16" s="1"/>
  <c r="O20" i="16" s="1"/>
  <c r="G61" i="16" a="1"/>
  <c r="G61" i="16" s="1"/>
  <c r="O61" i="16" s="1"/>
  <c r="G30" i="16" a="1"/>
  <c r="G30" i="16" s="1"/>
  <c r="O30" i="16" s="1"/>
  <c r="G22" i="16" a="1"/>
  <c r="G22" i="16" s="1"/>
  <c r="O22" i="16" s="1"/>
  <c r="G33" i="16" a="1"/>
  <c r="G33" i="16" s="1"/>
  <c r="O33" i="16" s="1"/>
  <c r="G35" i="16" a="1"/>
  <c r="G35" i="16" s="1"/>
  <c r="O35" i="16" s="1"/>
  <c r="G15" i="16" a="1"/>
  <c r="G15" i="16" s="1"/>
  <c r="O15" i="16" s="1"/>
  <c r="G11" i="16" a="1"/>
  <c r="G11" i="16" s="1"/>
  <c r="O11" i="16" s="1"/>
  <c r="G72" i="16" a="1"/>
  <c r="G72" i="16" s="1"/>
  <c r="O72" i="16" s="1"/>
  <c r="G78" i="16" a="1"/>
  <c r="G78" i="16" s="1"/>
  <c r="O78" i="16" s="1"/>
  <c r="G47" i="16" a="1"/>
  <c r="G47" i="16" s="1"/>
  <c r="O47" i="16" s="1"/>
  <c r="G108" i="16" a="1"/>
  <c r="G108" i="16" s="1"/>
  <c r="O108" i="16" s="1"/>
  <c r="G17" i="16" a="1"/>
  <c r="G17" i="16" s="1"/>
  <c r="O17" i="16" s="1"/>
  <c r="G37" i="16" a="1"/>
  <c r="G37" i="16" s="1"/>
  <c r="O37" i="16" s="1"/>
  <c r="G41" i="16" a="1"/>
  <c r="G41" i="16" s="1"/>
  <c r="O41" i="16" s="1"/>
  <c r="G42" i="16" a="1"/>
  <c r="G42" i="16" s="1"/>
  <c r="O42" i="16" s="1"/>
  <c r="G50" i="16" a="1"/>
  <c r="G50" i="16" s="1"/>
  <c r="O50" i="16" s="1"/>
  <c r="G48" i="16" a="1"/>
  <c r="G48" i="16" s="1"/>
  <c r="O48" i="16" s="1"/>
  <c r="G40" i="16" a="1"/>
  <c r="G40" i="16" s="1"/>
  <c r="O40" i="16" s="1"/>
  <c r="G114" i="16" a="1"/>
  <c r="G114" i="16" s="1"/>
  <c r="O114" i="16" s="1"/>
  <c r="G130" i="16" a="1"/>
  <c r="G130" i="16" s="1"/>
  <c r="O130" i="16" s="1"/>
  <c r="G121" i="16" a="1"/>
  <c r="G121" i="16" s="1"/>
  <c r="O121" i="16" s="1"/>
  <c r="G199" i="16" a="1"/>
  <c r="G199" i="16" s="1"/>
  <c r="O199" i="16" s="1"/>
  <c r="G92" i="16" a="1"/>
  <c r="G92" i="16" s="1"/>
  <c r="O92" i="16" s="1"/>
  <c r="G76" i="16" a="1"/>
  <c r="G76" i="16" s="1"/>
  <c r="O76" i="16" s="1"/>
  <c r="G64" i="16" a="1"/>
  <c r="G64" i="16" s="1"/>
  <c r="O64" i="16" s="1"/>
  <c r="G88" i="16" a="1"/>
  <c r="G88" i="16" s="1"/>
  <c r="O88" i="16" s="1"/>
  <c r="G95" i="16" a="1"/>
  <c r="G95" i="16" s="1"/>
  <c r="O95" i="16" s="1"/>
  <c r="G70" i="16" a="1"/>
  <c r="G70" i="16" s="1"/>
  <c r="O70" i="16" s="1"/>
  <c r="G58" i="16" a="1"/>
  <c r="G58" i="16" s="1"/>
  <c r="O58" i="16" s="1"/>
  <c r="G116" i="16" a="1"/>
  <c r="G116" i="16" s="1"/>
  <c r="O116" i="16" s="1"/>
  <c r="G57" i="16" a="1"/>
  <c r="G57" i="16" s="1"/>
  <c r="O57" i="16" s="1"/>
  <c r="O109" i="16"/>
  <c r="G87" i="16" a="1"/>
  <c r="G87" i="16" s="1"/>
  <c r="O87" i="16" s="1"/>
  <c r="G77" i="16" a="1"/>
  <c r="G77" i="16" s="1"/>
  <c r="O77" i="16" s="1"/>
  <c r="G52" i="16" a="1"/>
  <c r="G52" i="16" s="1"/>
  <c r="O52" i="16" s="1"/>
  <c r="G83" i="16" a="1"/>
  <c r="G83" i="16" s="1"/>
  <c r="O83" i="16" s="1"/>
  <c r="G69" i="16" a="1"/>
  <c r="G69" i="16" s="1"/>
  <c r="O69" i="16" s="1"/>
  <c r="G54" i="16" a="1"/>
  <c r="G54" i="16" s="1"/>
  <c r="O54" i="16" s="1"/>
  <c r="G124" i="16" a="1"/>
  <c r="G124" i="16" s="1"/>
  <c r="O124" i="16" s="1"/>
  <c r="G68" i="16" a="1"/>
  <c r="G68" i="16" s="1"/>
  <c r="O68" i="16" s="1"/>
  <c r="G85" i="16" a="1"/>
  <c r="G85" i="16" s="1"/>
  <c r="O85" i="16" s="1"/>
  <c r="G86" i="16" a="1"/>
  <c r="G86" i="16" s="1"/>
  <c r="O86" i="16" s="1"/>
  <c r="G25" i="16" a="1"/>
  <c r="G25" i="16" s="1"/>
  <c r="O25" i="16" s="1"/>
  <c r="O56" i="16"/>
  <c r="G55" i="16" a="1"/>
  <c r="G55" i="16" s="1"/>
  <c r="O55" i="16" s="1"/>
  <c r="G122" i="16" a="1"/>
  <c r="G122" i="16" s="1"/>
  <c r="O122" i="16" s="1"/>
  <c r="G32" i="16" a="1"/>
  <c r="G32" i="16" s="1"/>
  <c r="O32" i="16" s="1"/>
  <c r="G190" i="16" a="1"/>
  <c r="G190" i="16" s="1"/>
  <c r="O190" i="16" s="1"/>
  <c r="G36" i="16" a="1"/>
  <c r="G36" i="16" s="1"/>
  <c r="O36" i="16" s="1"/>
  <c r="G31" i="16" a="1"/>
  <c r="G31" i="16" s="1"/>
  <c r="O31" i="16" s="1"/>
  <c r="G149" i="16" a="1"/>
  <c r="G149" i="16" s="1"/>
  <c r="O149" i="16" s="1"/>
  <c r="G49" i="16" a="1"/>
  <c r="G49" i="16" s="1"/>
  <c r="O49" i="16" s="1"/>
  <c r="G14" i="16" a="1"/>
  <c r="G14" i="16" s="1"/>
  <c r="O14" i="16" s="1"/>
  <c r="G16" i="16" a="1"/>
  <c r="G16" i="16" s="1"/>
  <c r="O16" i="16" s="1"/>
  <c r="G150" i="16" a="1"/>
  <c r="G150" i="16" s="1"/>
  <c r="O150" i="16" s="1"/>
  <c r="G182" i="16" a="1"/>
  <c r="G182" i="16" s="1"/>
  <c r="O182" i="16" s="1"/>
  <c r="G152" i="16" a="1"/>
  <c r="G152" i="16" s="1"/>
  <c r="O152" i="16" s="1"/>
  <c r="G143" i="16" a="1"/>
  <c r="G143" i="16" s="1"/>
  <c r="O143" i="16" s="1"/>
  <c r="G154" i="16" a="1"/>
  <c r="G154" i="16" s="1"/>
  <c r="O154" i="16" s="1"/>
  <c r="G155" i="16" a="1"/>
  <c r="G155" i="16" s="1"/>
  <c r="O155" i="16" s="1"/>
  <c r="G153" i="16" a="1"/>
  <c r="G153" i="16" s="1"/>
  <c r="O153" i="16" s="1"/>
  <c r="G157" i="16" a="1"/>
  <c r="G157" i="16" s="1"/>
  <c r="O157" i="16" s="1"/>
  <c r="G158" i="16" a="1"/>
  <c r="G158" i="16" s="1"/>
  <c r="O158" i="16" s="1"/>
  <c r="G156" i="16" a="1"/>
  <c r="G156" i="16" s="1"/>
  <c r="O156" i="16" s="1"/>
  <c r="G160" i="16" a="1"/>
  <c r="G160" i="16" s="1"/>
  <c r="O160" i="16" s="1"/>
  <c r="G102" i="16" a="1"/>
  <c r="G102" i="16" s="1"/>
  <c r="O102" i="16" s="1"/>
  <c r="G101" i="16" a="1"/>
  <c r="G101" i="16" s="1"/>
  <c r="O101" i="16" s="1"/>
  <c r="G103" i="16" a="1"/>
  <c r="G103" i="16" s="1"/>
  <c r="O103" i="16" s="1"/>
  <c r="G53" i="16" a="1"/>
  <c r="G53" i="16" s="1"/>
  <c r="O53" i="16" s="1"/>
  <c r="G118" i="16" a="1"/>
  <c r="G118" i="16" s="1"/>
  <c r="O118" i="16" s="1"/>
  <c r="G117" i="16" a="1"/>
  <c r="G117" i="16" s="1"/>
  <c r="O117" i="16" s="1"/>
  <c r="G120" i="16" a="1"/>
  <c r="G120" i="16" s="1"/>
  <c r="O120" i="16" s="1"/>
  <c r="G113" i="16" a="1"/>
  <c r="G113" i="16" s="1"/>
  <c r="O113" i="16" s="1"/>
  <c r="G148" i="16" a="1"/>
  <c r="G148" i="16" s="1"/>
  <c r="O148" i="16" s="1"/>
  <c r="G126" i="16" a="1"/>
  <c r="G126" i="16" s="1"/>
  <c r="O126" i="16" s="1"/>
  <c r="G125" i="16" a="1"/>
  <c r="G125" i="16" s="1"/>
  <c r="O125" i="16" s="1"/>
  <c r="G127" i="16" a="1"/>
  <c r="G127" i="16" s="1"/>
  <c r="O127" i="16" s="1"/>
  <c r="G129" i="16" a="1"/>
  <c r="G129" i="16" s="1"/>
  <c r="O129" i="16" s="1"/>
  <c r="G128" i="16" a="1"/>
  <c r="G128" i="16" s="1"/>
  <c r="O128" i="16" s="1"/>
  <c r="G144" i="16" a="1"/>
  <c r="G144" i="16" s="1"/>
  <c r="O144" i="16" s="1"/>
  <c r="G164" i="16" a="1"/>
  <c r="G164" i="16" s="1"/>
  <c r="O164" i="16" s="1"/>
  <c r="G9" i="16" a="1"/>
  <c r="G9" i="16" s="1"/>
  <c r="O9" i="16" s="1"/>
  <c r="G123" i="16" a="1"/>
  <c r="G123" i="16" s="1"/>
  <c r="O123" i="16" s="1"/>
  <c r="G181" i="16" a="1"/>
  <c r="G181" i="16" s="1"/>
  <c r="O181" i="16" s="1"/>
  <c r="G180" i="16" a="1"/>
  <c r="G180" i="16" s="1"/>
  <c r="O180" i="16" s="1"/>
  <c r="G167" i="16" a="1"/>
  <c r="G167" i="16" s="1"/>
  <c r="O167" i="16" s="1"/>
  <c r="G176" i="16" a="1"/>
  <c r="G176" i="16" s="1"/>
  <c r="O176" i="16" s="1"/>
  <c r="G140" i="16" a="1"/>
  <c r="G140" i="16" s="1"/>
  <c r="O140" i="16" s="1"/>
  <c r="G136" i="16" a="1"/>
  <c r="G136" i="16" s="1"/>
  <c r="O136" i="16" s="1"/>
  <c r="G138" i="16" a="1"/>
  <c r="G138" i="16" s="1"/>
  <c r="O138" i="16" s="1"/>
  <c r="G142" i="16" a="1"/>
  <c r="G142" i="16" s="1"/>
  <c r="O142" i="16" s="1"/>
  <c r="G12" i="16" a="1"/>
  <c r="G12" i="16" s="1"/>
  <c r="O12" i="16" s="1"/>
  <c r="G139" i="16" a="1"/>
  <c r="G139" i="16" s="1"/>
  <c r="O139" i="16" s="1"/>
  <c r="G205" i="16" a="1"/>
  <c r="G205" i="16" s="1"/>
  <c r="O205" i="16" s="1"/>
  <c r="G104" i="16" a="1"/>
  <c r="G104" i="16" s="1"/>
  <c r="O104" i="16" s="1"/>
  <c r="G105" i="16" a="1"/>
  <c r="G105" i="16" s="1"/>
  <c r="O105" i="16" s="1"/>
  <c r="G119" i="16" a="1"/>
  <c r="G119" i="16" s="1"/>
  <c r="O119" i="16" s="1"/>
  <c r="G13" i="16" a="1"/>
  <c r="G13" i="16" s="1"/>
  <c r="O13" i="16" s="1"/>
  <c r="G51" i="16" a="1"/>
  <c r="G51" i="16" s="1"/>
  <c r="O51" i="16" s="1"/>
  <c r="G110" i="16" a="1"/>
  <c r="G110" i="16" s="1"/>
  <c r="O110" i="16" s="1"/>
  <c r="G82" i="16" a="1"/>
  <c r="G82" i="16" s="1"/>
  <c r="O82" i="16" s="1"/>
  <c r="G89" i="16" a="1"/>
  <c r="G89" i="16" s="1"/>
  <c r="O89" i="16" s="1"/>
  <c r="G161" i="16" a="1"/>
  <c r="G161" i="16" s="1"/>
  <c r="O161" i="16" s="1"/>
  <c r="G179" i="16" a="1"/>
  <c r="G179" i="16" s="1"/>
  <c r="O179" i="16" s="1"/>
  <c r="G162" i="16" a="1"/>
  <c r="G162" i="16" s="1"/>
  <c r="O162" i="16" s="1"/>
  <c r="G163" i="16" a="1"/>
  <c r="G163" i="16" s="1"/>
  <c r="O163" i="16" s="1"/>
  <c r="G184" i="16" a="1"/>
  <c r="G184" i="16" s="1"/>
  <c r="O184" i="16" s="1"/>
  <c r="G165" i="16" a="1"/>
  <c r="G165" i="16" s="1"/>
  <c r="O165" i="16" s="1"/>
  <c r="G134" i="16" a="1"/>
  <c r="G134" i="16" s="1"/>
  <c r="O134" i="16" s="1"/>
  <c r="G137" i="16" a="1"/>
  <c r="G137" i="16" s="1"/>
  <c r="O137" i="16" s="1"/>
  <c r="G141" i="16" a="1"/>
  <c r="G141" i="16" s="1"/>
  <c r="O141" i="16" s="1"/>
  <c r="G166" i="16" a="1"/>
  <c r="G166" i="16" s="1"/>
  <c r="O166" i="16" s="1"/>
  <c r="G183" i="16" a="1"/>
  <c r="G183" i="16" s="1"/>
  <c r="O183" i="16" s="1"/>
  <c r="G168" i="16" a="1"/>
  <c r="G168" i="16" s="1"/>
  <c r="O168" i="16" s="1"/>
  <c r="G169" i="16" a="1"/>
  <c r="G169" i="16" s="1"/>
  <c r="O169" i="16" s="1"/>
  <c r="G19" i="16" a="1"/>
  <c r="G19" i="16" s="1"/>
  <c r="O19" i="16" s="1"/>
  <c r="G46" i="16" a="1"/>
  <c r="G46" i="16" s="1"/>
  <c r="O46" i="16" s="1"/>
  <c r="G191" i="16" a="1"/>
  <c r="G191" i="16" s="1"/>
  <c r="O191" i="16" s="1"/>
  <c r="G115" i="16" a="1"/>
  <c r="G115" i="16" s="1"/>
  <c r="O115" i="16" s="1"/>
  <c r="G206" i="16" a="1"/>
  <c r="G206" i="16" s="1"/>
  <c r="O206" i="16" s="1"/>
  <c r="G209" i="16" a="1"/>
  <c r="G209" i="16" s="1"/>
  <c r="O209" i="16" s="1"/>
  <c r="G197" i="16" a="1"/>
  <c r="G197" i="16" s="1"/>
  <c r="O197" i="16" s="1"/>
  <c r="G198" i="16" a="1"/>
  <c r="G198" i="16" s="1"/>
  <c r="O198" i="16" s="1"/>
  <c r="O98" i="16"/>
  <c r="O106" i="16"/>
  <c r="R63" i="16" a="1"/>
  <c r="R63" i="16" s="1"/>
  <c r="S63" i="16" s="1"/>
  <c r="O63" i="16"/>
  <c r="O196" i="16"/>
  <c r="O207" i="16"/>
  <c r="O66" i="16"/>
  <c r="O90" i="16"/>
  <c r="D13" i="23"/>
  <c r="D4" i="23"/>
  <c r="C4" i="23"/>
  <c r="C4" i="22"/>
  <c r="A74" i="22" s="1"/>
  <c r="B3" i="22"/>
  <c r="W2" i="22"/>
  <c r="B1" i="22"/>
  <c r="O18" i="16"/>
  <c r="O159" i="16"/>
  <c r="O151" i="16"/>
  <c r="O145" i="16"/>
  <c r="O178" i="16"/>
  <c r="O131" i="16"/>
  <c r="O146" i="16"/>
  <c r="O211" i="16"/>
  <c r="O45" i="16"/>
  <c r="O23" i="16"/>
  <c r="I62" i="22"/>
  <c r="J62" i="22" s="1"/>
  <c r="I63" i="22"/>
  <c r="J63" i="22" s="1"/>
  <c r="W3" i="22"/>
  <c r="X54" i="22"/>
  <c r="W54" i="22"/>
  <c r="W69" i="22"/>
  <c r="X69" i="22"/>
  <c r="X122" i="22"/>
  <c r="W122" i="22"/>
  <c r="X116" i="22"/>
  <c r="W116" i="22"/>
  <c r="B1" i="16"/>
  <c r="B3" i="16"/>
  <c r="V2" i="16"/>
  <c r="I91" i="16"/>
  <c r="I84" i="16"/>
  <c r="I211" i="16"/>
  <c r="I80" i="16"/>
  <c r="I177" i="16"/>
  <c r="I34" i="16"/>
  <c r="I44" i="16"/>
  <c r="I38" i="16"/>
  <c r="I99" i="16"/>
  <c r="I96" i="16"/>
  <c r="I100" i="16"/>
  <c r="I43" i="16"/>
  <c r="I186" i="16"/>
  <c r="I195" i="16"/>
  <c r="I187" i="16"/>
  <c r="I93" i="16"/>
  <c r="I188" i="16"/>
  <c r="I10" i="16"/>
  <c r="I173" i="16"/>
  <c r="I171" i="16"/>
  <c r="I172" i="16"/>
  <c r="I170" i="16"/>
  <c r="I202" i="16"/>
  <c r="E30" i="46"/>
  <c r="W1" i="22"/>
  <c r="W62" i="22"/>
  <c r="W63" i="22"/>
  <c r="X62" i="22"/>
  <c r="X63" i="22"/>
  <c r="A132" i="16" l="1"/>
  <c r="A111" i="16"/>
  <c r="B115" i="22"/>
  <c r="R115" i="22" a="1"/>
  <c r="R115" i="22" s="1"/>
  <c r="S115" i="22" s="1"/>
  <c r="I79" i="16"/>
  <c r="I9" i="16"/>
  <c r="I20" i="22"/>
  <c r="J20" i="22" s="1"/>
  <c r="I74" i="22"/>
  <c r="J74" i="22" s="1"/>
  <c r="W74" i="22"/>
  <c r="X74" i="22"/>
  <c r="W20" i="22"/>
  <c r="X20" i="22"/>
  <c r="I81" i="16"/>
  <c r="A31" i="22"/>
  <c r="A20" i="22"/>
  <c r="R73" i="16" a="1"/>
  <c r="R73" i="16" s="1"/>
  <c r="S73" i="16" s="1"/>
  <c r="I73" i="16"/>
  <c r="W30" i="22"/>
  <c r="X30" i="22"/>
  <c r="I31" i="22"/>
  <c r="J31" i="22" s="1"/>
  <c r="I60" i="22"/>
  <c r="J60" i="22" s="1"/>
  <c r="I61" i="22"/>
  <c r="J61" i="22" s="1"/>
  <c r="I138" i="22"/>
  <c r="J138" i="22" s="1"/>
  <c r="I65" i="22"/>
  <c r="J65" i="22" s="1"/>
  <c r="W31" i="22"/>
  <c r="X31" i="22"/>
  <c r="A29" i="22"/>
  <c r="A28" i="22"/>
  <c r="I28" i="22"/>
  <c r="J28" i="22" s="1"/>
  <c r="I72" i="22"/>
  <c r="J72" i="22" s="1"/>
  <c r="I67" i="22"/>
  <c r="J67" i="22" s="1"/>
  <c r="I37" i="22"/>
  <c r="J37" i="22" s="1"/>
  <c r="I68" i="22"/>
  <c r="J68" i="22" s="1"/>
  <c r="W28" i="22"/>
  <c r="X28" i="22"/>
  <c r="I29" i="22"/>
  <c r="J29" i="22" s="1"/>
  <c r="I69" i="22"/>
  <c r="I75" i="22"/>
  <c r="J75" i="22" s="1"/>
  <c r="I77" i="22"/>
  <c r="J77" i="22" s="1"/>
  <c r="I81" i="22"/>
  <c r="J81" i="22" s="1"/>
  <c r="I82" i="22"/>
  <c r="J82" i="22" s="1"/>
  <c r="I83" i="22"/>
  <c r="J83" i="22" s="1"/>
  <c r="W29" i="22"/>
  <c r="X29" i="22"/>
  <c r="A12" i="22"/>
  <c r="A30" i="22"/>
  <c r="I90" i="22"/>
  <c r="J90" i="22" s="1"/>
  <c r="I30" i="22"/>
  <c r="I84" i="22"/>
  <c r="J84" i="22" s="1"/>
  <c r="I85" i="22"/>
  <c r="J85" i="22" s="1"/>
  <c r="I86" i="22"/>
  <c r="J86" i="22" s="1"/>
  <c r="I87" i="22"/>
  <c r="J87" i="22" s="1"/>
  <c r="I88" i="22"/>
  <c r="J88" i="22" s="1"/>
  <c r="I89" i="22"/>
  <c r="J89" i="22" s="1"/>
  <c r="I59" i="22"/>
  <c r="J59" i="22" s="1"/>
  <c r="I12" i="22"/>
  <c r="I91" i="22"/>
  <c r="J91" i="22" s="1"/>
  <c r="I92" i="22"/>
  <c r="J92" i="22" s="1"/>
  <c r="I35" i="22"/>
  <c r="J35" i="22" s="1"/>
  <c r="I93" i="22"/>
  <c r="J93" i="22" s="1"/>
  <c r="I94" i="22"/>
  <c r="J94" i="22" s="1"/>
  <c r="I95" i="22"/>
  <c r="J95" i="22" s="1"/>
  <c r="I56" i="22"/>
  <c r="J56" i="22" s="1"/>
  <c r="I45" i="22"/>
  <c r="J45" i="22" s="1"/>
  <c r="I96" i="22"/>
  <c r="J96" i="22" s="1"/>
  <c r="I97" i="22"/>
  <c r="J97" i="22" s="1"/>
  <c r="A79" i="16"/>
  <c r="A81" i="16"/>
  <c r="I98" i="22"/>
  <c r="J98" i="22" s="1"/>
  <c r="I99" i="22"/>
  <c r="J99" i="22" s="1"/>
  <c r="I100" i="22"/>
  <c r="J100" i="22" s="1"/>
  <c r="I101" i="22"/>
  <c r="J101" i="22" s="1"/>
  <c r="I102" i="22"/>
  <c r="J102" i="22" s="1"/>
  <c r="I70" i="22"/>
  <c r="J70" i="22" s="1"/>
  <c r="I103" i="22"/>
  <c r="J103" i="22" s="1"/>
  <c r="G115" i="22" a="1"/>
  <c r="G115" i="22" s="1"/>
  <c r="O115" i="22" s="1"/>
  <c r="I115" i="22"/>
  <c r="J115" i="22" s="1"/>
  <c r="I104" i="22"/>
  <c r="J104" i="22" s="1"/>
  <c r="I105" i="22"/>
  <c r="J105" i="22" s="1"/>
  <c r="I76" i="22"/>
  <c r="J76" i="22" s="1"/>
  <c r="I106" i="22"/>
  <c r="J106" i="22" s="1"/>
  <c r="I107" i="22"/>
  <c r="J107" i="22" s="1"/>
  <c r="I11" i="22"/>
  <c r="J11" i="22" s="1"/>
  <c r="I108" i="22"/>
  <c r="J108" i="22" s="1"/>
  <c r="I109" i="22"/>
  <c r="J109" i="22" s="1"/>
  <c r="I110" i="22"/>
  <c r="J110" i="22" s="1"/>
  <c r="I111" i="22"/>
  <c r="J111" i="22" s="1"/>
  <c r="I112" i="22"/>
  <c r="J112" i="22" s="1"/>
  <c r="I113" i="22"/>
  <c r="J113" i="22" s="1"/>
  <c r="I114" i="22"/>
  <c r="J114" i="22" s="1"/>
  <c r="I73" i="22"/>
  <c r="J73" i="22" s="1"/>
  <c r="I116" i="22"/>
  <c r="I36" i="22"/>
  <c r="J36" i="22" s="1"/>
  <c r="I19" i="22"/>
  <c r="J19" i="22" s="1"/>
  <c r="I117" i="22"/>
  <c r="J117" i="22" s="1"/>
  <c r="I118" i="22"/>
  <c r="J118" i="22" s="1"/>
  <c r="I119" i="22"/>
  <c r="J119" i="22" s="1"/>
  <c r="I120" i="22"/>
  <c r="J120" i="22" s="1"/>
  <c r="I121" i="22"/>
  <c r="J121" i="22" s="1"/>
  <c r="I122" i="22"/>
  <c r="I123" i="22"/>
  <c r="J123" i="22" s="1"/>
  <c r="I124" i="22"/>
  <c r="J124" i="22" s="1"/>
  <c r="I125" i="22"/>
  <c r="J125" i="22" s="1"/>
  <c r="I126" i="22"/>
  <c r="J126" i="22" s="1"/>
  <c r="I127" i="22"/>
  <c r="J127" i="22" s="1"/>
  <c r="I128" i="22"/>
  <c r="J128" i="22" s="1"/>
  <c r="I129" i="22"/>
  <c r="J129" i="22" s="1"/>
  <c r="I130" i="22"/>
  <c r="J130" i="22" s="1"/>
  <c r="I131" i="22"/>
  <c r="J131" i="22" s="1"/>
  <c r="I34" i="22"/>
  <c r="J34" i="22" s="1"/>
  <c r="I57" i="22"/>
  <c r="J57" i="22" s="1"/>
  <c r="I132" i="22"/>
  <c r="J132" i="22" s="1"/>
  <c r="I133" i="22"/>
  <c r="J133" i="22" s="1"/>
  <c r="I134" i="22"/>
  <c r="J134" i="22" s="1"/>
  <c r="I135" i="22"/>
  <c r="J135" i="22" s="1"/>
  <c r="I136" i="22"/>
  <c r="J136" i="22" s="1"/>
  <c r="I137" i="22"/>
  <c r="J137" i="22" s="1"/>
  <c r="I26" i="22"/>
  <c r="J26" i="22" s="1"/>
  <c r="Y81" i="16"/>
  <c r="S76" i="16"/>
  <c r="Y50" i="22"/>
  <c r="S55" i="22"/>
  <c r="V54" i="22"/>
  <c r="N54" i="22" s="1"/>
  <c r="V62" i="22"/>
  <c r="N62" i="22" s="1"/>
  <c r="V63" i="22"/>
  <c r="N63" i="22" s="1"/>
  <c r="A62" i="22"/>
  <c r="A63" i="22"/>
  <c r="A9" i="22"/>
  <c r="A50" i="22"/>
  <c r="A15" i="22"/>
  <c r="A88" i="22"/>
  <c r="A47" i="22"/>
  <c r="A6" i="22"/>
  <c r="A128" i="22"/>
  <c r="A59" i="22"/>
  <c r="A107" i="22"/>
  <c r="A8" i="22"/>
  <c r="A57" i="22"/>
  <c r="A97" i="22"/>
  <c r="A100" i="22"/>
  <c r="A27" i="22"/>
  <c r="A7" i="22"/>
  <c r="A76" i="22"/>
  <c r="A132" i="22"/>
  <c r="A81" i="22"/>
  <c r="A112" i="22"/>
  <c r="A77" i="22"/>
  <c r="A99" i="22"/>
  <c r="A98" i="22"/>
  <c r="A61" i="22"/>
  <c r="A134" i="22"/>
  <c r="A138" i="22"/>
  <c r="A56" i="22"/>
  <c r="A60" i="22"/>
  <c r="A70" i="22"/>
  <c r="A67" i="22"/>
  <c r="A65" i="22"/>
  <c r="A109" i="22"/>
  <c r="A117" i="22"/>
  <c r="A64" i="22"/>
  <c r="A39" i="22"/>
  <c r="A129" i="22"/>
  <c r="A24" i="22"/>
  <c r="A18" i="22"/>
  <c r="A68" i="22"/>
  <c r="A66" i="22"/>
  <c r="A78" i="22"/>
  <c r="A94" i="22"/>
  <c r="A114" i="22"/>
  <c r="A38" i="22"/>
  <c r="A43" i="22"/>
  <c r="A115" i="22"/>
  <c r="A25" i="22"/>
  <c r="A11" i="22"/>
  <c r="A135" i="22"/>
  <c r="A85" i="22"/>
  <c r="A16" i="22"/>
  <c r="A46" i="22"/>
  <c r="A131" i="22"/>
  <c r="A102" i="22"/>
  <c r="A104" i="22"/>
  <c r="A96" i="22"/>
  <c r="A123" i="22"/>
  <c r="A87" i="22"/>
  <c r="A105" i="22"/>
  <c r="A37" i="22"/>
  <c r="A51" i="22"/>
  <c r="A55" i="22"/>
  <c r="A122" i="22"/>
  <c r="A116" i="22"/>
  <c r="A49" i="22"/>
  <c r="A22" i="22"/>
  <c r="A33" i="22"/>
  <c r="A86" i="22"/>
  <c r="A103" i="22"/>
  <c r="A101" i="22"/>
  <c r="A111" i="22"/>
  <c r="A35" i="22"/>
  <c r="A126" i="22"/>
  <c r="A121" i="22"/>
  <c r="A130" i="22"/>
  <c r="A124" i="22"/>
  <c r="A90" i="22"/>
  <c r="A34" i="22"/>
  <c r="A79" i="22"/>
  <c r="A137" i="22"/>
  <c r="A44" i="22"/>
  <c r="A72" i="22"/>
  <c r="A80" i="22"/>
  <c r="A21" i="22"/>
  <c r="A92" i="22"/>
  <c r="A58" i="22"/>
  <c r="A93" i="22"/>
  <c r="A36" i="22"/>
  <c r="A48" i="22"/>
  <c r="A89" i="22"/>
  <c r="A17" i="22"/>
  <c r="A84" i="22"/>
  <c r="A75" i="22"/>
  <c r="A10" i="22"/>
  <c r="A52" i="22"/>
  <c r="A110" i="22"/>
  <c r="A83" i="22"/>
  <c r="A73" i="22"/>
  <c r="A19" i="22"/>
  <c r="A133" i="22"/>
  <c r="A91" i="22"/>
  <c r="A127" i="22"/>
  <c r="A118" i="22"/>
  <c r="A120" i="22"/>
  <c r="A23" i="22"/>
  <c r="A26" i="22"/>
  <c r="A106" i="22"/>
  <c r="A108" i="22"/>
  <c r="A95" i="22"/>
  <c r="A119" i="22"/>
  <c r="A53" i="22"/>
  <c r="A82" i="22"/>
  <c r="A41" i="22"/>
  <c r="A42" i="22"/>
  <c r="A125" i="22"/>
  <c r="A45" i="22"/>
  <c r="A13" i="22"/>
  <c r="A136" i="22"/>
  <c r="A71" i="22"/>
  <c r="A113" i="22"/>
  <c r="A40" i="22"/>
  <c r="A14" i="22"/>
  <c r="A32" i="22"/>
  <c r="A54" i="22"/>
  <c r="A69" i="22"/>
  <c r="W9" i="22"/>
  <c r="W128" i="22"/>
  <c r="X26" i="22"/>
  <c r="X96" i="22"/>
  <c r="W45" i="22"/>
  <c r="W65" i="22"/>
  <c r="X133" i="22"/>
  <c r="X95" i="22"/>
  <c r="X119" i="22"/>
  <c r="W24" i="22"/>
  <c r="W75" i="22"/>
  <c r="W129" i="22"/>
  <c r="W73" i="22"/>
  <c r="X18" i="22"/>
  <c r="W40" i="22"/>
  <c r="W112" i="22"/>
  <c r="X7" i="22"/>
  <c r="X70" i="22"/>
  <c r="X90" i="22"/>
  <c r="W59" i="22"/>
  <c r="W137" i="22"/>
  <c r="W80" i="22"/>
  <c r="W56" i="22"/>
  <c r="W26" i="22"/>
  <c r="W96" i="22"/>
  <c r="X52" i="22"/>
  <c r="X108" i="22"/>
  <c r="X57" i="22"/>
  <c r="X34" i="22"/>
  <c r="X105" i="22"/>
  <c r="X53" i="22"/>
  <c r="W8" i="22"/>
  <c r="W127" i="22"/>
  <c r="W18" i="22"/>
  <c r="X41" i="22"/>
  <c r="X118" i="22"/>
  <c r="W7" i="22"/>
  <c r="W70" i="22"/>
  <c r="W90" i="22"/>
  <c r="X131" i="22"/>
  <c r="X115" i="22"/>
  <c r="W115" i="22"/>
  <c r="X40" i="22"/>
  <c r="X13" i="22"/>
  <c r="X50" i="22"/>
  <c r="X19" i="22"/>
  <c r="X66" i="22"/>
  <c r="W39" i="22"/>
  <c r="X123" i="22"/>
  <c r="W97" i="22"/>
  <c r="X14" i="22"/>
  <c r="X23" i="22"/>
  <c r="X93" i="22"/>
  <c r="W51" i="22"/>
  <c r="W35" i="22"/>
  <c r="W111" i="22"/>
  <c r="X114" i="22"/>
  <c r="X134" i="22"/>
  <c r="X47" i="22"/>
  <c r="W27" i="22"/>
  <c r="W13" i="22"/>
  <c r="X87" i="22"/>
  <c r="X99" i="22"/>
  <c r="W120" i="22"/>
  <c r="W136" i="22"/>
  <c r="W138" i="22"/>
  <c r="W17" i="22"/>
  <c r="X112" i="22"/>
  <c r="X81" i="22"/>
  <c r="X129" i="22"/>
  <c r="X73" i="22"/>
  <c r="X24" i="22"/>
  <c r="X56" i="22"/>
  <c r="X75" i="22"/>
  <c r="W91" i="22"/>
  <c r="W125" i="22"/>
  <c r="W107" i="22"/>
  <c r="X113" i="22"/>
  <c r="W102" i="22"/>
  <c r="X42" i="22"/>
  <c r="W79" i="22"/>
  <c r="W68" i="22"/>
  <c r="X55" i="22"/>
  <c r="X104" i="22"/>
  <c r="W88" i="22"/>
  <c r="W61" i="22"/>
  <c r="X9" i="22"/>
  <c r="X128" i="22"/>
  <c r="W52" i="22"/>
  <c r="W123" i="22"/>
  <c r="X45" i="22"/>
  <c r="X65" i="22"/>
  <c r="W14" i="22"/>
  <c r="W23" i="22"/>
  <c r="W93" i="22"/>
  <c r="W114" i="22"/>
  <c r="X121" i="22"/>
  <c r="X130" i="22"/>
  <c r="X46" i="22"/>
  <c r="X6" i="22"/>
  <c r="W25" i="22"/>
  <c r="X25" i="22"/>
  <c r="W49" i="22"/>
  <c r="X49" i="22"/>
  <c r="W22" i="22"/>
  <c r="X22" i="22"/>
  <c r="W11" i="22"/>
  <c r="X11" i="22"/>
  <c r="W33" i="22"/>
  <c r="X33" i="22"/>
  <c r="W86" i="22"/>
  <c r="X86" i="22"/>
  <c r="W101" i="22"/>
  <c r="W103" i="22"/>
  <c r="X103" i="22"/>
  <c r="X101" i="22"/>
  <c r="W135" i="22"/>
  <c r="X135" i="22"/>
  <c r="X36" i="22"/>
  <c r="W32" i="22"/>
  <c r="X76" i="22"/>
  <c r="W94" i="22"/>
  <c r="X132" i="22"/>
  <c r="X126" i="22"/>
  <c r="X77" i="22"/>
  <c r="X117" i="22"/>
  <c r="X111" i="22"/>
  <c r="W48" i="22"/>
  <c r="X85" i="22"/>
  <c r="W131" i="22"/>
  <c r="W85" i="22"/>
  <c r="W16" i="22"/>
  <c r="X106" i="22"/>
  <c r="W71" i="22"/>
  <c r="X110" i="22"/>
  <c r="W38" i="22"/>
  <c r="X60" i="22"/>
  <c r="W64" i="22"/>
  <c r="X97" i="22"/>
  <c r="X82" i="22"/>
  <c r="W81" i="22"/>
  <c r="W121" i="22"/>
  <c r="X89" i="22"/>
  <c r="X15" i="22"/>
  <c r="X16" i="22"/>
  <c r="X71" i="22"/>
  <c r="X38" i="22"/>
  <c r="X64" i="22"/>
  <c r="W133" i="22"/>
  <c r="W95" i="22"/>
  <c r="W119" i="22"/>
  <c r="W84" i="22"/>
  <c r="W92" i="22"/>
  <c r="W100" i="22"/>
  <c r="W67" i="22"/>
  <c r="X8" i="22"/>
  <c r="X127" i="22"/>
  <c r="W6" i="22"/>
  <c r="W124" i="22"/>
  <c r="W130" i="22"/>
  <c r="W46" i="22"/>
  <c r="X32" i="22"/>
  <c r="W34" i="22"/>
  <c r="W109" i="22"/>
  <c r="W89" i="22"/>
  <c r="X94" i="22"/>
  <c r="X48" i="22"/>
  <c r="X91" i="22"/>
  <c r="X125" i="22"/>
  <c r="X107" i="22"/>
  <c r="W15" i="22"/>
  <c r="W76" i="22"/>
  <c r="W110" i="22"/>
  <c r="W60" i="22"/>
  <c r="W77" i="22"/>
  <c r="W82" i="22"/>
  <c r="W117" i="22"/>
  <c r="X138" i="22"/>
  <c r="W36" i="22"/>
  <c r="X21" i="22"/>
  <c r="X44" i="22"/>
  <c r="X78" i="22"/>
  <c r="X98" i="22"/>
  <c r="W108" i="22"/>
  <c r="W83" i="22"/>
  <c r="X58" i="22"/>
  <c r="X37" i="22"/>
  <c r="X102" i="22"/>
  <c r="X51" i="22"/>
  <c r="X35" i="22"/>
  <c r="W41" i="22"/>
  <c r="W118" i="22"/>
  <c r="W21" i="22"/>
  <c r="W44" i="22"/>
  <c r="X83" i="22"/>
  <c r="X27" i="22"/>
  <c r="X88" i="22"/>
  <c r="X61" i="22"/>
  <c r="X79" i="22"/>
  <c r="X68" i="22"/>
  <c r="W132" i="22"/>
  <c r="W106" i="22"/>
  <c r="W126" i="22"/>
  <c r="W78" i="22"/>
  <c r="W98" i="22"/>
  <c r="X120" i="22"/>
  <c r="X136" i="22"/>
  <c r="W58" i="22"/>
  <c r="W37" i="22"/>
  <c r="X39" i="22"/>
  <c r="W105" i="22"/>
  <c r="W53" i="22"/>
  <c r="X17" i="22"/>
  <c r="W57" i="22"/>
  <c r="X124" i="22"/>
  <c r="W42" i="22"/>
  <c r="W134" i="22"/>
  <c r="W47" i="22"/>
  <c r="X59" i="22"/>
  <c r="X137" i="22"/>
  <c r="W87" i="22"/>
  <c r="W99" i="22"/>
  <c r="X10" i="22"/>
  <c r="X43" i="22"/>
  <c r="X72" i="22"/>
  <c r="W19" i="22"/>
  <c r="W66" i="22"/>
  <c r="X80" i="22"/>
  <c r="W50" i="22"/>
  <c r="X84" i="22"/>
  <c r="X92" i="22"/>
  <c r="X100" i="22"/>
  <c r="X67" i="22"/>
  <c r="W113" i="22"/>
  <c r="W55" i="22"/>
  <c r="W104" i="22"/>
  <c r="X109" i="22"/>
  <c r="W10" i="22"/>
  <c r="W43" i="22"/>
  <c r="W72" i="22"/>
  <c r="A30" i="46"/>
  <c r="V1" i="16"/>
  <c r="I60" i="16"/>
  <c r="I204" i="16"/>
  <c r="I201" i="16"/>
  <c r="I135" i="16"/>
  <c r="I97" i="16"/>
  <c r="I71" i="16"/>
  <c r="I189" i="16"/>
  <c r="I185" i="16"/>
  <c r="I107" i="16"/>
  <c r="I192" i="16"/>
  <c r="I94" i="16"/>
  <c r="I74" i="16"/>
  <c r="I62" i="16"/>
  <c r="I67" i="16"/>
  <c r="I203" i="16"/>
  <c r="I75" i="16"/>
  <c r="I59" i="16"/>
  <c r="I65" i="16"/>
  <c r="I112" i="16"/>
  <c r="I129" i="16"/>
  <c r="I167" i="16"/>
  <c r="I89" i="16"/>
  <c r="I49" i="16"/>
  <c r="I16" i="16"/>
  <c r="I19" i="16"/>
  <c r="I106" i="16"/>
  <c r="I143" i="16"/>
  <c r="I153" i="16"/>
  <c r="I164" i="16"/>
  <c r="I158" i="16"/>
  <c r="I184" i="16"/>
  <c r="I166" i="16"/>
  <c r="I139" i="16"/>
  <c r="I209" i="16"/>
  <c r="I120" i="16"/>
  <c r="I150" i="16"/>
  <c r="I105" i="16"/>
  <c r="I174" i="16"/>
  <c r="I207" i="16"/>
  <c r="I125" i="16"/>
  <c r="I144" i="16"/>
  <c r="I110" i="16"/>
  <c r="I31" i="16"/>
  <c r="I196" i="16"/>
  <c r="I148" i="16"/>
  <c r="I179" i="16"/>
  <c r="I168" i="16"/>
  <c r="I102" i="16"/>
  <c r="I13" i="16"/>
  <c r="I136" i="16"/>
  <c r="I176" i="16"/>
  <c r="I117" i="16"/>
  <c r="I157" i="16"/>
  <c r="I205" i="16"/>
  <c r="I197" i="16"/>
  <c r="I46" i="16"/>
  <c r="I53" i="16"/>
  <c r="I103" i="16"/>
  <c r="I113" i="16"/>
  <c r="I178" i="16"/>
  <c r="I155" i="16"/>
  <c r="I128" i="16"/>
  <c r="I123" i="16"/>
  <c r="I182" i="16"/>
  <c r="I145" i="16"/>
  <c r="I165" i="16"/>
  <c r="I131" i="16"/>
  <c r="I159" i="16"/>
  <c r="I141" i="16"/>
  <c r="I156" i="16"/>
  <c r="I63" i="16"/>
  <c r="I175" i="16"/>
  <c r="I14" i="16"/>
  <c r="I66" i="16"/>
  <c r="I127" i="16"/>
  <c r="I29" i="16"/>
  <c r="I151" i="16"/>
  <c r="I154" i="16"/>
  <c r="I101" i="16"/>
  <c r="I210" i="16"/>
  <c r="I163" i="16"/>
  <c r="I152" i="16"/>
  <c r="I180" i="16"/>
  <c r="I23" i="16"/>
  <c r="I119" i="16"/>
  <c r="I137" i="16"/>
  <c r="I206" i="16"/>
  <c r="I146" i="16"/>
  <c r="I133" i="16"/>
  <c r="I82" i="16"/>
  <c r="I149" i="16"/>
  <c r="I198" i="16"/>
  <c r="I126" i="16"/>
  <c r="I115" i="16"/>
  <c r="I194" i="16"/>
  <c r="I12" i="16"/>
  <c r="I51" i="16"/>
  <c r="I36" i="16"/>
  <c r="I134" i="16"/>
  <c r="I140" i="16"/>
  <c r="I142" i="16"/>
  <c r="I138" i="16"/>
  <c r="I18" i="16"/>
  <c r="I183" i="16"/>
  <c r="I160" i="16"/>
  <c r="I161" i="16"/>
  <c r="I104" i="16"/>
  <c r="I162" i="16"/>
  <c r="I191" i="16"/>
  <c r="I21" i="16"/>
  <c r="I121" i="16"/>
  <c r="I52" i="16"/>
  <c r="I57" i="16"/>
  <c r="I147" i="16"/>
  <c r="I92" i="16"/>
  <c r="I109" i="16"/>
  <c r="I88" i="16"/>
  <c r="I41" i="16"/>
  <c r="I95" i="16"/>
  <c r="I45" i="16"/>
  <c r="I32" i="16"/>
  <c r="I78" i="16"/>
  <c r="I169" i="16"/>
  <c r="I118" i="16"/>
  <c r="I98" i="16"/>
  <c r="I181" i="16"/>
  <c r="I55" i="16"/>
  <c r="I28" i="16"/>
  <c r="I15" i="16"/>
  <c r="I130" i="16"/>
  <c r="I61" i="16"/>
  <c r="I64" i="16"/>
  <c r="I124" i="16"/>
  <c r="I30" i="16"/>
  <c r="I69" i="16"/>
  <c r="I85" i="16"/>
  <c r="I27" i="16"/>
  <c r="I37" i="16"/>
  <c r="I190" i="16"/>
  <c r="I108" i="16"/>
  <c r="I90" i="16"/>
  <c r="I58" i="16"/>
  <c r="I87" i="16"/>
  <c r="I86" i="16"/>
  <c r="I35" i="16"/>
  <c r="I116" i="16"/>
  <c r="I122" i="16"/>
  <c r="I68" i="16"/>
  <c r="I22" i="16"/>
  <c r="I24" i="16"/>
  <c r="I72" i="16"/>
  <c r="I199" i="16"/>
  <c r="I56" i="16"/>
  <c r="I114" i="16"/>
  <c r="I26" i="16"/>
  <c r="I50" i="16"/>
  <c r="I76" i="16"/>
  <c r="I54" i="16"/>
  <c r="I42" i="16"/>
  <c r="I83" i="16"/>
  <c r="I33" i="16"/>
  <c r="I77" i="16"/>
  <c r="I20" i="16"/>
  <c r="I47" i="16"/>
  <c r="I40" i="16"/>
  <c r="I11" i="16"/>
  <c r="I70" i="16"/>
  <c r="I25" i="16"/>
  <c r="I17" i="16"/>
  <c r="I7" i="16"/>
  <c r="I8" i="16"/>
  <c r="I6" i="16"/>
  <c r="I200" i="16"/>
  <c r="I208" i="16"/>
  <c r="I193" i="16"/>
  <c r="V3" i="16"/>
  <c r="I48" i="16"/>
  <c r="A182" i="16"/>
  <c r="A150" i="16"/>
  <c r="A166" i="16"/>
  <c r="A162" i="16"/>
  <c r="A168" i="16"/>
  <c r="A153" i="16"/>
  <c r="A124" i="16"/>
  <c r="A108" i="16"/>
  <c r="A102" i="16"/>
  <c r="A101" i="16"/>
  <c r="A103" i="16"/>
  <c r="A159" i="16"/>
  <c r="A53" i="16"/>
  <c r="A117" i="16"/>
  <c r="A114" i="16"/>
  <c r="A120" i="16"/>
  <c r="A18" i="16"/>
  <c r="A30" i="16"/>
  <c r="A126" i="16"/>
  <c r="A125" i="16"/>
  <c r="A127" i="16"/>
  <c r="A129" i="16"/>
  <c r="A128" i="16"/>
  <c r="A9" i="16"/>
  <c r="A154" i="16"/>
  <c r="A46" i="16"/>
  <c r="A152" i="16"/>
  <c r="A165" i="16"/>
  <c r="A137" i="16"/>
  <c r="A134" i="16"/>
  <c r="A199" i="16"/>
  <c r="A207" i="16"/>
  <c r="A196" i="16"/>
  <c r="A11" i="16"/>
  <c r="A66" i="16"/>
  <c r="A197" i="16"/>
  <c r="A90" i="16"/>
  <c r="A210" i="16"/>
  <c r="A141" i="16"/>
  <c r="A115" i="16"/>
  <c r="A118" i="16"/>
  <c r="A138" i="16"/>
  <c r="A33" i="16"/>
  <c r="A56" i="16"/>
  <c r="A77" i="16"/>
  <c r="A64" i="16"/>
  <c r="A24" i="16"/>
  <c r="A27" i="16"/>
  <c r="A26" i="16"/>
  <c r="A76" i="16"/>
  <c r="A28" i="16"/>
  <c r="A89" i="16"/>
  <c r="A82" i="16"/>
  <c r="A110" i="16"/>
  <c r="A51" i="16"/>
  <c r="A29" i="16"/>
  <c r="A13" i="16"/>
  <c r="A119" i="16"/>
  <c r="A105" i="16"/>
  <c r="A104" i="16"/>
  <c r="A205" i="16"/>
  <c r="A50" i="16"/>
  <c r="A139" i="16"/>
  <c r="A12" i="16"/>
  <c r="A142" i="16"/>
  <c r="A36" i="16"/>
  <c r="A136" i="16"/>
  <c r="A140" i="16"/>
  <c r="A144" i="16"/>
  <c r="A143" i="16"/>
  <c r="A133" i="16"/>
  <c r="A148" i="16"/>
  <c r="A180" i="16"/>
  <c r="A181" i="16"/>
  <c r="A123" i="16"/>
  <c r="A61" i="16"/>
  <c r="A116" i="16"/>
  <c r="A186" i="16"/>
  <c r="A178" i="16"/>
  <c r="A38" i="16"/>
  <c r="A109" i="16"/>
  <c r="A176" i="16"/>
  <c r="A147" i="16"/>
  <c r="A98" i="16"/>
  <c r="A107" i="16"/>
  <c r="A173" i="16"/>
  <c r="A135" i="16"/>
  <c r="A41" i="16"/>
  <c r="A49" i="16"/>
  <c r="A48" i="16"/>
  <c r="A17" i="16"/>
  <c r="A130" i="16"/>
  <c r="A211" i="16"/>
  <c r="A60" i="16"/>
  <c r="A94" i="16"/>
  <c r="A65" i="16"/>
  <c r="A97" i="16"/>
  <c r="A192" i="16"/>
  <c r="A62" i="16"/>
  <c r="A184" i="16"/>
  <c r="A193" i="16"/>
  <c r="A71" i="16"/>
  <c r="A183" i="16"/>
  <c r="A194" i="16"/>
  <c r="A19" i="16"/>
  <c r="A170" i="16"/>
  <c r="A172" i="16"/>
  <c r="A43" i="16"/>
  <c r="A171" i="16"/>
  <c r="A84" i="16"/>
  <c r="A195" i="16"/>
  <c r="A202" i="16"/>
  <c r="A209" i="16"/>
  <c r="A198" i="16"/>
  <c r="A106" i="16"/>
  <c r="A63" i="16"/>
  <c r="A112" i="16"/>
  <c r="A201" i="16"/>
  <c r="A185" i="16"/>
  <c r="A203" i="16"/>
  <c r="A204" i="16"/>
  <c r="A189" i="16"/>
  <c r="A74" i="16"/>
  <c r="A75" i="16"/>
  <c r="A67" i="16"/>
  <c r="A59" i="16"/>
  <c r="A208" i="16"/>
  <c r="A44" i="16"/>
  <c r="A188" i="16"/>
  <c r="A80" i="16"/>
  <c r="A187" i="16"/>
  <c r="A177" i="16"/>
  <c r="A200" i="16"/>
  <c r="A191" i="16"/>
  <c r="A92" i="16"/>
  <c r="A88" i="16"/>
  <c r="A95" i="16"/>
  <c r="A70" i="16"/>
  <c r="A58" i="16"/>
  <c r="A57" i="16"/>
  <c r="A72" i="16"/>
  <c r="A78" i="16"/>
  <c r="A52" i="16"/>
  <c r="A10" i="16"/>
  <c r="A96" i="16"/>
  <c r="A99" i="16"/>
  <c r="A93" i="16"/>
  <c r="A100" i="16"/>
  <c r="A73" i="16"/>
  <c r="A34" i="16"/>
  <c r="A7" i="16"/>
  <c r="A8" i="16"/>
  <c r="A6" i="16"/>
  <c r="A83" i="16"/>
  <c r="A69" i="16"/>
  <c r="A54" i="16"/>
  <c r="A151" i="16"/>
  <c r="A47" i="16"/>
  <c r="A68" i="16"/>
  <c r="A85" i="16"/>
  <c r="A86" i="16"/>
  <c r="A55" i="16"/>
  <c r="A146" i="16"/>
  <c r="A87" i="16"/>
  <c r="A190" i="16"/>
  <c r="A206" i="16"/>
  <c r="A157" i="16"/>
  <c r="A40" i="16"/>
  <c r="A163" i="16"/>
  <c r="A113" i="16"/>
  <c r="A91" i="16"/>
  <c r="A155" i="16"/>
  <c r="A131" i="16"/>
  <c r="A179" i="16"/>
  <c r="A161" i="16"/>
  <c r="A145" i="16"/>
  <c r="A167" i="16"/>
  <c r="A164" i="16"/>
  <c r="A169" i="16"/>
  <c r="A175" i="16"/>
  <c r="A156" i="16"/>
  <c r="A149" i="16"/>
  <c r="A160" i="16"/>
  <c r="A15" i="16"/>
  <c r="A14" i="16"/>
  <c r="A16" i="16"/>
  <c r="A21" i="16"/>
  <c r="A22" i="16"/>
  <c r="A31" i="16"/>
  <c r="A37" i="16"/>
  <c r="A25" i="16"/>
  <c r="A42" i="16"/>
  <c r="A20" i="16"/>
  <c r="A23" i="16"/>
  <c r="A174" i="16"/>
  <c r="A35" i="16"/>
  <c r="A45" i="16"/>
  <c r="A121" i="16"/>
  <c r="A32" i="16"/>
  <c r="A158" i="16"/>
  <c r="A122" i="16"/>
  <c r="V39" i="16" l="1"/>
  <c r="W39" i="16"/>
  <c r="X39" i="16"/>
  <c r="V111" i="16"/>
  <c r="W111" i="16"/>
  <c r="X111" i="16"/>
  <c r="V74" i="22"/>
  <c r="N74" i="22" s="1"/>
  <c r="V20" i="22"/>
  <c r="N20" i="22" s="1"/>
  <c r="V7" i="22"/>
  <c r="N7" i="22" s="1"/>
  <c r="E3" i="16"/>
  <c r="V132" i="16"/>
  <c r="W132" i="16"/>
  <c r="X132" i="16"/>
  <c r="V70" i="22"/>
  <c r="N70" i="22" s="1"/>
  <c r="V31" i="22"/>
  <c r="N31" i="22" s="1"/>
  <c r="V28" i="22"/>
  <c r="N28" i="22" s="1"/>
  <c r="J69" i="22"/>
  <c r="V69" i="22"/>
  <c r="N69" i="22" s="1"/>
  <c r="J122" i="22"/>
  <c r="V122" i="22"/>
  <c r="N122" i="22" s="1"/>
  <c r="V29" i="22"/>
  <c r="N29" i="22" s="1"/>
  <c r="V30" i="22"/>
  <c r="N30" i="22" s="1"/>
  <c r="J30" i="22"/>
  <c r="J116" i="22"/>
  <c r="V116" i="22"/>
  <c r="N116" i="22" s="1"/>
  <c r="V43" i="22"/>
  <c r="N43" i="22" s="1"/>
  <c r="V72" i="22"/>
  <c r="N72" i="22" s="1"/>
  <c r="V10" i="22"/>
  <c r="N10" i="22" s="1"/>
  <c r="J12" i="22"/>
  <c r="V12" i="22"/>
  <c r="N12" i="22" s="1"/>
  <c r="V81" i="16"/>
  <c r="W81" i="16"/>
  <c r="X81" i="16"/>
  <c r="V79" i="16"/>
  <c r="W79" i="16"/>
  <c r="X79" i="16"/>
  <c r="V200" i="16"/>
  <c r="W200" i="16"/>
  <c r="W177" i="16"/>
  <c r="V177" i="16"/>
  <c r="W73" i="16"/>
  <c r="V113" i="22"/>
  <c r="N113" i="22" s="1"/>
  <c r="V55" i="22"/>
  <c r="N55" i="22" s="1"/>
  <c r="V104" i="22"/>
  <c r="N104" i="22" s="1"/>
  <c r="V73" i="16"/>
  <c r="W34" i="16"/>
  <c r="W178" i="16"/>
  <c r="W197" i="16"/>
  <c r="W85" i="16"/>
  <c r="V53" i="16"/>
  <c r="V167" i="16"/>
  <c r="V122" i="16"/>
  <c r="V124" i="16"/>
  <c r="V136" i="16"/>
  <c r="V58" i="16"/>
  <c r="V45" i="16"/>
  <c r="V30" i="16"/>
  <c r="V18" i="22"/>
  <c r="N18" i="22" s="1"/>
  <c r="V114" i="22"/>
  <c r="N114" i="22" s="1"/>
  <c r="V134" i="22"/>
  <c r="N134" i="22" s="1"/>
  <c r="V47" i="22"/>
  <c r="N47" i="22" s="1"/>
  <c r="V87" i="22"/>
  <c r="N87" i="22" s="1"/>
  <c r="V99" i="22"/>
  <c r="N99" i="22" s="1"/>
  <c r="V148" i="16"/>
  <c r="V114" i="16"/>
  <c r="V16" i="16"/>
  <c r="V95" i="16"/>
  <c r="V66" i="16"/>
  <c r="V69" i="16"/>
  <c r="V157" i="16"/>
  <c r="E3" i="22"/>
  <c r="U74" i="22" s="1"/>
  <c r="D3" i="22"/>
  <c r="L54" i="22"/>
  <c r="K54" i="22"/>
  <c r="K69" i="22"/>
  <c r="L69" i="22"/>
  <c r="V21" i="22"/>
  <c r="N21" i="22" s="1"/>
  <c r="V44" i="22"/>
  <c r="N44" i="22" s="1"/>
  <c r="V78" i="22"/>
  <c r="N78" i="22" s="1"/>
  <c r="V98" i="22"/>
  <c r="N98" i="22" s="1"/>
  <c r="V58" i="22"/>
  <c r="N58" i="22" s="1"/>
  <c r="V37" i="22"/>
  <c r="N37" i="22" s="1"/>
  <c r="V105" i="22"/>
  <c r="N105" i="22" s="1"/>
  <c r="V53" i="22"/>
  <c r="N53" i="22" s="1"/>
  <c r="V57" i="22"/>
  <c r="N57" i="22" s="1"/>
  <c r="V19" i="22"/>
  <c r="N19" i="22" s="1"/>
  <c r="V66" i="22"/>
  <c r="N66" i="22" s="1"/>
  <c r="V50" i="22"/>
  <c r="N50" i="22" s="1"/>
  <c r="V13" i="22"/>
  <c r="N13" i="22" s="1"/>
  <c r="V52" i="22"/>
  <c r="N52" i="22" s="1"/>
  <c r="V123" i="22"/>
  <c r="N123" i="22" s="1"/>
  <c r="V23" i="22"/>
  <c r="N23" i="22" s="1"/>
  <c r="V93" i="22"/>
  <c r="N93" i="22" s="1"/>
  <c r="V190" i="16"/>
  <c r="V141" i="16"/>
  <c r="V88" i="16"/>
  <c r="V153" i="16"/>
  <c r="V52" i="16"/>
  <c r="E1" i="22"/>
  <c r="X63" i="16"/>
  <c r="X133" i="16"/>
  <c r="X148" i="16"/>
  <c r="X140" i="16"/>
  <c r="X138" i="16"/>
  <c r="X142" i="16"/>
  <c r="X12" i="16"/>
  <c r="X139" i="16"/>
  <c r="X134" i="16"/>
  <c r="X141" i="16"/>
  <c r="X136" i="16"/>
  <c r="X137" i="16"/>
  <c r="X135" i="16"/>
  <c r="X144" i="16"/>
  <c r="X143" i="16"/>
  <c r="X166" i="16"/>
  <c r="X153" i="16"/>
  <c r="X164" i="16"/>
  <c r="X155" i="16"/>
  <c r="X167" i="16"/>
  <c r="X149" i="16"/>
  <c r="X158" i="16"/>
  <c r="X169" i="16"/>
  <c r="X152" i="16"/>
  <c r="X161" i="16"/>
  <c r="X165" i="16"/>
  <c r="X162" i="16"/>
  <c r="X150" i="16"/>
  <c r="X157" i="16"/>
  <c r="X168" i="16"/>
  <c r="X154" i="16"/>
  <c r="X156" i="16"/>
  <c r="X163" i="16"/>
  <c r="X160" i="16"/>
  <c r="X123" i="16"/>
  <c r="X126" i="16"/>
  <c r="X182" i="16"/>
  <c r="X172" i="16"/>
  <c r="X170" i="16"/>
  <c r="X171" i="16"/>
  <c r="X173" i="16"/>
  <c r="X174" i="16"/>
  <c r="X175" i="16"/>
  <c r="X176" i="16"/>
  <c r="X96" i="16"/>
  <c r="X181" i="16"/>
  <c r="X180" i="16"/>
  <c r="X183" i="16"/>
  <c r="X184" i="16"/>
  <c r="X211" i="16"/>
  <c r="X208" i="16"/>
  <c r="X196" i="16"/>
  <c r="X186" i="16"/>
  <c r="X187" i="16"/>
  <c r="X195" i="16"/>
  <c r="X199" i="16"/>
  <c r="X100" i="16"/>
  <c r="X191" i="16"/>
  <c r="X197" i="16"/>
  <c r="X209" i="16"/>
  <c r="X202" i="16"/>
  <c r="X192" i="16"/>
  <c r="X189" i="16"/>
  <c r="X204" i="16"/>
  <c r="X198" i="16"/>
  <c r="X194" i="16"/>
  <c r="X207" i="16"/>
  <c r="X201" i="16"/>
  <c r="X193" i="16"/>
  <c r="X190" i="16"/>
  <c r="X188" i="16"/>
  <c r="X206" i="16"/>
  <c r="X203" i="16"/>
  <c r="X185" i="16"/>
  <c r="X200" i="16"/>
  <c r="X125" i="16"/>
  <c r="X127" i="16"/>
  <c r="X129" i="16"/>
  <c r="X128" i="16"/>
  <c r="X48" i="16"/>
  <c r="X121" i="16"/>
  <c r="X147" i="16"/>
  <c r="X130" i="16"/>
  <c r="X115" i="16"/>
  <c r="X113" i="16"/>
  <c r="X114" i="16"/>
  <c r="X109" i="16"/>
  <c r="X117" i="16"/>
  <c r="X122" i="16"/>
  <c r="X116" i="16"/>
  <c r="X119" i="16"/>
  <c r="X118" i="16"/>
  <c r="X53" i="16"/>
  <c r="X89" i="16"/>
  <c r="X110" i="16"/>
  <c r="X82" i="16"/>
  <c r="X112" i="16"/>
  <c r="X106" i="16"/>
  <c r="X107" i="16"/>
  <c r="X98" i="16"/>
  <c r="X105" i="16"/>
  <c r="X104" i="16"/>
  <c r="X205" i="16"/>
  <c r="X108" i="16"/>
  <c r="X103" i="16"/>
  <c r="X101" i="16"/>
  <c r="X102" i="16"/>
  <c r="X99" i="16"/>
  <c r="X97" i="16"/>
  <c r="X93" i="16"/>
  <c r="X95" i="16"/>
  <c r="X94" i="16"/>
  <c r="X69" i="16"/>
  <c r="X92" i="16"/>
  <c r="X91" i="16"/>
  <c r="X90" i="16"/>
  <c r="X88" i="16"/>
  <c r="X87" i="16"/>
  <c r="X210" i="16"/>
  <c r="X86" i="16"/>
  <c r="X85" i="16"/>
  <c r="X84" i="16"/>
  <c r="X83" i="16"/>
  <c r="X80" i="16"/>
  <c r="X78" i="16"/>
  <c r="X77" i="16"/>
  <c r="X76" i="16"/>
  <c r="X75" i="16"/>
  <c r="X74" i="16"/>
  <c r="X65" i="16"/>
  <c r="X72" i="16"/>
  <c r="X71" i="16"/>
  <c r="X70" i="16"/>
  <c r="X68" i="16"/>
  <c r="X58" i="16"/>
  <c r="X67" i="16"/>
  <c r="X66" i="16"/>
  <c r="X64" i="16"/>
  <c r="X52" i="16"/>
  <c r="X62" i="16"/>
  <c r="X59" i="16"/>
  <c r="X57" i="16"/>
  <c r="X47" i="16"/>
  <c r="X56" i="16"/>
  <c r="X55" i="16"/>
  <c r="X54" i="16"/>
  <c r="X61" i="16"/>
  <c r="X60" i="16"/>
  <c r="X124" i="16"/>
  <c r="X145" i="16"/>
  <c r="X120" i="16"/>
  <c r="X146" i="16"/>
  <c r="X178" i="16"/>
  <c r="X159" i="16"/>
  <c r="X151" i="16"/>
  <c r="X131" i="16"/>
  <c r="X50" i="16"/>
  <c r="X49" i="16"/>
  <c r="X46" i="16"/>
  <c r="X22" i="16"/>
  <c r="X45" i="16"/>
  <c r="X44" i="16"/>
  <c r="X42" i="16"/>
  <c r="X41" i="16"/>
  <c r="X40" i="16"/>
  <c r="X38" i="16"/>
  <c r="X43" i="16"/>
  <c r="X37" i="16"/>
  <c r="X16" i="16"/>
  <c r="X17" i="16"/>
  <c r="X36" i="16"/>
  <c r="X15" i="16"/>
  <c r="X35" i="16"/>
  <c r="X34" i="16"/>
  <c r="X33" i="16"/>
  <c r="X177" i="16"/>
  <c r="X32" i="16"/>
  <c r="X14" i="16"/>
  <c r="X31" i="16"/>
  <c r="X30" i="16"/>
  <c r="X20" i="16"/>
  <c r="X21" i="16"/>
  <c r="X51" i="16"/>
  <c r="X29" i="16"/>
  <c r="X19" i="16"/>
  <c r="X27" i="16"/>
  <c r="X28" i="16"/>
  <c r="X26" i="16"/>
  <c r="X25" i="16"/>
  <c r="X24" i="16"/>
  <c r="X18" i="16"/>
  <c r="X23" i="16"/>
  <c r="X13" i="16"/>
  <c r="X11" i="16"/>
  <c r="X10" i="16"/>
  <c r="X9" i="16"/>
  <c r="X7" i="16"/>
  <c r="X8" i="16"/>
  <c r="X6" i="16"/>
  <c r="W7" i="16"/>
  <c r="W8" i="16"/>
  <c r="W6" i="16"/>
  <c r="V7" i="16"/>
  <c r="V8" i="16"/>
  <c r="V6" i="16"/>
  <c r="W207" i="16"/>
  <c r="W98" i="16"/>
  <c r="W68" i="16"/>
  <c r="W114" i="16"/>
  <c r="W126" i="16"/>
  <c r="W198" i="16"/>
  <c r="W35" i="16"/>
  <c r="X73" i="16"/>
  <c r="X179" i="16"/>
  <c r="V42" i="22"/>
  <c r="N42" i="22" s="1"/>
  <c r="V131" i="22"/>
  <c r="N131" i="22" s="1"/>
  <c r="V41" i="22"/>
  <c r="N41" i="22" s="1"/>
  <c r="V90" i="22"/>
  <c r="N90" i="22" s="1"/>
  <c r="V118" i="22"/>
  <c r="N118" i="22" s="1"/>
  <c r="V132" i="22"/>
  <c r="N132" i="22" s="1"/>
  <c r="V126" i="22"/>
  <c r="N126" i="22" s="1"/>
  <c r="V96" i="22"/>
  <c r="N96" i="22" s="1"/>
  <c r="V26" i="22"/>
  <c r="N26" i="22" s="1"/>
  <c r="V81" i="22"/>
  <c r="N81" i="22" s="1"/>
  <c r="V121" i="22"/>
  <c r="N121" i="22" s="1"/>
  <c r="V108" i="22"/>
  <c r="N108" i="22" s="1"/>
  <c r="V106" i="22"/>
  <c r="N106" i="22" s="1"/>
  <c r="V14" i="22"/>
  <c r="N14" i="22" s="1"/>
  <c r="K62" i="22"/>
  <c r="L62" i="22"/>
  <c r="K63" i="22"/>
  <c r="L63" i="22"/>
  <c r="V24" i="22"/>
  <c r="N24" i="22" s="1"/>
  <c r="V75" i="22"/>
  <c r="N75" i="22" s="1"/>
  <c r="V129" i="22"/>
  <c r="N129" i="22" s="1"/>
  <c r="V73" i="22"/>
  <c r="N73" i="22" s="1"/>
  <c r="V40" i="22"/>
  <c r="N40" i="22" s="1"/>
  <c r="V112" i="22"/>
  <c r="N112" i="22" s="1"/>
  <c r="V56" i="22"/>
  <c r="N56" i="22" s="1"/>
  <c r="V133" i="22"/>
  <c r="N133" i="22" s="1"/>
  <c r="V95" i="22"/>
  <c r="N95" i="22" s="1"/>
  <c r="V119" i="22"/>
  <c r="N119" i="22" s="1"/>
  <c r="V6" i="22"/>
  <c r="N6" i="22" s="1"/>
  <c r="V130" i="22"/>
  <c r="N130" i="22" s="1"/>
  <c r="V46" i="22"/>
  <c r="N46" i="22" s="1"/>
  <c r="V34" i="22"/>
  <c r="N34" i="22" s="1"/>
  <c r="V89" i="22"/>
  <c r="N89" i="22" s="1"/>
  <c r="V15" i="22"/>
  <c r="N15" i="22" s="1"/>
  <c r="V76" i="22"/>
  <c r="N76" i="22" s="1"/>
  <c r="V110" i="22"/>
  <c r="N110" i="22" s="1"/>
  <c r="V60" i="22"/>
  <c r="N60" i="22" s="1"/>
  <c r="V77" i="22"/>
  <c r="N77" i="22" s="1"/>
  <c r="V82" i="22"/>
  <c r="N82" i="22" s="1"/>
  <c r="V117" i="22"/>
  <c r="N117" i="22" s="1"/>
  <c r="V36" i="22"/>
  <c r="N36" i="22" s="1"/>
  <c r="V115" i="22"/>
  <c r="N115" i="22" s="1"/>
  <c r="V9" i="22"/>
  <c r="N9" i="22" s="1"/>
  <c r="V45" i="22"/>
  <c r="N45" i="22" s="1"/>
  <c r="V25" i="22"/>
  <c r="N25" i="22" s="1"/>
  <c r="V22" i="22"/>
  <c r="N22" i="22" s="1"/>
  <c r="V85" i="22"/>
  <c r="N85" i="22" s="1"/>
  <c r="V92" i="22"/>
  <c r="N92" i="22" s="1"/>
  <c r="V124" i="22"/>
  <c r="N124" i="22" s="1"/>
  <c r="X139" i="22"/>
  <c r="V39" i="22"/>
  <c r="N39" i="22" s="1"/>
  <c r="V97" i="22"/>
  <c r="N97" i="22" s="1"/>
  <c r="V51" i="22"/>
  <c r="N51" i="22" s="1"/>
  <c r="V35" i="22"/>
  <c r="N35" i="22" s="1"/>
  <c r="V111" i="22"/>
  <c r="N111" i="22" s="1"/>
  <c r="V27" i="22"/>
  <c r="N27" i="22" s="1"/>
  <c r="V120" i="22"/>
  <c r="N120" i="22" s="1"/>
  <c r="V136" i="22"/>
  <c r="N136" i="22" s="1"/>
  <c r="V138" i="22"/>
  <c r="N138" i="22" s="1"/>
  <c r="V17" i="22"/>
  <c r="N17" i="22" s="1"/>
  <c r="V91" i="22"/>
  <c r="N91" i="22" s="1"/>
  <c r="V125" i="22"/>
  <c r="N125" i="22" s="1"/>
  <c r="V107" i="22"/>
  <c r="N107" i="22" s="1"/>
  <c r="V102" i="22"/>
  <c r="N102" i="22" s="1"/>
  <c r="V79" i="22"/>
  <c r="N79" i="22" s="1"/>
  <c r="V68" i="22"/>
  <c r="N68" i="22" s="1"/>
  <c r="V88" i="22"/>
  <c r="N88" i="22" s="1"/>
  <c r="V61" i="22"/>
  <c r="N61" i="22" s="1"/>
  <c r="V11" i="22"/>
  <c r="N11" i="22" s="1"/>
  <c r="V86" i="22"/>
  <c r="N86" i="22" s="1"/>
  <c r="V103" i="22"/>
  <c r="N103" i="22" s="1"/>
  <c r="V64" i="22"/>
  <c r="N64" i="22" s="1"/>
  <c r="V128" i="22"/>
  <c r="N128" i="22" s="1"/>
  <c r="V65" i="22"/>
  <c r="N65" i="22" s="1"/>
  <c r="V59" i="22"/>
  <c r="N59" i="22" s="1"/>
  <c r="V135" i="22"/>
  <c r="N135" i="22" s="1"/>
  <c r="V94" i="22"/>
  <c r="N94" i="22" s="1"/>
  <c r="V16" i="22"/>
  <c r="N16" i="22" s="1"/>
  <c r="V100" i="22"/>
  <c r="N100" i="22" s="1"/>
  <c r="V109" i="22"/>
  <c r="N109" i="22" s="1"/>
  <c r="V83" i="22"/>
  <c r="N83" i="22" s="1"/>
  <c r="V137" i="22"/>
  <c r="N137" i="22" s="1"/>
  <c r="V127" i="22"/>
  <c r="N127" i="22" s="1"/>
  <c r="V49" i="22"/>
  <c r="N49" i="22" s="1"/>
  <c r="V33" i="22"/>
  <c r="N33" i="22" s="1"/>
  <c r="V71" i="22"/>
  <c r="N71" i="22" s="1"/>
  <c r="V84" i="22"/>
  <c r="N84" i="22" s="1"/>
  <c r="V101" i="22"/>
  <c r="N101" i="22" s="1"/>
  <c r="V48" i="22"/>
  <c r="N48" i="22" s="1"/>
  <c r="V38" i="22"/>
  <c r="N38" i="22" s="1"/>
  <c r="V67" i="22"/>
  <c r="N67" i="22" s="1"/>
  <c r="V80" i="22"/>
  <c r="N80" i="22" s="1"/>
  <c r="V8" i="22"/>
  <c r="N8" i="22" s="1"/>
  <c r="V32" i="22"/>
  <c r="N32" i="22" s="1"/>
  <c r="W116" i="16"/>
  <c r="W61" i="16"/>
  <c r="W134" i="16"/>
  <c r="W136" i="16"/>
  <c r="W102" i="16"/>
  <c r="W128" i="16"/>
  <c r="W144" i="16"/>
  <c r="W27" i="16"/>
  <c r="W184" i="16"/>
  <c r="W181" i="16"/>
  <c r="W176" i="16"/>
  <c r="W64" i="16"/>
  <c r="W164" i="16"/>
  <c r="W147" i="16"/>
  <c r="W33" i="16"/>
  <c r="W166" i="16"/>
  <c r="W137" i="16"/>
  <c r="W149" i="16"/>
  <c r="W82" i="16"/>
  <c r="W122" i="16"/>
  <c r="W45" i="16"/>
  <c r="W210" i="16"/>
  <c r="W89" i="16"/>
  <c r="W129" i="16"/>
  <c r="W142" i="16"/>
  <c r="W12" i="16"/>
  <c r="W41" i="16"/>
  <c r="W206" i="16"/>
  <c r="W119" i="16"/>
  <c r="W162" i="16"/>
  <c r="W87" i="16"/>
  <c r="W23" i="16"/>
  <c r="W48" i="16"/>
  <c r="W17" i="16"/>
  <c r="W118" i="16"/>
  <c r="W191" i="16"/>
  <c r="W26" i="16"/>
  <c r="W154" i="16"/>
  <c r="W151" i="16"/>
  <c r="W153" i="16"/>
  <c r="W57" i="16"/>
  <c r="W15" i="16"/>
  <c r="W183" i="16"/>
  <c r="W138" i="16"/>
  <c r="W169" i="16"/>
  <c r="W179" i="16"/>
  <c r="W70" i="16"/>
  <c r="W21" i="16"/>
  <c r="W145" i="16"/>
  <c r="W113" i="16"/>
  <c r="W32" i="16"/>
  <c r="W121" i="16"/>
  <c r="W66" i="16"/>
  <c r="W175" i="16"/>
  <c r="W78" i="16"/>
  <c r="W19" i="16"/>
  <c r="W56" i="16"/>
  <c r="W42" i="16"/>
  <c r="W209" i="16"/>
  <c r="W36" i="16"/>
  <c r="W51" i="16"/>
  <c r="W158" i="16"/>
  <c r="W88" i="16"/>
  <c r="W9" i="16"/>
  <c r="W47" i="16"/>
  <c r="W37" i="16"/>
  <c r="W117" i="16"/>
  <c r="W115" i="16"/>
  <c r="W180" i="16"/>
  <c r="W157" i="16"/>
  <c r="W83" i="16"/>
  <c r="W11" i="16"/>
  <c r="W168" i="16"/>
  <c r="W92" i="16"/>
  <c r="W72" i="16"/>
  <c r="W58" i="16"/>
  <c r="W30" i="16"/>
  <c r="W24" i="16"/>
  <c r="W152" i="16"/>
  <c r="W163" i="16"/>
  <c r="W77" i="16"/>
  <c r="W131" i="16"/>
  <c r="W109" i="16"/>
  <c r="W130" i="16"/>
  <c r="W125" i="16"/>
  <c r="V140" i="16"/>
  <c r="V101" i="16"/>
  <c r="V116" i="16"/>
  <c r="V174" i="16"/>
  <c r="V158" i="16"/>
  <c r="V47" i="16"/>
  <c r="V159" i="16"/>
  <c r="V211" i="16"/>
  <c r="V90" i="16"/>
  <c r="V32" i="16"/>
  <c r="V64" i="16"/>
  <c r="V164" i="16"/>
  <c r="V128" i="16"/>
  <c r="V19" i="16"/>
  <c r="V86" i="16"/>
  <c r="V205" i="16"/>
  <c r="V113" i="16"/>
  <c r="V92" i="16"/>
  <c r="V189" i="16"/>
  <c r="V82" i="16"/>
  <c r="V56" i="16"/>
  <c r="V105" i="16"/>
  <c r="V14" i="16"/>
  <c r="V175" i="16"/>
  <c r="V134" i="16"/>
  <c r="V48" i="16"/>
  <c r="V18" i="16"/>
  <c r="V197" i="16"/>
  <c r="V144" i="16"/>
  <c r="V87" i="16"/>
  <c r="V23" i="16"/>
  <c r="V161" i="16"/>
  <c r="V31" i="16"/>
  <c r="V110" i="16"/>
  <c r="V180" i="16"/>
  <c r="V150" i="16"/>
  <c r="V26" i="16"/>
  <c r="V154" i="16"/>
  <c r="V151" i="16"/>
  <c r="V49" i="16"/>
  <c r="V89" i="16"/>
  <c r="V57" i="16"/>
  <c r="V21" i="16"/>
  <c r="V155" i="16"/>
  <c r="V178" i="16"/>
  <c r="V76" i="16"/>
  <c r="V29" i="16"/>
  <c r="V85" i="16"/>
  <c r="V98" i="16"/>
  <c r="V63" i="16"/>
  <c r="V28" i="16"/>
  <c r="V143" i="16"/>
  <c r="V106" i="16"/>
  <c r="V169" i="16"/>
  <c r="V133" i="16"/>
  <c r="V35" i="16"/>
  <c r="V145" i="16"/>
  <c r="V50" i="16"/>
  <c r="V27" i="16"/>
  <c r="V184" i="16"/>
  <c r="V103" i="16"/>
  <c r="V11" i="16"/>
  <c r="V102" i="16"/>
  <c r="V168" i="16"/>
  <c r="V20" i="16"/>
  <c r="V109" i="16"/>
  <c r="V176" i="16"/>
  <c r="V36" i="16"/>
  <c r="V51" i="16"/>
  <c r="V33" i="16"/>
  <c r="V166" i="16"/>
  <c r="V179" i="16"/>
  <c r="V37" i="16"/>
  <c r="V117" i="16"/>
  <c r="V115" i="16"/>
  <c r="V142" i="16"/>
  <c r="V15" i="16"/>
  <c r="V160" i="16"/>
  <c r="V183" i="16"/>
  <c r="V72" i="16"/>
  <c r="V12" i="16"/>
  <c r="V42" i="16"/>
  <c r="V120" i="16"/>
  <c r="V209" i="16"/>
  <c r="V13" i="16"/>
  <c r="V68" i="16"/>
  <c r="V139" i="16"/>
  <c r="V24" i="16"/>
  <c r="V152" i="16"/>
  <c r="V163" i="16"/>
  <c r="V17" i="16"/>
  <c r="V118" i="16"/>
  <c r="V191" i="16"/>
  <c r="V54" i="16"/>
  <c r="V130" i="16"/>
  <c r="V125" i="16"/>
  <c r="V207" i="16"/>
  <c r="V41" i="16"/>
  <c r="V146" i="16"/>
  <c r="V206" i="16"/>
  <c r="V165" i="16"/>
  <c r="V210" i="16"/>
  <c r="V199" i="16"/>
  <c r="V129" i="16"/>
  <c r="V162" i="16"/>
  <c r="V40" i="16"/>
  <c r="V131" i="16"/>
  <c r="V104" i="16"/>
  <c r="V127" i="16"/>
  <c r="V137" i="16"/>
  <c r="V156" i="16"/>
  <c r="V61" i="16"/>
  <c r="V198" i="16"/>
  <c r="V123" i="16"/>
  <c r="V147" i="16"/>
  <c r="V34" i="16"/>
  <c r="W99" i="16"/>
  <c r="W93" i="16"/>
  <c r="V93" i="16"/>
  <c r="V99" i="16"/>
  <c r="V96" i="16"/>
  <c r="W100" i="16"/>
  <c r="V55" i="16"/>
  <c r="V182" i="16"/>
  <c r="V78" i="16"/>
  <c r="V46" i="16"/>
  <c r="V77" i="16"/>
  <c r="V25" i="16"/>
  <c r="V121" i="16"/>
  <c r="V181" i="16"/>
  <c r="V196" i="16"/>
  <c r="V83" i="16"/>
  <c r="V108" i="16"/>
  <c r="V70" i="16"/>
  <c r="V22" i="16"/>
  <c r="V119" i="16"/>
  <c r="V9" i="16"/>
  <c r="V138" i="16"/>
  <c r="V126" i="16"/>
  <c r="E1" i="16"/>
  <c r="V100" i="16"/>
  <c r="W96" i="16"/>
  <c r="W10" i="16"/>
  <c r="V10" i="16"/>
  <c r="W84" i="16"/>
  <c r="V84" i="16"/>
  <c r="W38" i="16"/>
  <c r="V38" i="16"/>
  <c r="W91" i="16"/>
  <c r="V91" i="16"/>
  <c r="W195" i="16"/>
  <c r="V195" i="16"/>
  <c r="W187" i="16"/>
  <c r="V187" i="16"/>
  <c r="W186" i="16"/>
  <c r="V186" i="16"/>
  <c r="W80" i="16"/>
  <c r="V80" i="16"/>
  <c r="V202" i="16"/>
  <c r="W202" i="16"/>
  <c r="W188" i="16"/>
  <c r="V188" i="16"/>
  <c r="V44" i="16"/>
  <c r="W171" i="16"/>
  <c r="V171" i="16"/>
  <c r="W172" i="16"/>
  <c r="W44" i="16"/>
  <c r="W170" i="16"/>
  <c r="V170" i="16"/>
  <c r="V172" i="16"/>
  <c r="W43" i="16"/>
  <c r="V43" i="16"/>
  <c r="W208" i="16"/>
  <c r="V208" i="16"/>
  <c r="W194" i="16"/>
  <c r="V194" i="16"/>
  <c r="V60" i="16"/>
  <c r="V193" i="16"/>
  <c r="V65" i="16"/>
  <c r="V59" i="16"/>
  <c r="W75" i="16"/>
  <c r="W193" i="16"/>
  <c r="W59" i="16"/>
  <c r="W203" i="16"/>
  <c r="V71" i="16"/>
  <c r="V74" i="16"/>
  <c r="W71" i="16"/>
  <c r="W65" i="16"/>
  <c r="W189" i="16"/>
  <c r="W60" i="16"/>
  <c r="V62" i="16"/>
  <c r="V185" i="16"/>
  <c r="W74" i="16"/>
  <c r="W62" i="16"/>
  <c r="V67" i="16"/>
  <c r="V94" i="16"/>
  <c r="V204" i="16"/>
  <c r="W67" i="16"/>
  <c r="W185" i="16"/>
  <c r="W204" i="16"/>
  <c r="V97" i="16"/>
  <c r="V192" i="16"/>
  <c r="W94" i="16"/>
  <c r="W97" i="16"/>
  <c r="W201" i="16"/>
  <c r="W192" i="16"/>
  <c r="V75" i="16"/>
  <c r="V201" i="16"/>
  <c r="V203" i="16"/>
  <c r="U203" i="16" s="1"/>
  <c r="N203" i="16" s="1"/>
  <c r="V135" i="16"/>
  <c r="V149" i="16"/>
  <c r="W135" i="16"/>
  <c r="V173" i="16"/>
  <c r="W173" i="16"/>
  <c r="V112" i="16"/>
  <c r="W112" i="16"/>
  <c r="V107" i="16"/>
  <c r="W107" i="16"/>
  <c r="W174" i="16"/>
  <c r="W182" i="16"/>
  <c r="W13" i="16"/>
  <c r="W124" i="16"/>
  <c r="W55" i="16"/>
  <c r="W141" i="16"/>
  <c r="W54" i="16"/>
  <c r="W86" i="16"/>
  <c r="W146" i="16"/>
  <c r="W205" i="16"/>
  <c r="W133" i="16"/>
  <c r="W76" i="16"/>
  <c r="W95" i="16"/>
  <c r="W49" i="16"/>
  <c r="W22" i="16"/>
  <c r="W199" i="16"/>
  <c r="W156" i="16"/>
  <c r="W20" i="16"/>
  <c r="W165" i="16"/>
  <c r="W167" i="16"/>
  <c r="W160" i="16"/>
  <c r="W69" i="16"/>
  <c r="W90" i="16"/>
  <c r="W150" i="16"/>
  <c r="W101" i="16"/>
  <c r="W123" i="16"/>
  <c r="W155" i="16"/>
  <c r="W190" i="16"/>
  <c r="W108" i="16"/>
  <c r="W53" i="16"/>
  <c r="W46" i="16"/>
  <c r="W211" i="16"/>
  <c r="W31" i="16"/>
  <c r="W110" i="16"/>
  <c r="W18" i="16"/>
  <c r="W52" i="16"/>
  <c r="W140" i="16"/>
  <c r="W50" i="16"/>
  <c r="W63" i="16"/>
  <c r="W29" i="16"/>
  <c r="W127" i="16"/>
  <c r="W14" i="16"/>
  <c r="W16" i="16"/>
  <c r="W103" i="16"/>
  <c r="W161" i="16"/>
  <c r="W105" i="16"/>
  <c r="W120" i="16"/>
  <c r="W159" i="16"/>
  <c r="W40" i="16"/>
  <c r="W148" i="16"/>
  <c r="W196" i="16"/>
  <c r="W28" i="16"/>
  <c r="W143" i="16"/>
  <c r="W106" i="16"/>
  <c r="W139" i="16"/>
  <c r="W25" i="16"/>
  <c r="W104" i="16"/>
  <c r="U39" i="16" l="1"/>
  <c r="N39" i="16" s="1"/>
  <c r="T111" i="16"/>
  <c r="J111" i="16" s="1"/>
  <c r="T39" i="16"/>
  <c r="J39" i="16" s="1"/>
  <c r="U111" i="16"/>
  <c r="N111" i="16" s="1"/>
  <c r="U149" i="16"/>
  <c r="N149" i="16" s="1"/>
  <c r="L74" i="22"/>
  <c r="K74" i="22"/>
  <c r="K20" i="22"/>
  <c r="L20" i="22"/>
  <c r="M2" i="16"/>
  <c r="K3" i="16"/>
  <c r="M3" i="16"/>
  <c r="K122" i="22"/>
  <c r="L122" i="22"/>
  <c r="K116" i="22"/>
  <c r="L116" i="22"/>
  <c r="T101" i="16"/>
  <c r="J101" i="16" s="1"/>
  <c r="T67" i="16"/>
  <c r="J67" i="16" s="1"/>
  <c r="T173" i="16"/>
  <c r="J173" i="16" s="1"/>
  <c r="T29" i="16"/>
  <c r="J29" i="16" s="1"/>
  <c r="T13" i="16"/>
  <c r="J13" i="16" s="1"/>
  <c r="K2" i="16"/>
  <c r="M1" i="16"/>
  <c r="T142" i="16"/>
  <c r="J142" i="16" s="1"/>
  <c r="T94" i="16"/>
  <c r="J94" i="16" s="1"/>
  <c r="T83" i="16"/>
  <c r="J83" i="16" s="1"/>
  <c r="T18" i="16"/>
  <c r="J18" i="16" s="1"/>
  <c r="T74" i="16"/>
  <c r="J74" i="16" s="1"/>
  <c r="T157" i="16"/>
  <c r="J157" i="16" s="1"/>
  <c r="T145" i="16"/>
  <c r="J145" i="16" s="1"/>
  <c r="T104" i="16"/>
  <c r="J104" i="16" s="1"/>
  <c r="T159" i="16"/>
  <c r="J159" i="16" s="1"/>
  <c r="T47" i="16"/>
  <c r="J47" i="16" s="1"/>
  <c r="T160" i="16"/>
  <c r="J160" i="16" s="1"/>
  <c r="T112" i="16"/>
  <c r="J112" i="16" s="1"/>
  <c r="T136" i="16"/>
  <c r="J136" i="16" s="1"/>
  <c r="T174" i="16"/>
  <c r="J174" i="16" s="1"/>
  <c r="T17" i="16"/>
  <c r="J17" i="16" s="1"/>
  <c r="T135" i="16"/>
  <c r="J135" i="16" s="1"/>
  <c r="T158" i="16"/>
  <c r="J158" i="16" s="1"/>
  <c r="T205" i="16"/>
  <c r="J205" i="16" s="1"/>
  <c r="D20" i="22"/>
  <c r="K7" i="22"/>
  <c r="L7" i="22"/>
  <c r="U31" i="22"/>
  <c r="U20" i="22"/>
  <c r="U114" i="16"/>
  <c r="N114" i="16" s="1"/>
  <c r="T195" i="16"/>
  <c r="J195" i="16" s="1"/>
  <c r="T209" i="16"/>
  <c r="J209" i="16" s="1"/>
  <c r="T202" i="16"/>
  <c r="J202" i="16" s="1"/>
  <c r="T198" i="16"/>
  <c r="J198" i="16" s="1"/>
  <c r="T201" i="16"/>
  <c r="J201" i="16" s="1"/>
  <c r="T125" i="16"/>
  <c r="J125" i="16" s="1"/>
  <c r="T22" i="16"/>
  <c r="J22" i="16" s="1"/>
  <c r="T162" i="16"/>
  <c r="J162" i="16" s="1"/>
  <c r="T45" i="16"/>
  <c r="J45" i="16" s="1"/>
  <c r="T167" i="16"/>
  <c r="J167" i="16" s="1"/>
  <c r="T66" i="16"/>
  <c r="J66" i="16" s="1"/>
  <c r="T75" i="16"/>
  <c r="J75" i="16" s="1"/>
  <c r="T11" i="16"/>
  <c r="J11" i="16" s="1"/>
  <c r="T192" i="16"/>
  <c r="J192" i="16" s="1"/>
  <c r="T193" i="16"/>
  <c r="J193" i="16" s="1"/>
  <c r="T194" i="16"/>
  <c r="J194" i="16" s="1"/>
  <c r="T208" i="16"/>
  <c r="J208" i="16" s="1"/>
  <c r="T196" i="16"/>
  <c r="J196" i="16" s="1"/>
  <c r="T199" i="16"/>
  <c r="J199" i="16" s="1"/>
  <c r="T203" i="16"/>
  <c r="J203" i="16" s="1"/>
  <c r="T206" i="16"/>
  <c r="J206" i="16" s="1"/>
  <c r="T120" i="16"/>
  <c r="J120" i="16" s="1"/>
  <c r="T126" i="16"/>
  <c r="J126" i="16" s="1"/>
  <c r="O3" i="16"/>
  <c r="O1" i="16"/>
  <c r="T72" i="16"/>
  <c r="J72" i="16" s="1"/>
  <c r="T32" i="16"/>
  <c r="J32" i="16" s="1"/>
  <c r="T180" i="16"/>
  <c r="J180" i="16" s="1"/>
  <c r="T15" i="16"/>
  <c r="J15" i="16" s="1"/>
  <c r="T153" i="16"/>
  <c r="J153" i="16" s="1"/>
  <c r="T62" i="16"/>
  <c r="J62" i="16" s="1"/>
  <c r="T8" i="16"/>
  <c r="J8" i="16" s="1"/>
  <c r="T178" i="16"/>
  <c r="J178" i="16" s="1"/>
  <c r="T95" i="16"/>
  <c r="J95" i="16" s="1"/>
  <c r="T36" i="16"/>
  <c r="J36" i="16" s="1"/>
  <c r="T30" i="16"/>
  <c r="J30" i="16" s="1"/>
  <c r="T25" i="16"/>
  <c r="J25" i="16" s="1"/>
  <c r="T57" i="16"/>
  <c r="J57" i="16" s="1"/>
  <c r="T108" i="16"/>
  <c r="J108" i="16" s="1"/>
  <c r="O2" i="16"/>
  <c r="K1" i="16"/>
  <c r="T146" i="16"/>
  <c r="J146" i="16" s="1"/>
  <c r="T63" i="16"/>
  <c r="J63" i="16" s="1"/>
  <c r="T60" i="16"/>
  <c r="J60" i="16" s="1"/>
  <c r="T27" i="16"/>
  <c r="J27" i="16" s="1"/>
  <c r="T149" i="16"/>
  <c r="J149" i="16" s="1"/>
  <c r="T7" i="16"/>
  <c r="J7" i="16" s="1"/>
  <c r="T6" i="16"/>
  <c r="J6" i="16" s="1"/>
  <c r="T80" i="16"/>
  <c r="J80" i="16" s="1"/>
  <c r="T188" i="16"/>
  <c r="J188" i="16" s="1"/>
  <c r="T171" i="16"/>
  <c r="J171" i="16" s="1"/>
  <c r="T44" i="16"/>
  <c r="J44" i="16" s="1"/>
  <c r="T172" i="16"/>
  <c r="J172" i="16" s="1"/>
  <c r="T43" i="16"/>
  <c r="J43" i="16" s="1"/>
  <c r="T147" i="16"/>
  <c r="J147" i="16" s="1"/>
  <c r="T156" i="16"/>
  <c r="J156" i="16" s="1"/>
  <c r="T56" i="16"/>
  <c r="J56" i="16" s="1"/>
  <c r="T65" i="16"/>
  <c r="J65" i="16" s="1"/>
  <c r="T116" i="16"/>
  <c r="J116" i="16" s="1"/>
  <c r="T16" i="16"/>
  <c r="J16" i="16" s="1"/>
  <c r="T52" i="16"/>
  <c r="J52" i="16" s="1"/>
  <c r="T161" i="16"/>
  <c r="J161" i="16" s="1"/>
  <c r="T86" i="16"/>
  <c r="J86" i="16" s="1"/>
  <c r="T37" i="16"/>
  <c r="J37" i="16" s="1"/>
  <c r="T19" i="16"/>
  <c r="J19" i="16" s="1"/>
  <c r="T50" i="16"/>
  <c r="J50" i="16" s="1"/>
  <c r="T85" i="16"/>
  <c r="J85" i="16" s="1"/>
  <c r="T110" i="16"/>
  <c r="J110" i="16" s="1"/>
  <c r="T92" i="16"/>
  <c r="J92" i="16" s="1"/>
  <c r="T97" i="16"/>
  <c r="J97" i="16" s="1"/>
  <c r="T31" i="16"/>
  <c r="J31" i="16" s="1"/>
  <c r="T51" i="16"/>
  <c r="J51" i="16" s="1"/>
  <c r="T143" i="16"/>
  <c r="J143" i="16" s="1"/>
  <c r="T26" i="16"/>
  <c r="J26" i="16" s="1"/>
  <c r="T163" i="16"/>
  <c r="J163" i="16" s="1"/>
  <c r="T122" i="16"/>
  <c r="J122" i="16" s="1"/>
  <c r="T88" i="16"/>
  <c r="J88" i="16" s="1"/>
  <c r="T69" i="16"/>
  <c r="J69" i="16" s="1"/>
  <c r="T42" i="16"/>
  <c r="J42" i="16" s="1"/>
  <c r="T127" i="16"/>
  <c r="J127" i="16" s="1"/>
  <c r="T144" i="16"/>
  <c r="J144" i="16" s="1"/>
  <c r="T151" i="16"/>
  <c r="J151" i="16" s="1"/>
  <c r="T14" i="16"/>
  <c r="J14" i="16" s="1"/>
  <c r="T165" i="16"/>
  <c r="J165" i="16" s="1"/>
  <c r="T91" i="16"/>
  <c r="J91" i="16" s="1"/>
  <c r="T38" i="16"/>
  <c r="J38" i="16" s="1"/>
  <c r="T84" i="16"/>
  <c r="J84" i="16" s="1"/>
  <c r="T186" i="16"/>
  <c r="J186" i="16" s="1"/>
  <c r="T187" i="16"/>
  <c r="J187" i="16" s="1"/>
  <c r="T59" i="16"/>
  <c r="J59" i="16" s="1"/>
  <c r="T118" i="16"/>
  <c r="J118" i="16" s="1"/>
  <c r="T137" i="16"/>
  <c r="J137" i="16" s="1"/>
  <c r="T189" i="16"/>
  <c r="J189" i="16" s="1"/>
  <c r="T123" i="16"/>
  <c r="J123" i="16" s="1"/>
  <c r="T41" i="16"/>
  <c r="J41" i="16" s="1"/>
  <c r="T12" i="16"/>
  <c r="J12" i="16" s="1"/>
  <c r="T124" i="16"/>
  <c r="J124" i="16" s="1"/>
  <c r="T103" i="16"/>
  <c r="J103" i="16" s="1"/>
  <c r="T79" i="16"/>
  <c r="J79" i="16" s="1"/>
  <c r="T81" i="16"/>
  <c r="J81" i="16" s="1"/>
  <c r="U132" i="16"/>
  <c r="N132" i="16" s="1"/>
  <c r="T132" i="16"/>
  <c r="J132" i="16" s="1"/>
  <c r="T170" i="16"/>
  <c r="J170" i="16" s="1"/>
  <c r="T139" i="16"/>
  <c r="J139" i="16" s="1"/>
  <c r="T21" i="16"/>
  <c r="J21" i="16" s="1"/>
  <c r="T89" i="16"/>
  <c r="J89" i="16" s="1"/>
  <c r="T184" i="16"/>
  <c r="J184" i="16" s="1"/>
  <c r="T77" i="16"/>
  <c r="J77" i="16" s="1"/>
  <c r="T133" i="16"/>
  <c r="J133" i="16" s="1"/>
  <c r="T46" i="16"/>
  <c r="J46" i="16" s="1"/>
  <c r="T109" i="16"/>
  <c r="J109" i="16" s="1"/>
  <c r="T129" i="16"/>
  <c r="J129" i="16" s="1"/>
  <c r="T106" i="16"/>
  <c r="J106" i="16" s="1"/>
  <c r="T183" i="16"/>
  <c r="J183" i="16" s="1"/>
  <c r="T166" i="16"/>
  <c r="J166" i="16" s="1"/>
  <c r="T24" i="16"/>
  <c r="J24" i="16" s="1"/>
  <c r="T168" i="16"/>
  <c r="J168" i="16" s="1"/>
  <c r="T128" i="16"/>
  <c r="J128" i="16" s="1"/>
  <c r="T53" i="16"/>
  <c r="J53" i="16" s="1"/>
  <c r="T33" i="16"/>
  <c r="J33" i="16" s="1"/>
  <c r="T115" i="16"/>
  <c r="J115" i="16" s="1"/>
  <c r="T87" i="16"/>
  <c r="J87" i="16" s="1"/>
  <c r="T58" i="16"/>
  <c r="J58" i="16" s="1"/>
  <c r="T107" i="16"/>
  <c r="J107" i="16" s="1"/>
  <c r="T9" i="16"/>
  <c r="J9" i="16" s="1"/>
  <c r="T28" i="16"/>
  <c r="J28" i="16" s="1"/>
  <c r="T102" i="16"/>
  <c r="J102" i="16" s="1"/>
  <c r="T105" i="16"/>
  <c r="J105" i="16" s="1"/>
  <c r="T82" i="16"/>
  <c r="J82" i="16" s="1"/>
  <c r="T150" i="16"/>
  <c r="J150" i="16" s="1"/>
  <c r="T49" i="16"/>
  <c r="J49" i="16" s="1"/>
  <c r="T148" i="16"/>
  <c r="J148" i="16" s="1"/>
  <c r="T200" i="16"/>
  <c r="J200" i="16" s="1"/>
  <c r="T185" i="16"/>
  <c r="J185" i="16" s="1"/>
  <c r="T211" i="16"/>
  <c r="J211" i="16" s="1"/>
  <c r="T131" i="16"/>
  <c r="J131" i="16" s="1"/>
  <c r="T98" i="16"/>
  <c r="J98" i="16" s="1"/>
  <c r="T134" i="16"/>
  <c r="J134" i="16" s="1"/>
  <c r="T152" i="16"/>
  <c r="J152" i="16" s="1"/>
  <c r="T76" i="16"/>
  <c r="J76" i="16" s="1"/>
  <c r="T130" i="16"/>
  <c r="J130" i="16" s="1"/>
  <c r="T70" i="16"/>
  <c r="J70" i="16" s="1"/>
  <c r="T207" i="16"/>
  <c r="J207" i="16" s="1"/>
  <c r="T138" i="16"/>
  <c r="J138" i="16" s="1"/>
  <c r="T55" i="16"/>
  <c r="J55" i="16" s="1"/>
  <c r="T71" i="16"/>
  <c r="J71" i="16" s="1"/>
  <c r="T141" i="16"/>
  <c r="J141" i="16" s="1"/>
  <c r="T64" i="16"/>
  <c r="J64" i="16" s="1"/>
  <c r="T20" i="16"/>
  <c r="J20" i="16" s="1"/>
  <c r="T154" i="16"/>
  <c r="J154" i="16" s="1"/>
  <c r="T121" i="16"/>
  <c r="J121" i="16" s="1"/>
  <c r="T119" i="16"/>
  <c r="J119" i="16" s="1"/>
  <c r="T210" i="16"/>
  <c r="J210" i="16" s="1"/>
  <c r="T54" i="16"/>
  <c r="J54" i="16" s="1"/>
  <c r="T179" i="16"/>
  <c r="J179" i="16" s="1"/>
  <c r="T191" i="16"/>
  <c r="J191" i="16" s="1"/>
  <c r="T190" i="16"/>
  <c r="J190" i="16" s="1"/>
  <c r="T35" i="16"/>
  <c r="J35" i="16" s="1"/>
  <c r="T181" i="16"/>
  <c r="J181" i="16" s="1"/>
  <c r="T197" i="16"/>
  <c r="J197" i="16" s="1"/>
  <c r="T78" i="16"/>
  <c r="J78" i="16" s="1"/>
  <c r="T175" i="16"/>
  <c r="J175" i="16" s="1"/>
  <c r="T48" i="16"/>
  <c r="J48" i="16" s="1"/>
  <c r="T155" i="16"/>
  <c r="J155" i="16" s="1"/>
  <c r="T113" i="16"/>
  <c r="J113" i="16" s="1"/>
  <c r="T204" i="16"/>
  <c r="J204" i="16" s="1"/>
  <c r="T114" i="16"/>
  <c r="J114" i="16" s="1"/>
  <c r="T23" i="16"/>
  <c r="J23" i="16" s="1"/>
  <c r="T182" i="16"/>
  <c r="J182" i="16" s="1"/>
  <c r="T61" i="16"/>
  <c r="J61" i="16" s="1"/>
  <c r="T117" i="16"/>
  <c r="J117" i="16" s="1"/>
  <c r="T140" i="16"/>
  <c r="J140" i="16" s="1"/>
  <c r="T68" i="16"/>
  <c r="J68" i="16" s="1"/>
  <c r="T40" i="16"/>
  <c r="J40" i="16" s="1"/>
  <c r="T90" i="16"/>
  <c r="J90" i="16" s="1"/>
  <c r="T164" i="16"/>
  <c r="J164" i="16" s="1"/>
  <c r="T169" i="16"/>
  <c r="J169" i="16" s="1"/>
  <c r="T176" i="16"/>
  <c r="J176" i="16" s="1"/>
  <c r="T177" i="16"/>
  <c r="J177" i="16" s="1"/>
  <c r="T34" i="16"/>
  <c r="J34" i="16" s="1"/>
  <c r="T73" i="16"/>
  <c r="J73" i="16" s="1"/>
  <c r="T93" i="16"/>
  <c r="J93" i="16" s="1"/>
  <c r="T96" i="16"/>
  <c r="J96" i="16" s="1"/>
  <c r="T100" i="16"/>
  <c r="J100" i="16" s="1"/>
  <c r="T99" i="16"/>
  <c r="J99" i="16" s="1"/>
  <c r="T10" i="16"/>
  <c r="J10" i="16" s="1"/>
  <c r="U53" i="16"/>
  <c r="N53" i="16" s="1"/>
  <c r="L70" i="22"/>
  <c r="K70" i="22"/>
  <c r="L31" i="22"/>
  <c r="K31" i="22"/>
  <c r="K28" i="22"/>
  <c r="L28" i="22"/>
  <c r="U29" i="22"/>
  <c r="U28" i="22"/>
  <c r="K29" i="22"/>
  <c r="L29" i="22"/>
  <c r="K43" i="22"/>
  <c r="L43" i="22"/>
  <c r="K30" i="22"/>
  <c r="L30" i="22"/>
  <c r="U12" i="22"/>
  <c r="U30" i="22"/>
  <c r="L72" i="22"/>
  <c r="K72" i="22"/>
  <c r="L10" i="22"/>
  <c r="K10" i="22"/>
  <c r="U197" i="16"/>
  <c r="N197" i="16" s="1"/>
  <c r="U85" i="16"/>
  <c r="N85" i="16" s="1"/>
  <c r="U178" i="16"/>
  <c r="N178" i="16" s="1"/>
  <c r="U177" i="16"/>
  <c r="N177" i="16" s="1"/>
  <c r="U73" i="16"/>
  <c r="N73" i="16" s="1"/>
  <c r="U200" i="16"/>
  <c r="N200" i="16" s="1"/>
  <c r="U81" i="16"/>
  <c r="N81" i="16" s="1"/>
  <c r="K12" i="22"/>
  <c r="L12" i="22"/>
  <c r="U79" i="16"/>
  <c r="N79" i="16" s="1"/>
  <c r="K113" i="22"/>
  <c r="L113" i="22"/>
  <c r="L55" i="22"/>
  <c r="K55" i="22"/>
  <c r="L104" i="22"/>
  <c r="K104" i="22"/>
  <c r="U34" i="16"/>
  <c r="N34" i="16" s="1"/>
  <c r="U124" i="16"/>
  <c r="N124" i="16" s="1"/>
  <c r="U141" i="16"/>
  <c r="N141" i="16" s="1"/>
  <c r="U95" i="16"/>
  <c r="N95" i="16" s="1"/>
  <c r="U167" i="16"/>
  <c r="N167" i="16" s="1"/>
  <c r="U69" i="16"/>
  <c r="N69" i="16" s="1"/>
  <c r="U16" i="16"/>
  <c r="N16" i="16" s="1"/>
  <c r="U136" i="16"/>
  <c r="N136" i="16" s="1"/>
  <c r="U58" i="16"/>
  <c r="N58" i="16" s="1"/>
  <c r="U122" i="16"/>
  <c r="N122" i="16" s="1"/>
  <c r="U45" i="16"/>
  <c r="N45" i="16" s="1"/>
  <c r="U30" i="16"/>
  <c r="N30" i="16" s="1"/>
  <c r="L18" i="22"/>
  <c r="K18" i="22"/>
  <c r="L114" i="22"/>
  <c r="K114" i="22"/>
  <c r="K134" i="22"/>
  <c r="L134" i="22"/>
  <c r="K47" i="22"/>
  <c r="L47" i="22"/>
  <c r="L87" i="22"/>
  <c r="K87" i="22"/>
  <c r="K99" i="22"/>
  <c r="L99" i="22"/>
  <c r="U189" i="16"/>
  <c r="N189" i="16" s="1"/>
  <c r="U157" i="16"/>
  <c r="N157" i="16" s="1"/>
  <c r="U66" i="16"/>
  <c r="N66" i="16" s="1"/>
  <c r="U148" i="16"/>
  <c r="N148" i="16" s="1"/>
  <c r="D69" i="22"/>
  <c r="K2" i="22"/>
  <c r="M1" i="22"/>
  <c r="K3" i="22"/>
  <c r="M3" i="22"/>
  <c r="O2" i="22"/>
  <c r="M2" i="22"/>
  <c r="O1" i="22"/>
  <c r="O3" i="22"/>
  <c r="K1" i="22"/>
  <c r="K21" i="22"/>
  <c r="L21" i="22"/>
  <c r="L44" i="22"/>
  <c r="K44" i="22"/>
  <c r="K78" i="22"/>
  <c r="L78" i="22"/>
  <c r="K98" i="22"/>
  <c r="L98" i="22"/>
  <c r="K58" i="22"/>
  <c r="L58" i="22"/>
  <c r="K37" i="22"/>
  <c r="L37" i="22"/>
  <c r="L105" i="22"/>
  <c r="K105" i="22"/>
  <c r="L53" i="22"/>
  <c r="K53" i="22"/>
  <c r="K57" i="22"/>
  <c r="L57" i="22"/>
  <c r="L19" i="22"/>
  <c r="K19" i="22"/>
  <c r="K66" i="22"/>
  <c r="L66" i="22"/>
  <c r="K50" i="22"/>
  <c r="L50" i="22"/>
  <c r="K13" i="22"/>
  <c r="L13" i="22"/>
  <c r="L123" i="22"/>
  <c r="K123" i="22"/>
  <c r="L23" i="22"/>
  <c r="K23" i="22"/>
  <c r="L93" i="22"/>
  <c r="K93" i="22"/>
  <c r="U106" i="22"/>
  <c r="U8" i="22"/>
  <c r="U46" i="22"/>
  <c r="U88" i="22"/>
  <c r="U26" i="22"/>
  <c r="U96" i="22"/>
  <c r="U72" i="22"/>
  <c r="U63" i="22"/>
  <c r="U62" i="22"/>
  <c r="U68" i="22"/>
  <c r="U137" i="22"/>
  <c r="U18" i="22"/>
  <c r="U32" i="22"/>
  <c r="U85" i="22"/>
  <c r="U125" i="22"/>
  <c r="U81" i="22"/>
  <c r="U93" i="22"/>
  <c r="U34" i="22"/>
  <c r="U36" i="22"/>
  <c r="U44" i="22"/>
  <c r="U127" i="22"/>
  <c r="U97" i="22"/>
  <c r="U65" i="22"/>
  <c r="U27" i="22"/>
  <c r="U40" i="22"/>
  <c r="U43" i="22"/>
  <c r="D54" i="22"/>
  <c r="U17" i="22"/>
  <c r="U129" i="22"/>
  <c r="U120" i="22"/>
  <c r="U103" i="22"/>
  <c r="U71" i="22"/>
  <c r="U70" i="22"/>
  <c r="U91" i="22"/>
  <c r="U90" i="22"/>
  <c r="U45" i="22"/>
  <c r="U73" i="22"/>
  <c r="U61" i="22"/>
  <c r="U21" i="22"/>
  <c r="U39" i="22"/>
  <c r="U50" i="22"/>
  <c r="U138" i="22"/>
  <c r="U38" i="22"/>
  <c r="U98" i="22"/>
  <c r="U83" i="22"/>
  <c r="U128" i="22"/>
  <c r="U100" i="22"/>
  <c r="U99" i="22"/>
  <c r="U117" i="22"/>
  <c r="U37" i="22"/>
  <c r="U131" i="22"/>
  <c r="U92" i="22"/>
  <c r="U114" i="22"/>
  <c r="U110" i="22"/>
  <c r="U47" i="22"/>
  <c r="U86" i="22"/>
  <c r="U11" i="22"/>
  <c r="U19" i="22"/>
  <c r="U15" i="22"/>
  <c r="U109" i="22"/>
  <c r="U84" i="22"/>
  <c r="U104" i="22"/>
  <c r="U57" i="22"/>
  <c r="U113" i="22"/>
  <c r="U60" i="22"/>
  <c r="U10" i="22"/>
  <c r="U23" i="22"/>
  <c r="U135" i="22"/>
  <c r="U108" i="22"/>
  <c r="U16" i="22"/>
  <c r="U22" i="22"/>
  <c r="U136" i="22"/>
  <c r="U132" i="22"/>
  <c r="U87" i="22"/>
  <c r="U58" i="22"/>
  <c r="G1" i="16"/>
  <c r="H1" i="16" s="1"/>
  <c r="G1" i="22"/>
  <c r="H1" i="22" s="1"/>
  <c r="U55" i="22"/>
  <c r="U112" i="22"/>
  <c r="U115" i="22"/>
  <c r="U122" i="22"/>
  <c r="U116" i="22"/>
  <c r="U7" i="22"/>
  <c r="U77" i="22"/>
  <c r="U14" i="22"/>
  <c r="U24" i="22"/>
  <c r="U56" i="22"/>
  <c r="U33" i="22"/>
  <c r="U64" i="22"/>
  <c r="U41" i="22"/>
  <c r="U101" i="22"/>
  <c r="U123" i="22"/>
  <c r="U82" i="22"/>
  <c r="U48" i="22"/>
  <c r="U25" i="22"/>
  <c r="U118" i="22"/>
  <c r="U75" i="22"/>
  <c r="U35" i="22"/>
  <c r="U134" i="22"/>
  <c r="U94" i="22"/>
  <c r="U66" i="22"/>
  <c r="U42" i="22"/>
  <c r="U95" i="22"/>
  <c r="U54" i="22"/>
  <c r="U107" i="22"/>
  <c r="U102" i="22"/>
  <c r="U6" i="22"/>
  <c r="U78" i="22"/>
  <c r="U130" i="22"/>
  <c r="U51" i="22"/>
  <c r="U67" i="22"/>
  <c r="U52" i="22"/>
  <c r="U13" i="22"/>
  <c r="U49" i="22"/>
  <c r="U76" i="22"/>
  <c r="U53" i="22"/>
  <c r="U69" i="22"/>
  <c r="U89" i="22"/>
  <c r="U111" i="22"/>
  <c r="U121" i="22"/>
  <c r="U126" i="22"/>
  <c r="U133" i="22"/>
  <c r="U79" i="22"/>
  <c r="U105" i="22"/>
  <c r="U124" i="22"/>
  <c r="U80" i="22"/>
  <c r="U59" i="22"/>
  <c r="U119" i="22"/>
  <c r="U9" i="22"/>
  <c r="U7" i="16"/>
  <c r="N7" i="16" s="1"/>
  <c r="U8" i="16"/>
  <c r="N8" i="16" s="1"/>
  <c r="L52" i="22"/>
  <c r="K52" i="22"/>
  <c r="U6" i="16"/>
  <c r="N6" i="16" s="1"/>
  <c r="U153" i="16"/>
  <c r="N153" i="16" s="1"/>
  <c r="U88" i="16"/>
  <c r="N88" i="16" s="1"/>
  <c r="U190" i="16"/>
  <c r="N190" i="16" s="1"/>
  <c r="U52" i="16"/>
  <c r="N52" i="16" s="1"/>
  <c r="L42" i="22"/>
  <c r="K42" i="22"/>
  <c r="U98" i="16"/>
  <c r="N98" i="16" s="1"/>
  <c r="U35" i="16"/>
  <c r="N35" i="16" s="1"/>
  <c r="U68" i="16"/>
  <c r="N68" i="16" s="1"/>
  <c r="U207" i="16"/>
  <c r="N207" i="16" s="1"/>
  <c r="U198" i="16"/>
  <c r="N198" i="16" s="1"/>
  <c r="U126" i="16"/>
  <c r="N126" i="16" s="1"/>
  <c r="E2" i="22"/>
  <c r="E27" i="46"/>
  <c r="D62" i="22"/>
  <c r="L131" i="22"/>
  <c r="K131" i="22"/>
  <c r="K41" i="22"/>
  <c r="L41" i="22"/>
  <c r="K90" i="22"/>
  <c r="L90" i="22"/>
  <c r="L118" i="22"/>
  <c r="K118" i="22"/>
  <c r="L132" i="22"/>
  <c r="K132" i="22"/>
  <c r="L126" i="22"/>
  <c r="K126" i="22"/>
  <c r="D63" i="22"/>
  <c r="U193" i="16"/>
  <c r="N193" i="16" s="1"/>
  <c r="U65" i="16"/>
  <c r="N65" i="16" s="1"/>
  <c r="U60" i="16"/>
  <c r="N60" i="16" s="1"/>
  <c r="L96" i="22"/>
  <c r="K96" i="22"/>
  <c r="K26" i="22"/>
  <c r="L26" i="22"/>
  <c r="L81" i="22"/>
  <c r="K81" i="22"/>
  <c r="L121" i="22"/>
  <c r="K121" i="22"/>
  <c r="K108" i="22"/>
  <c r="L108" i="22"/>
  <c r="L106" i="22"/>
  <c r="K106" i="22"/>
  <c r="L14" i="22"/>
  <c r="K14" i="22"/>
  <c r="K24" i="22"/>
  <c r="L24" i="22"/>
  <c r="K75" i="22"/>
  <c r="L75" i="22"/>
  <c r="L129" i="22"/>
  <c r="K129" i="22"/>
  <c r="K73" i="22"/>
  <c r="L73" i="22"/>
  <c r="L40" i="22"/>
  <c r="K40" i="22"/>
  <c r="K112" i="22"/>
  <c r="L112" i="22"/>
  <c r="K56" i="22"/>
  <c r="L56" i="22"/>
  <c r="L133" i="22"/>
  <c r="K133" i="22"/>
  <c r="L95" i="22"/>
  <c r="K95" i="22"/>
  <c r="K119" i="22"/>
  <c r="L119" i="22"/>
  <c r="K6" i="22"/>
  <c r="L6" i="22"/>
  <c r="L130" i="22"/>
  <c r="K130" i="22"/>
  <c r="K46" i="22"/>
  <c r="L46" i="22"/>
  <c r="L34" i="22"/>
  <c r="K34" i="22"/>
  <c r="L89" i="22"/>
  <c r="K89" i="22"/>
  <c r="K15" i="22"/>
  <c r="L15" i="22"/>
  <c r="L76" i="22"/>
  <c r="K76" i="22"/>
  <c r="L110" i="22"/>
  <c r="K110" i="22"/>
  <c r="L60" i="22"/>
  <c r="K60" i="22"/>
  <c r="K77" i="22"/>
  <c r="L77" i="22"/>
  <c r="K82" i="22"/>
  <c r="L82" i="22"/>
  <c r="L117" i="22"/>
  <c r="K117" i="22"/>
  <c r="K36" i="22"/>
  <c r="L36" i="22"/>
  <c r="U75" i="16"/>
  <c r="N75" i="16" s="1"/>
  <c r="U116" i="16"/>
  <c r="N116" i="16" s="1"/>
  <c r="U158" i="16"/>
  <c r="N158" i="16" s="1"/>
  <c r="U47" i="16"/>
  <c r="N47" i="16" s="1"/>
  <c r="U32" i="16"/>
  <c r="N32" i="16" s="1"/>
  <c r="U64" i="16"/>
  <c r="N64" i="16" s="1"/>
  <c r="U164" i="16"/>
  <c r="N164" i="16" s="1"/>
  <c r="U128" i="16"/>
  <c r="N128" i="16" s="1"/>
  <c r="U19" i="16"/>
  <c r="N19" i="16" s="1"/>
  <c r="U113" i="16"/>
  <c r="N113" i="16" s="1"/>
  <c r="U92" i="16"/>
  <c r="N92" i="16" s="1"/>
  <c r="U82" i="16"/>
  <c r="N82" i="16" s="1"/>
  <c r="U56" i="16"/>
  <c r="N56" i="16" s="1"/>
  <c r="U175" i="16"/>
  <c r="N175" i="16" s="1"/>
  <c r="U134" i="16"/>
  <c r="N134" i="16" s="1"/>
  <c r="U48" i="16"/>
  <c r="N48" i="16" s="1"/>
  <c r="U144" i="16"/>
  <c r="N144" i="16" s="1"/>
  <c r="U87" i="16"/>
  <c r="N87" i="16" s="1"/>
  <c r="U23" i="16"/>
  <c r="N23" i="16" s="1"/>
  <c r="U180" i="16"/>
  <c r="N180" i="16" s="1"/>
  <c r="U26" i="16"/>
  <c r="N26" i="16" s="1"/>
  <c r="U154" i="16"/>
  <c r="N154" i="16" s="1"/>
  <c r="U151" i="16"/>
  <c r="N151" i="16" s="1"/>
  <c r="U89" i="16"/>
  <c r="N89" i="16" s="1"/>
  <c r="U57" i="16"/>
  <c r="N57" i="16" s="1"/>
  <c r="U21" i="16"/>
  <c r="N21" i="16" s="1"/>
  <c r="U28" i="16"/>
  <c r="N28" i="16" s="1"/>
  <c r="U143" i="16"/>
  <c r="N143" i="16" s="1"/>
  <c r="U106" i="16"/>
  <c r="N106" i="16" s="1"/>
  <c r="U169" i="16"/>
  <c r="N169" i="16" s="1"/>
  <c r="U145" i="16"/>
  <c r="N145" i="16" s="1"/>
  <c r="U27" i="16"/>
  <c r="N27" i="16" s="1"/>
  <c r="U184" i="16"/>
  <c r="N184" i="16" s="1"/>
  <c r="U11" i="16"/>
  <c r="N11" i="16" s="1"/>
  <c r="U102" i="16"/>
  <c r="N102" i="16" s="1"/>
  <c r="U168" i="16"/>
  <c r="N168" i="16" s="1"/>
  <c r="U109" i="16"/>
  <c r="N109" i="16" s="1"/>
  <c r="U176" i="16"/>
  <c r="N176" i="16" s="1"/>
  <c r="U36" i="16"/>
  <c r="N36" i="16" s="1"/>
  <c r="U51" i="16"/>
  <c r="N51" i="16" s="1"/>
  <c r="U33" i="16"/>
  <c r="N33" i="16" s="1"/>
  <c r="U166" i="16"/>
  <c r="N166" i="16" s="1"/>
  <c r="U179" i="16"/>
  <c r="N179" i="16" s="1"/>
  <c r="U37" i="16"/>
  <c r="N37" i="16" s="1"/>
  <c r="U117" i="16"/>
  <c r="N117" i="16" s="1"/>
  <c r="U115" i="16"/>
  <c r="N115" i="16" s="1"/>
  <c r="U142" i="16"/>
  <c r="N142" i="16" s="1"/>
  <c r="U15" i="16"/>
  <c r="N15" i="16" s="1"/>
  <c r="U183" i="16"/>
  <c r="N183" i="16" s="1"/>
  <c r="U72" i="16"/>
  <c r="N72" i="16" s="1"/>
  <c r="U12" i="16"/>
  <c r="N12" i="16" s="1"/>
  <c r="U42" i="16"/>
  <c r="N42" i="16" s="1"/>
  <c r="U209" i="16"/>
  <c r="N209" i="16" s="1"/>
  <c r="U139" i="16"/>
  <c r="N139" i="16" s="1"/>
  <c r="U24" i="16"/>
  <c r="N24" i="16" s="1"/>
  <c r="U152" i="16"/>
  <c r="N152" i="16" s="1"/>
  <c r="U163" i="16"/>
  <c r="N163" i="16" s="1"/>
  <c r="U17" i="16"/>
  <c r="N17" i="16" s="1"/>
  <c r="U118" i="16"/>
  <c r="N118" i="16" s="1"/>
  <c r="U191" i="16"/>
  <c r="N191" i="16" s="1"/>
  <c r="U130" i="16"/>
  <c r="N130" i="16" s="1"/>
  <c r="U125" i="16"/>
  <c r="N125" i="16" s="1"/>
  <c r="U41" i="16"/>
  <c r="N41" i="16" s="1"/>
  <c r="U206" i="16"/>
  <c r="N206" i="16" s="1"/>
  <c r="U210" i="16"/>
  <c r="N210" i="16" s="1"/>
  <c r="U129" i="16"/>
  <c r="N129" i="16" s="1"/>
  <c r="U162" i="16"/>
  <c r="N162" i="16" s="1"/>
  <c r="U131" i="16"/>
  <c r="N131" i="16" s="1"/>
  <c r="U104" i="16"/>
  <c r="N104" i="16" s="1"/>
  <c r="U137" i="16"/>
  <c r="N137" i="16" s="1"/>
  <c r="U61" i="16"/>
  <c r="N61" i="16" s="1"/>
  <c r="U147" i="16"/>
  <c r="N147" i="16" s="1"/>
  <c r="U78" i="16"/>
  <c r="N78" i="16" s="1"/>
  <c r="U77" i="16"/>
  <c r="N77" i="16" s="1"/>
  <c r="U25" i="16"/>
  <c r="N25" i="16" s="1"/>
  <c r="U121" i="16"/>
  <c r="N121" i="16" s="1"/>
  <c r="U181" i="16"/>
  <c r="N181" i="16" s="1"/>
  <c r="U196" i="16"/>
  <c r="N196" i="16" s="1"/>
  <c r="U83" i="16"/>
  <c r="N83" i="16" s="1"/>
  <c r="U70" i="16"/>
  <c r="N70" i="16" s="1"/>
  <c r="U100" i="16"/>
  <c r="N100" i="16" s="1"/>
  <c r="L115" i="22"/>
  <c r="K115" i="22"/>
  <c r="U202" i="16"/>
  <c r="N202" i="16" s="1"/>
  <c r="U44" i="16"/>
  <c r="N44" i="16" s="1"/>
  <c r="U59" i="16"/>
  <c r="N59" i="16" s="1"/>
  <c r="U67" i="16"/>
  <c r="N67" i="16" s="1"/>
  <c r="U185" i="16"/>
  <c r="N185" i="16" s="1"/>
  <c r="U204" i="16"/>
  <c r="N204" i="16" s="1"/>
  <c r="U71" i="16"/>
  <c r="N71" i="16" s="1"/>
  <c r="U135" i="16"/>
  <c r="N135" i="16" s="1"/>
  <c r="U107" i="16"/>
  <c r="N107" i="16" s="1"/>
  <c r="U74" i="16"/>
  <c r="N74" i="16" s="1"/>
  <c r="U62" i="16"/>
  <c r="N62" i="16" s="1"/>
  <c r="U112" i="16"/>
  <c r="N112" i="16" s="1"/>
  <c r="U94" i="16"/>
  <c r="N94" i="16" s="1"/>
  <c r="U97" i="16"/>
  <c r="N97" i="16" s="1"/>
  <c r="U192" i="16"/>
  <c r="N192" i="16" s="1"/>
  <c r="U173" i="16"/>
  <c r="N173" i="16" s="1"/>
  <c r="U96" i="16"/>
  <c r="N96" i="16" s="1"/>
  <c r="L9" i="22"/>
  <c r="K9" i="22"/>
  <c r="L45" i="22"/>
  <c r="K45" i="22"/>
  <c r="L25" i="22"/>
  <c r="K25" i="22"/>
  <c r="L22" i="22"/>
  <c r="K22" i="22"/>
  <c r="K85" i="22"/>
  <c r="L85" i="22"/>
  <c r="L92" i="22"/>
  <c r="K92" i="22"/>
  <c r="L124" i="22"/>
  <c r="K124" i="22"/>
  <c r="L39" i="22"/>
  <c r="K39" i="22"/>
  <c r="K97" i="22"/>
  <c r="L97" i="22"/>
  <c r="L51" i="22"/>
  <c r="K51" i="22"/>
  <c r="L35" i="22"/>
  <c r="K35" i="22"/>
  <c r="K111" i="22"/>
  <c r="L111" i="22"/>
  <c r="K27" i="22"/>
  <c r="L27" i="22"/>
  <c r="K120" i="22"/>
  <c r="L120" i="22"/>
  <c r="K136" i="22"/>
  <c r="L136" i="22"/>
  <c r="L138" i="22"/>
  <c r="K138" i="22"/>
  <c r="L17" i="22"/>
  <c r="K17" i="22"/>
  <c r="K91" i="22"/>
  <c r="L91" i="22"/>
  <c r="K125" i="22"/>
  <c r="L125" i="22"/>
  <c r="K107" i="22"/>
  <c r="L107" i="22"/>
  <c r="K102" i="22"/>
  <c r="L102" i="22"/>
  <c r="K79" i="22"/>
  <c r="L79" i="22"/>
  <c r="K68" i="22"/>
  <c r="L68" i="22"/>
  <c r="L88" i="22"/>
  <c r="K88" i="22"/>
  <c r="K61" i="22"/>
  <c r="L61" i="22"/>
  <c r="K11" i="22"/>
  <c r="L11" i="22"/>
  <c r="K86" i="22"/>
  <c r="L86" i="22"/>
  <c r="K103" i="22"/>
  <c r="L103" i="22"/>
  <c r="K64" i="22"/>
  <c r="L64" i="22"/>
  <c r="L128" i="22"/>
  <c r="K128" i="22"/>
  <c r="L65" i="22"/>
  <c r="K65" i="22"/>
  <c r="L59" i="22"/>
  <c r="K59" i="22"/>
  <c r="L135" i="22"/>
  <c r="K135" i="22"/>
  <c r="K94" i="22"/>
  <c r="L94" i="22"/>
  <c r="L16" i="22"/>
  <c r="K16" i="22"/>
  <c r="K100" i="22"/>
  <c r="L100" i="22"/>
  <c r="K109" i="22"/>
  <c r="L109" i="22"/>
  <c r="L83" i="22"/>
  <c r="K83" i="22"/>
  <c r="L137" i="22"/>
  <c r="K137" i="22"/>
  <c r="L127" i="22"/>
  <c r="K127" i="22"/>
  <c r="K49" i="22"/>
  <c r="L49" i="22"/>
  <c r="L33" i="22"/>
  <c r="K33" i="22"/>
  <c r="K71" i="22"/>
  <c r="L71" i="22"/>
  <c r="L84" i="22"/>
  <c r="K84" i="22"/>
  <c r="K101" i="22"/>
  <c r="L101" i="22"/>
  <c r="K48" i="22"/>
  <c r="L48" i="22"/>
  <c r="L38" i="22"/>
  <c r="K38" i="22"/>
  <c r="L67" i="22"/>
  <c r="K67" i="22"/>
  <c r="L80" i="22"/>
  <c r="K80" i="22"/>
  <c r="K8" i="22"/>
  <c r="L8" i="22"/>
  <c r="L32" i="22"/>
  <c r="K32" i="22"/>
  <c r="E2" i="16"/>
  <c r="A27" i="46"/>
  <c r="G3" i="16"/>
  <c r="L203" i="16"/>
  <c r="K203" i="16"/>
  <c r="U159" i="16"/>
  <c r="N159" i="16" s="1"/>
  <c r="U205" i="16"/>
  <c r="N205" i="16" s="1"/>
  <c r="U105" i="16"/>
  <c r="N105" i="16" s="1"/>
  <c r="U18" i="16"/>
  <c r="N18" i="16" s="1"/>
  <c r="U110" i="16"/>
  <c r="N110" i="16" s="1"/>
  <c r="U49" i="16"/>
  <c r="N49" i="16" s="1"/>
  <c r="U120" i="16"/>
  <c r="N120" i="16" s="1"/>
  <c r="U55" i="16"/>
  <c r="N55" i="16" s="1"/>
  <c r="U174" i="16"/>
  <c r="N174" i="16" s="1"/>
  <c r="U211" i="16"/>
  <c r="N211" i="16" s="1"/>
  <c r="U86" i="16"/>
  <c r="N86" i="16" s="1"/>
  <c r="U165" i="16"/>
  <c r="N165" i="16" s="1"/>
  <c r="U93" i="16"/>
  <c r="N93" i="16" s="1"/>
  <c r="U46" i="16"/>
  <c r="N46" i="16" s="1"/>
  <c r="U10" i="16"/>
  <c r="N10" i="16" s="1"/>
  <c r="U91" i="16"/>
  <c r="N91" i="16" s="1"/>
  <c r="U195" i="16"/>
  <c r="N195" i="16" s="1"/>
  <c r="U186" i="16"/>
  <c r="N186" i="16" s="1"/>
  <c r="W212" i="16"/>
  <c r="U29" i="16"/>
  <c r="N29" i="16" s="1"/>
  <c r="U84" i="16"/>
  <c r="N84" i="16" s="1"/>
  <c r="U188" i="16"/>
  <c r="N188" i="16" s="1"/>
  <c r="U171" i="16"/>
  <c r="N171" i="16" s="1"/>
  <c r="U170" i="16"/>
  <c r="N170" i="16" s="1"/>
  <c r="U43" i="16"/>
  <c r="N43" i="16" s="1"/>
  <c r="U63" i="16"/>
  <c r="N63" i="16" s="1"/>
  <c r="U133" i="16"/>
  <c r="N133" i="16" s="1"/>
  <c r="U50" i="16"/>
  <c r="N50" i="16" s="1"/>
  <c r="U103" i="16"/>
  <c r="N103" i="16" s="1"/>
  <c r="U20" i="16"/>
  <c r="N20" i="16" s="1"/>
  <c r="U13" i="16"/>
  <c r="N13" i="16" s="1"/>
  <c r="U199" i="16"/>
  <c r="N199" i="16" s="1"/>
  <c r="U127" i="16"/>
  <c r="N127" i="16" s="1"/>
  <c r="U123" i="16"/>
  <c r="N123" i="16" s="1"/>
  <c r="U99" i="16"/>
  <c r="N99" i="16" s="1"/>
  <c r="U22" i="16"/>
  <c r="N22" i="16" s="1"/>
  <c r="U119" i="16"/>
  <c r="N119" i="16" s="1"/>
  <c r="U9" i="16"/>
  <c r="N9" i="16" s="1"/>
  <c r="U138" i="16"/>
  <c r="N138" i="16" s="1"/>
  <c r="U101" i="16"/>
  <c r="N101" i="16" s="1"/>
  <c r="U31" i="16"/>
  <c r="N31" i="16" s="1"/>
  <c r="U76" i="16"/>
  <c r="N76" i="16" s="1"/>
  <c r="U54" i="16"/>
  <c r="N54" i="16" s="1"/>
  <c r="U108" i="16"/>
  <c r="N108" i="16" s="1"/>
  <c r="U38" i="16"/>
  <c r="N38" i="16" s="1"/>
  <c r="U208" i="16"/>
  <c r="N208" i="16" s="1"/>
  <c r="U140" i="16"/>
  <c r="N140" i="16" s="1"/>
  <c r="U14" i="16"/>
  <c r="N14" i="16" s="1"/>
  <c r="U150" i="16"/>
  <c r="N150" i="16" s="1"/>
  <c r="U160" i="16"/>
  <c r="N160" i="16" s="1"/>
  <c r="U40" i="16"/>
  <c r="N40" i="16" s="1"/>
  <c r="U156" i="16"/>
  <c r="N156" i="16" s="1"/>
  <c r="U194" i="16"/>
  <c r="N194" i="16" s="1"/>
  <c r="U201" i="16"/>
  <c r="N201" i="16" s="1"/>
  <c r="U90" i="16"/>
  <c r="N90" i="16" s="1"/>
  <c r="U161" i="16"/>
  <c r="N161" i="16" s="1"/>
  <c r="U155" i="16"/>
  <c r="N155" i="16" s="1"/>
  <c r="U146" i="16"/>
  <c r="N146" i="16" s="1"/>
  <c r="U182" i="16"/>
  <c r="N182" i="16" s="1"/>
  <c r="U187" i="16"/>
  <c r="N187" i="16" s="1"/>
  <c r="U80" i="16"/>
  <c r="N80" i="16" s="1"/>
  <c r="U172" i="16"/>
  <c r="N172" i="16" s="1"/>
  <c r="K149" i="16" l="1"/>
  <c r="L149" i="16"/>
  <c r="L39" i="16"/>
  <c r="K39" i="16"/>
  <c r="L111" i="16"/>
  <c r="K111" i="16"/>
  <c r="D74" i="22"/>
  <c r="D122" i="22"/>
  <c r="D116" i="22"/>
  <c r="D7" i="22"/>
  <c r="K132" i="16"/>
  <c r="L132" i="16"/>
  <c r="L114" i="16"/>
  <c r="K114" i="16"/>
  <c r="L53" i="16"/>
  <c r="K53" i="16"/>
  <c r="D31" i="22"/>
  <c r="D70" i="22"/>
  <c r="D29" i="22"/>
  <c r="D30" i="22"/>
  <c r="D28" i="22"/>
  <c r="D43" i="22"/>
  <c r="D149" i="16"/>
  <c r="D66" i="22"/>
  <c r="D72" i="22"/>
  <c r="D10" i="22"/>
  <c r="K197" i="16"/>
  <c r="L197" i="16"/>
  <c r="K85" i="16"/>
  <c r="L85" i="16"/>
  <c r="K178" i="16"/>
  <c r="L178" i="16"/>
  <c r="D178" i="16" s="1"/>
  <c r="K177" i="16"/>
  <c r="L177" i="16"/>
  <c r="K73" i="16"/>
  <c r="L73" i="16"/>
  <c r="D73" i="16" s="1"/>
  <c r="L79" i="16"/>
  <c r="K79" i="16"/>
  <c r="D12" i="22"/>
  <c r="K200" i="16"/>
  <c r="L200" i="16"/>
  <c r="K81" i="16"/>
  <c r="L81" i="16"/>
  <c r="D113" i="22"/>
  <c r="D134" i="22"/>
  <c r="D68" i="22"/>
  <c r="D47" i="22"/>
  <c r="D99" i="22"/>
  <c r="D55" i="22"/>
  <c r="D104" i="22"/>
  <c r="D18" i="22"/>
  <c r="L34" i="16"/>
  <c r="K34" i="16"/>
  <c r="L136" i="16"/>
  <c r="K136" i="16"/>
  <c r="L58" i="16"/>
  <c r="K58" i="16"/>
  <c r="L122" i="16"/>
  <c r="K122" i="16"/>
  <c r="L45" i="16"/>
  <c r="K45" i="16"/>
  <c r="L30" i="16"/>
  <c r="K30" i="16"/>
  <c r="L189" i="16"/>
  <c r="K189" i="16"/>
  <c r="K157" i="16"/>
  <c r="L157" i="16"/>
  <c r="L66" i="16"/>
  <c r="K66" i="16"/>
  <c r="D112" i="22"/>
  <c r="K124" i="16"/>
  <c r="L124" i="16"/>
  <c r="L8" i="16"/>
  <c r="K8" i="16"/>
  <c r="L98" i="16"/>
  <c r="K98" i="16"/>
  <c r="L35" i="16"/>
  <c r="K35" i="16"/>
  <c r="L68" i="16"/>
  <c r="K68" i="16"/>
  <c r="L207" i="16"/>
  <c r="K207" i="16"/>
  <c r="K198" i="16"/>
  <c r="L198" i="16"/>
  <c r="K126" i="16"/>
  <c r="L126" i="16"/>
  <c r="K141" i="16"/>
  <c r="L141" i="16"/>
  <c r="L95" i="16"/>
  <c r="K95" i="16"/>
  <c r="K167" i="16"/>
  <c r="L167" i="16"/>
  <c r="D87" i="22"/>
  <c r="K69" i="16"/>
  <c r="L69" i="16"/>
  <c r="D69" i="16" s="1"/>
  <c r="L16" i="16"/>
  <c r="K16" i="16"/>
  <c r="D114" i="22"/>
  <c r="D98" i="22"/>
  <c r="D111" i="22"/>
  <c r="D103" i="22"/>
  <c r="D50" i="22"/>
  <c r="D57" i="22"/>
  <c r="D15" i="22"/>
  <c r="D79" i="22"/>
  <c r="D21" i="22"/>
  <c r="D71" i="22"/>
  <c r="D90" i="22"/>
  <c r="D82" i="22"/>
  <c r="D13" i="22"/>
  <c r="K190" i="16"/>
  <c r="L190" i="16"/>
  <c r="K6" i="16"/>
  <c r="L6" i="16"/>
  <c r="K153" i="16"/>
  <c r="L153" i="16"/>
  <c r="K88" i="16"/>
  <c r="L88" i="16"/>
  <c r="L52" i="16"/>
  <c r="K52" i="16"/>
  <c r="D52" i="16" s="1"/>
  <c r="K148" i="16"/>
  <c r="L148" i="16"/>
  <c r="D148" i="16" s="1"/>
  <c r="D37" i="22"/>
  <c r="D53" i="22"/>
  <c r="D123" i="22"/>
  <c r="D58" i="22"/>
  <c r="D105" i="22"/>
  <c r="D93" i="22"/>
  <c r="D23" i="22"/>
  <c r="D44" i="22"/>
  <c r="D78" i="22"/>
  <c r="D19" i="22"/>
  <c r="D52" i="22"/>
  <c r="E28" i="46"/>
  <c r="F3" i="22"/>
  <c r="L7" i="16"/>
  <c r="K7" i="16"/>
  <c r="D42" i="22"/>
  <c r="D73" i="22"/>
  <c r="D24" i="22"/>
  <c r="D64" i="22"/>
  <c r="D41" i="22"/>
  <c r="D86" i="22"/>
  <c r="D61" i="22"/>
  <c r="D6" i="22"/>
  <c r="D131" i="22"/>
  <c r="D118" i="22"/>
  <c r="D132" i="22"/>
  <c r="D126" i="22"/>
  <c r="D46" i="22"/>
  <c r="D56" i="22"/>
  <c r="D85" i="22"/>
  <c r="D91" i="22"/>
  <c r="K193" i="16"/>
  <c r="L193" i="16"/>
  <c r="L65" i="16"/>
  <c r="K65" i="16"/>
  <c r="L60" i="16"/>
  <c r="K60" i="16"/>
  <c r="D125" i="22"/>
  <c r="D119" i="22"/>
  <c r="L131" i="16"/>
  <c r="K131" i="16"/>
  <c r="D108" i="22"/>
  <c r="D26" i="22"/>
  <c r="D97" i="22"/>
  <c r="D77" i="22"/>
  <c r="D107" i="22"/>
  <c r="D81" i="22"/>
  <c r="D121" i="22"/>
  <c r="D14" i="22"/>
  <c r="D109" i="22"/>
  <c r="D120" i="22"/>
  <c r="D102" i="22"/>
  <c r="D96" i="22"/>
  <c r="D106" i="22"/>
  <c r="D89" i="22"/>
  <c r="D36" i="22"/>
  <c r="L116" i="16"/>
  <c r="K116" i="16"/>
  <c r="K158" i="16"/>
  <c r="L158" i="16"/>
  <c r="L47" i="16"/>
  <c r="K47" i="16"/>
  <c r="L32" i="16"/>
  <c r="K32" i="16"/>
  <c r="K64" i="16"/>
  <c r="L64" i="16"/>
  <c r="L164" i="16"/>
  <c r="K164" i="16"/>
  <c r="L128" i="16"/>
  <c r="K128" i="16"/>
  <c r="L175" i="16"/>
  <c r="K175" i="16"/>
  <c r="K134" i="16"/>
  <c r="L134" i="16"/>
  <c r="L48" i="16"/>
  <c r="K48" i="16"/>
  <c r="D133" i="22"/>
  <c r="D40" i="22"/>
  <c r="D8" i="22"/>
  <c r="D100" i="22"/>
  <c r="D129" i="22"/>
  <c r="D95" i="22"/>
  <c r="D130" i="22"/>
  <c r="D110" i="22"/>
  <c r="D60" i="22"/>
  <c r="D117" i="22"/>
  <c r="K75" i="16"/>
  <c r="L75" i="16"/>
  <c r="K19" i="16"/>
  <c r="L19" i="16"/>
  <c r="L113" i="16"/>
  <c r="K113" i="16"/>
  <c r="L92" i="16"/>
  <c r="K92" i="16"/>
  <c r="L82" i="16"/>
  <c r="K82" i="16"/>
  <c r="K56" i="16"/>
  <c r="L56" i="16"/>
  <c r="D56" i="16" s="1"/>
  <c r="D76" i="22"/>
  <c r="D11" i="22"/>
  <c r="D75" i="22"/>
  <c r="D34" i="22"/>
  <c r="D101" i="22"/>
  <c r="D115" i="22"/>
  <c r="D94" i="22"/>
  <c r="L144" i="16"/>
  <c r="K144" i="16"/>
  <c r="L87" i="16"/>
  <c r="K87" i="16"/>
  <c r="K23" i="16"/>
  <c r="L23" i="16"/>
  <c r="L180" i="16"/>
  <c r="K180" i="16"/>
  <c r="K26" i="16"/>
  <c r="L26" i="16"/>
  <c r="L154" i="16"/>
  <c r="K154" i="16"/>
  <c r="K151" i="16"/>
  <c r="L151" i="16"/>
  <c r="K89" i="16"/>
  <c r="L89" i="16"/>
  <c r="K57" i="16"/>
  <c r="L57" i="16"/>
  <c r="K21" i="16"/>
  <c r="L21" i="16"/>
  <c r="L28" i="16"/>
  <c r="K28" i="16"/>
  <c r="L143" i="16"/>
  <c r="K143" i="16"/>
  <c r="L106" i="16"/>
  <c r="K106" i="16"/>
  <c r="K169" i="16"/>
  <c r="L169" i="16"/>
  <c r="L145" i="16"/>
  <c r="K145" i="16"/>
  <c r="L27" i="16"/>
  <c r="K27" i="16"/>
  <c r="K184" i="16"/>
  <c r="L184" i="16"/>
  <c r="K11" i="16"/>
  <c r="L11" i="16"/>
  <c r="K102" i="16"/>
  <c r="L102" i="16"/>
  <c r="K168" i="16"/>
  <c r="L168" i="16"/>
  <c r="L109" i="16"/>
  <c r="K109" i="16"/>
  <c r="K176" i="16"/>
  <c r="L176" i="16"/>
  <c r="L36" i="16"/>
  <c r="K36" i="16"/>
  <c r="K51" i="16"/>
  <c r="L51" i="16"/>
  <c r="L33" i="16"/>
  <c r="K33" i="16"/>
  <c r="K166" i="16"/>
  <c r="L166" i="16"/>
  <c r="K179" i="16"/>
  <c r="L179" i="16"/>
  <c r="K37" i="16"/>
  <c r="L37" i="16"/>
  <c r="L117" i="16"/>
  <c r="K117" i="16"/>
  <c r="K115" i="16"/>
  <c r="L115" i="16"/>
  <c r="K142" i="16"/>
  <c r="L142" i="16"/>
  <c r="L15" i="16"/>
  <c r="K15" i="16"/>
  <c r="K183" i="16"/>
  <c r="L183" i="16"/>
  <c r="L72" i="16"/>
  <c r="K72" i="16"/>
  <c r="L12" i="16"/>
  <c r="K12" i="16"/>
  <c r="K42" i="16"/>
  <c r="L42" i="16"/>
  <c r="L209" i="16"/>
  <c r="K209" i="16"/>
  <c r="L139" i="16"/>
  <c r="K139" i="16"/>
  <c r="K24" i="16"/>
  <c r="L24" i="16"/>
  <c r="K152" i="16"/>
  <c r="L152" i="16"/>
  <c r="D152" i="16" s="1"/>
  <c r="L163" i="16"/>
  <c r="K163" i="16"/>
  <c r="K17" i="16"/>
  <c r="L17" i="16"/>
  <c r="L118" i="16"/>
  <c r="K118" i="16"/>
  <c r="L191" i="16"/>
  <c r="K191" i="16"/>
  <c r="L130" i="16"/>
  <c r="K130" i="16"/>
  <c r="K125" i="16"/>
  <c r="L125" i="16"/>
  <c r="K41" i="16"/>
  <c r="L41" i="16"/>
  <c r="D41" i="16" s="1"/>
  <c r="K206" i="16"/>
  <c r="L206" i="16"/>
  <c r="L210" i="16"/>
  <c r="K210" i="16"/>
  <c r="K129" i="16"/>
  <c r="L129" i="16"/>
  <c r="L162" i="16"/>
  <c r="K162" i="16"/>
  <c r="L104" i="16"/>
  <c r="K104" i="16"/>
  <c r="K137" i="16"/>
  <c r="L137" i="16"/>
  <c r="K61" i="16"/>
  <c r="L61" i="16"/>
  <c r="L147" i="16"/>
  <c r="K147" i="16"/>
  <c r="K78" i="16"/>
  <c r="L78" i="16"/>
  <c r="L77" i="16"/>
  <c r="K77" i="16"/>
  <c r="L25" i="16"/>
  <c r="K25" i="16"/>
  <c r="L121" i="16"/>
  <c r="K121" i="16"/>
  <c r="K181" i="16"/>
  <c r="L181" i="16"/>
  <c r="D181" i="16" s="1"/>
  <c r="L196" i="16"/>
  <c r="K196" i="16"/>
  <c r="K83" i="16"/>
  <c r="L83" i="16"/>
  <c r="D83" i="16" s="1"/>
  <c r="L70" i="16"/>
  <c r="K70" i="16"/>
  <c r="L100" i="16"/>
  <c r="K100" i="16"/>
  <c r="L202" i="16"/>
  <c r="K202" i="16"/>
  <c r="K44" i="16"/>
  <c r="L44" i="16"/>
  <c r="L59" i="16"/>
  <c r="K59" i="16"/>
  <c r="L67" i="16"/>
  <c r="K67" i="16"/>
  <c r="L185" i="16"/>
  <c r="K185" i="16"/>
  <c r="L204" i="16"/>
  <c r="K204" i="16"/>
  <c r="K71" i="16"/>
  <c r="L71" i="16"/>
  <c r="L135" i="16"/>
  <c r="K135" i="16"/>
  <c r="K107" i="16"/>
  <c r="L107" i="16"/>
  <c r="L74" i="16"/>
  <c r="K74" i="16"/>
  <c r="L62" i="16"/>
  <c r="K62" i="16"/>
  <c r="L112" i="16"/>
  <c r="K112" i="16"/>
  <c r="K94" i="16"/>
  <c r="L94" i="16"/>
  <c r="K97" i="16"/>
  <c r="L97" i="16"/>
  <c r="D97" i="16" s="1"/>
  <c r="L192" i="16"/>
  <c r="K192" i="16"/>
  <c r="K173" i="16"/>
  <c r="L173" i="16"/>
  <c r="K96" i="16"/>
  <c r="L96" i="16"/>
  <c r="D48" i="22"/>
  <c r="D49" i="22"/>
  <c r="D27" i="22"/>
  <c r="D38" i="22"/>
  <c r="D136" i="22"/>
  <c r="F3" i="16"/>
  <c r="A28" i="46"/>
  <c r="L159" i="16"/>
  <c r="K159" i="16"/>
  <c r="L205" i="16"/>
  <c r="K205" i="16"/>
  <c r="L105" i="16"/>
  <c r="K105" i="16"/>
  <c r="L18" i="16"/>
  <c r="K18" i="16"/>
  <c r="K110" i="16"/>
  <c r="L110" i="16"/>
  <c r="L49" i="16"/>
  <c r="K49" i="16"/>
  <c r="K120" i="16"/>
  <c r="L120" i="16"/>
  <c r="D120" i="16" s="1"/>
  <c r="L55" i="16"/>
  <c r="K55" i="16"/>
  <c r="L174" i="16"/>
  <c r="K174" i="16"/>
  <c r="K211" i="16"/>
  <c r="L211" i="16"/>
  <c r="D211" i="16" s="1"/>
  <c r="K86" i="16"/>
  <c r="L86" i="16"/>
  <c r="L165" i="16"/>
  <c r="K165" i="16"/>
  <c r="K93" i="16"/>
  <c r="L93" i="16"/>
  <c r="L46" i="16"/>
  <c r="K46" i="16"/>
  <c r="L10" i="16"/>
  <c r="K10" i="16"/>
  <c r="K91" i="16"/>
  <c r="L91" i="16"/>
  <c r="L195" i="16"/>
  <c r="K195" i="16"/>
  <c r="K186" i="16"/>
  <c r="L186" i="16"/>
  <c r="L29" i="16"/>
  <c r="K29" i="16"/>
  <c r="K84" i="16"/>
  <c r="L84" i="16"/>
  <c r="K188" i="16"/>
  <c r="L188" i="16"/>
  <c r="L171" i="16"/>
  <c r="K171" i="16"/>
  <c r="L170" i="16"/>
  <c r="K170" i="16"/>
  <c r="L43" i="16"/>
  <c r="K43" i="16"/>
  <c r="L63" i="16"/>
  <c r="K63" i="16"/>
  <c r="K133" i="16"/>
  <c r="L133" i="16"/>
  <c r="K50" i="16"/>
  <c r="L50" i="16"/>
  <c r="K103" i="16"/>
  <c r="L103" i="16"/>
  <c r="D103" i="16" s="1"/>
  <c r="K20" i="16"/>
  <c r="L20" i="16"/>
  <c r="D20" i="16" s="1"/>
  <c r="K13" i="16"/>
  <c r="L13" i="16"/>
  <c r="L199" i="16"/>
  <c r="K199" i="16"/>
  <c r="L127" i="16"/>
  <c r="K127" i="16"/>
  <c r="K123" i="16"/>
  <c r="L123" i="16"/>
  <c r="D123" i="16" s="1"/>
  <c r="K99" i="16"/>
  <c r="L99" i="16"/>
  <c r="L22" i="16"/>
  <c r="K22" i="16"/>
  <c r="L119" i="16"/>
  <c r="K119" i="16"/>
  <c r="L9" i="16"/>
  <c r="K9" i="16"/>
  <c r="L138" i="16"/>
  <c r="K138" i="16"/>
  <c r="K101" i="16"/>
  <c r="L101" i="16"/>
  <c r="K31" i="16"/>
  <c r="L31" i="16"/>
  <c r="K76" i="16"/>
  <c r="L76" i="16"/>
  <c r="K54" i="16"/>
  <c r="L54" i="16"/>
  <c r="K108" i="16"/>
  <c r="L108" i="16"/>
  <c r="L38" i="16"/>
  <c r="K38" i="16"/>
  <c r="L208" i="16"/>
  <c r="K208" i="16"/>
  <c r="L140" i="16"/>
  <c r="K140" i="16"/>
  <c r="L14" i="16"/>
  <c r="K14" i="16"/>
  <c r="K150" i="16"/>
  <c r="L150" i="16"/>
  <c r="K160" i="16"/>
  <c r="L160" i="16"/>
  <c r="D160" i="16" s="1"/>
  <c r="K40" i="16"/>
  <c r="L40" i="16"/>
  <c r="D40" i="16" s="1"/>
  <c r="L156" i="16"/>
  <c r="K156" i="16"/>
  <c r="K194" i="16"/>
  <c r="L194" i="16"/>
  <c r="K201" i="16"/>
  <c r="L201" i="16"/>
  <c r="L90" i="16"/>
  <c r="K90" i="16"/>
  <c r="L161" i="16"/>
  <c r="K161" i="16"/>
  <c r="K155" i="16"/>
  <c r="L155" i="16"/>
  <c r="L146" i="16"/>
  <c r="K146" i="16"/>
  <c r="L182" i="16"/>
  <c r="K182" i="16"/>
  <c r="L187" i="16"/>
  <c r="K187" i="16"/>
  <c r="L80" i="16"/>
  <c r="K80" i="16"/>
  <c r="L172" i="16"/>
  <c r="K172" i="16"/>
  <c r="D9" i="22"/>
  <c r="D45" i="22"/>
  <c r="D25" i="22"/>
  <c r="D22" i="22"/>
  <c r="D92" i="22"/>
  <c r="D124" i="22"/>
  <c r="D39" i="22"/>
  <c r="D51" i="22"/>
  <c r="D35" i="22"/>
  <c r="D138" i="22"/>
  <c r="D17" i="22"/>
  <c r="D88" i="22"/>
  <c r="D128" i="22"/>
  <c r="D65" i="22"/>
  <c r="D59" i="22"/>
  <c r="D135" i="22"/>
  <c r="D16" i="22"/>
  <c r="D83" i="22"/>
  <c r="D137" i="22"/>
  <c r="D127" i="22"/>
  <c r="D33" i="22"/>
  <c r="D84" i="22"/>
  <c r="D80" i="22"/>
  <c r="D32" i="22"/>
  <c r="D203" i="16"/>
  <c r="D67" i="22"/>
  <c r="D194" i="16" l="1"/>
  <c r="D128" i="16"/>
  <c r="D39" i="16"/>
  <c r="D111" i="16"/>
  <c r="D132" i="16"/>
  <c r="D8" i="16"/>
  <c r="D129" i="16"/>
  <c r="D177" i="16"/>
  <c r="D157" i="16"/>
  <c r="D151" i="16"/>
  <c r="D64" i="16"/>
  <c r="D76" i="16"/>
  <c r="D13" i="16"/>
  <c r="D124" i="16"/>
  <c r="D79" i="16"/>
  <c r="D167" i="16"/>
  <c r="D201" i="16"/>
  <c r="D200" i="16"/>
  <c r="D85" i="16"/>
  <c r="D81" i="16"/>
  <c r="D150" i="16"/>
  <c r="D114" i="16"/>
  <c r="D53" i="16"/>
  <c r="D68" i="16"/>
  <c r="D89" i="16"/>
  <c r="D86" i="16"/>
  <c r="D26" i="16"/>
  <c r="D198" i="16"/>
  <c r="D91" i="16"/>
  <c r="D75" i="16"/>
  <c r="D37" i="16"/>
  <c r="D126" i="16"/>
  <c r="D115" i="16"/>
  <c r="D134" i="16"/>
  <c r="D197" i="16"/>
  <c r="D78" i="16"/>
  <c r="D51" i="16"/>
  <c r="D31" i="16"/>
  <c r="D166" i="16"/>
  <c r="D186" i="16"/>
  <c r="D71" i="16"/>
  <c r="D84" i="16"/>
  <c r="D88" i="16"/>
  <c r="D93" i="16"/>
  <c r="D21" i="16"/>
  <c r="D190" i="16"/>
  <c r="D141" i="16"/>
  <c r="D24" i="16"/>
  <c r="D153" i="16"/>
  <c r="D58" i="16"/>
  <c r="D66" i="16"/>
  <c r="D6" i="16"/>
  <c r="D34" i="16"/>
  <c r="D122" i="16"/>
  <c r="D45" i="16"/>
  <c r="D30" i="16"/>
  <c r="D188" i="16"/>
  <c r="D136" i="16"/>
  <c r="D189" i="16"/>
  <c r="D61" i="16"/>
  <c r="D155" i="16"/>
  <c r="D57" i="16"/>
  <c r="D50" i="16"/>
  <c r="D98" i="16"/>
  <c r="D35" i="16"/>
  <c r="D207" i="16"/>
  <c r="D95" i="16"/>
  <c r="D16" i="16"/>
  <c r="D173" i="16"/>
  <c r="D168" i="16"/>
  <c r="D193" i="16"/>
  <c r="G29" i="46"/>
  <c r="H29" i="46" s="1"/>
  <c r="E29" i="46"/>
  <c r="D7" i="16"/>
  <c r="D142" i="16"/>
  <c r="D110" i="16"/>
  <c r="D179" i="16"/>
  <c r="D133" i="16"/>
  <c r="D158" i="16"/>
  <c r="D101" i="16"/>
  <c r="D42" i="16"/>
  <c r="D65" i="16"/>
  <c r="D60" i="16"/>
  <c r="D96" i="16"/>
  <c r="D17" i="16"/>
  <c r="D44" i="16"/>
  <c r="D19" i="16"/>
  <c r="D169" i="16"/>
  <c r="D183" i="16"/>
  <c r="D131" i="16"/>
  <c r="D125" i="16"/>
  <c r="D102" i="16"/>
  <c r="D54" i="16"/>
  <c r="D206" i="16"/>
  <c r="D116" i="16"/>
  <c r="D47" i="16"/>
  <c r="D32" i="16"/>
  <c r="D164" i="16"/>
  <c r="D175" i="16"/>
  <c r="D48" i="16"/>
  <c r="D113" i="16"/>
  <c r="D92" i="16"/>
  <c r="D82" i="16"/>
  <c r="D94" i="16"/>
  <c r="D209" i="16"/>
  <c r="D137" i="16"/>
  <c r="D144" i="16"/>
  <c r="D87" i="16"/>
  <c r="D180" i="16"/>
  <c r="D117" i="16"/>
  <c r="D15" i="16"/>
  <c r="D72" i="16"/>
  <c r="D12" i="16"/>
  <c r="D70" i="16"/>
  <c r="D202" i="16"/>
  <c r="D139" i="16"/>
  <c r="D163" i="16"/>
  <c r="D191" i="16"/>
  <c r="D210" i="16"/>
  <c r="D162" i="16"/>
  <c r="D104" i="16"/>
  <c r="D147" i="16"/>
  <c r="D25" i="16"/>
  <c r="D121" i="16"/>
  <c r="D196" i="16"/>
  <c r="D107" i="16"/>
  <c r="D184" i="16"/>
  <c r="D11" i="16"/>
  <c r="D130" i="16"/>
  <c r="D23" i="16"/>
  <c r="D118" i="16"/>
  <c r="D28" i="16"/>
  <c r="D143" i="16"/>
  <c r="D106" i="16"/>
  <c r="D145" i="16"/>
  <c r="D27" i="16"/>
  <c r="D109" i="16"/>
  <c r="D36" i="16"/>
  <c r="D33" i="16"/>
  <c r="D99" i="16"/>
  <c r="D154" i="16"/>
  <c r="D77" i="16"/>
  <c r="D100" i="16"/>
  <c r="D176" i="16"/>
  <c r="D59" i="16"/>
  <c r="D67" i="16"/>
  <c r="D185" i="16"/>
  <c r="D204" i="16"/>
  <c r="D135" i="16"/>
  <c r="D74" i="16"/>
  <c r="D62" i="16"/>
  <c r="D112" i="16"/>
  <c r="D192" i="16"/>
  <c r="D108" i="16"/>
  <c r="D174" i="16"/>
  <c r="D90" i="16"/>
  <c r="A29" i="46"/>
  <c r="C29" i="46"/>
  <c r="D29" i="46" s="1"/>
  <c r="D46" i="16"/>
  <c r="D10" i="16"/>
  <c r="D195" i="16"/>
  <c r="D29" i="16"/>
  <c r="D171" i="16"/>
  <c r="D170" i="16"/>
  <c r="D43" i="16"/>
  <c r="D63" i="16"/>
  <c r="D22" i="16"/>
  <c r="D119" i="16"/>
  <c r="D9" i="16"/>
  <c r="D138" i="16"/>
  <c r="D199" i="16"/>
  <c r="D127" i="16"/>
  <c r="D38" i="16"/>
  <c r="D208" i="16"/>
  <c r="D140" i="16"/>
  <c r="D14" i="16"/>
  <c r="D156" i="16"/>
  <c r="D161" i="16"/>
  <c r="D146" i="16"/>
  <c r="D182" i="16"/>
  <c r="D187" i="16"/>
  <c r="D80" i="16"/>
  <c r="D172" i="16"/>
  <c r="D159" i="16"/>
  <c r="D205" i="16"/>
  <c r="D105" i="16"/>
  <c r="D18" i="16"/>
  <c r="D49" i="16"/>
  <c r="D55" i="16"/>
  <c r="D16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Nicolás Vitale</author>
  </authors>
  <commentList>
    <comment ref="K5" authorId="0" shapeId="0" xr:uid="{CD4D72E4-8AD5-43E4-B40F-83DDAB8329FB}">
      <text>
        <r>
          <rPr>
            <b/>
            <sz val="9"/>
            <color indexed="81"/>
            <rFont val="Tahoma"/>
            <family val="2"/>
          </rPr>
          <t>El Stock Mínimo se calcula para evitar quiebres de stock y asegurar la continuidad operativa.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 xr:uid="{302DC14F-56BE-4AC5-A839-BCC3CA443136}">
      <text>
        <r>
          <rPr>
            <b/>
            <sz val="9"/>
            <color indexed="81"/>
            <rFont val="Tahoma"/>
            <family val="2"/>
          </rPr>
          <t>El Punto de Pedido se calcula para saber cuándo realizar una nueva compra antes de que el stock llegue a niveles críticos.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5" authorId="0" shapeId="0" xr:uid="{9F380280-4C5E-4229-8894-7CDC29D1BAD9}">
      <text>
        <r>
          <rPr>
            <b/>
            <sz val="9"/>
            <color indexed="81"/>
            <rFont val="Tahoma"/>
            <family val="2"/>
          </rPr>
          <t>El Stock de Seguridad (SS) se calcula para cubrir imprevistos, como retrasos en la entrega o aumentos inesperados en la demanda.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Nicolás Vitale</author>
  </authors>
  <commentList>
    <comment ref="K5" authorId="0" shapeId="0" xr:uid="{9496FAD8-D8C0-491A-992D-1A1D6131DA34}">
      <text>
        <r>
          <rPr>
            <b/>
            <sz val="9"/>
            <color indexed="81"/>
            <rFont val="Tahoma"/>
            <family val="2"/>
          </rPr>
          <t>El Stock Mínimo se calcula para evitar quiebres de stock y asegurar la continuidad operativa.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 xr:uid="{52F5934E-70F9-476D-9C88-813A35AB0AED}">
      <text>
        <r>
          <rPr>
            <b/>
            <sz val="9"/>
            <color indexed="81"/>
            <rFont val="Tahoma"/>
            <family val="2"/>
          </rPr>
          <t>El Punto de Pedido se calcula para saber cuándo realizar una nueva compra antes de que el stock llegue a niveles críticos.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5" authorId="0" shapeId="0" xr:uid="{5ED5F897-8688-4916-AA20-0192ECC193B2}">
      <text>
        <r>
          <rPr>
            <b/>
            <sz val="9"/>
            <color indexed="81"/>
            <rFont val="Tahoma"/>
            <family val="2"/>
          </rPr>
          <t>El Stock de Seguridad (SS) se calcula para cubrir imprevistos, como retrasos en la entrega o aumentos inesperados en la demanda.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ATAIN_COMPRAS" description="Conexión a la consulta 'DATAIN_COMPRAS' en el libro." type="5" refreshedVersion="8" background="1" saveData="1">
    <dbPr connection="Provider=Microsoft.Mashup.OleDb.1;Data Source=$Workbook$;Location=DATAIN_COMPRAS;Extended Properties=&quot;&quot;" command="SELECT * FROM [DATAIN_COMPRAS]"/>
  </connection>
  <connection id="2" xr16:uid="{00000000-0015-0000-FFFF-FFFF01000000}" keepAlive="1" name="Consulta - DATAIN_COMPRAS (2)" description="Conexión a la consulta 'DATAIN_COMPRAS (2)' en el libro." type="5" refreshedVersion="8" background="1" saveData="1">
    <dbPr connection="Provider=Microsoft.Mashup.OleDb.1;Data Source=$Workbook$;Location=&quot;DATAIN_COMPRAS (2)&quot;;Extended Properties=&quot;&quot;" command="SELECT * FROM [DATAIN_COMPRAS (2)]"/>
  </connection>
  <connection id="3" xr16:uid="{00000000-0015-0000-FFFF-FFFF02000000}" keepAlive="1" name="Consulta - DATAIN_COMPRAS__2" description="Conexión a la consulta 'DATAIN_COMPRAS__2' en el libro." type="5" refreshedVersion="8" background="1" saveData="1">
    <dbPr connection="Provider=Microsoft.Mashup.OleDb.1;Data Source=$Workbook$;Location=DATAIN_COMPRAS__2;Extended Properties=&quot;&quot;" command="SELECT * FROM [DATAIN_COMPRAS__2]"/>
  </connection>
  <connection id="4" xr16:uid="{00000000-0015-0000-FFFF-FFFF03000000}" keepAlive="1" name="Consulta - DATAIN_STOCK" description="Conexión a la consulta 'DATAIN_STOCK' en el libro." type="5" refreshedVersion="8" background="1" saveData="1">
    <dbPr connection="Provider=Microsoft.Mashup.OleDb.1;Data Source=$Workbook$;Location=DATAIN_STOCK;Extended Properties=&quot;&quot;" command="SELECT * FROM [DATAIN_STOCK]"/>
  </connection>
  <connection id="5" xr16:uid="{00000000-0015-0000-FFFF-FFFF04000000}" keepAlive="1" name="Consulta - LISTA_PRECIOS" description="Conexión a la consulta 'LISTA_PRECIOS' en el libro." type="5" refreshedVersion="8" background="1" saveData="1">
    <dbPr connection="Provider=Microsoft.Mashup.OleDb.1;Data Source=$Workbook$;Location=LISTA_PRECIOS;Extended Properties=&quot;&quot;" command="SELECT * FROM [LISTA_PRECIOS]"/>
  </connection>
  <connection id="6" xr16:uid="{00000000-0015-0000-FFFF-FFFF05000000}" keepAlive="1" name="Consulta - LISTA_PRECIOS (2)" description="Conexión a la consulta 'LISTA_PRECIOS (2)' en el libro." type="5" refreshedVersion="8" background="1" saveData="1">
    <dbPr connection="Provider=Microsoft.Mashup.OleDb.1;Data Source=$Workbook$;Location=&quot;LISTA_PRECIOS (2)&quot;;Extended Properties=&quot;&quot;" command="SELECT * FROM [LISTA_PRECIOS (2)]"/>
  </connection>
  <connection id="7" xr16:uid="{00000000-0015-0000-FFFF-FFFF06000000}" keepAlive="1" name="Consulta - VENTA_DIARIA" description="Conexión a la consulta 'VENTA_DIARIA' en el libro." type="5" refreshedVersion="8" background="1" saveData="1">
    <dbPr connection="Provider=Microsoft.Mashup.OleDb.1;Data Source=$Workbook$;Location=VENTA_DIARIA;Extended Properties=&quot;&quot;" command="SELECT * FROM [VENTA_DIARI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<sst xmlns="http://schemas.openxmlformats.org/spreadsheetml/2006/main" count="28137" uniqueCount="807">
  <si>
    <t>VENTA SEMANA ANTERIOR</t>
  </si>
  <si>
    <t>HARINAS</t>
  </si>
  <si>
    <t>BEBIDAS</t>
  </si>
  <si>
    <t>ALMACEN</t>
  </si>
  <si>
    <t>FIAMBRERIA</t>
  </si>
  <si>
    <t>DESCARTABLES</t>
  </si>
  <si>
    <t>TOTAL PRESUPUESTO COMPRA</t>
  </si>
  <si>
    <t>LIMPIEZA</t>
  </si>
  <si>
    <t>GESTION DE ALMACEN</t>
  </si>
  <si>
    <t>USO INTERNO</t>
  </si>
  <si>
    <t>FECHA</t>
  </si>
  <si>
    <t>RUBRO</t>
  </si>
  <si>
    <t>ITEM</t>
  </si>
  <si>
    <t>COMPRA SUGERIDA</t>
  </si>
  <si>
    <t>PEDIDO</t>
  </si>
  <si>
    <t>PROVEEDOR</t>
  </si>
  <si>
    <t>FECHA ENTREGA</t>
  </si>
  <si>
    <t>STOCK ACTUAL</t>
  </si>
  <si>
    <t>STOCK MINIMO</t>
  </si>
  <si>
    <t>PUNTO DE PEDIDO</t>
  </si>
  <si>
    <t>DEMANDA DIARIA</t>
  </si>
  <si>
    <t>UN REDONDEO</t>
  </si>
  <si>
    <t>PRECIO UN</t>
  </si>
  <si>
    <t>COSTO COMPRA</t>
  </si>
  <si>
    <t>OBSEVACIONES</t>
  </si>
  <si>
    <t>ACEITE DE OLIVA X 5 LTS</t>
  </si>
  <si>
    <t>STOCK</t>
  </si>
  <si>
    <t>BERENJENA</t>
  </si>
  <si>
    <t>TOMATE PERITA</t>
  </si>
  <si>
    <t>KG/UN</t>
  </si>
  <si>
    <t>PEDIDO SEMANA ANTERIOR</t>
  </si>
  <si>
    <t>STOCK SEMANA ANTERIOR</t>
  </si>
  <si>
    <t>STOCK ACTUAL2</t>
  </si>
  <si>
    <t>TIEMPO DE REPOSICION DIAS</t>
  </si>
  <si>
    <t>UM2</t>
  </si>
  <si>
    <t>CONSUMO</t>
  </si>
  <si>
    <t>Total</t>
  </si>
  <si>
    <t>CANT</t>
  </si>
  <si>
    <t>$/ UN NETO</t>
  </si>
  <si>
    <t>FACTURA</t>
  </si>
  <si>
    <t>IVA</t>
  </si>
  <si>
    <t>DESC %</t>
  </si>
  <si>
    <t>PRECIO P COSTO</t>
  </si>
  <si>
    <t>TOTAL</t>
  </si>
  <si>
    <t>OBSERVACIONES</t>
  </si>
  <si>
    <t>ZANAHORIA</t>
  </si>
  <si>
    <t>ALBAHACA</t>
  </si>
  <si>
    <t>FIN</t>
  </si>
  <si>
    <t>SEMANA</t>
  </si>
  <si>
    <t>INICIA</t>
  </si>
  <si>
    <t>DIGACOR</t>
  </si>
  <si>
    <t>MC RONAN</t>
  </si>
  <si>
    <t>TREGAR</t>
  </si>
  <si>
    <t>ENVASES CARLOS PAZ</t>
  </si>
  <si>
    <t>MIGUEL ANGEL</t>
  </si>
  <si>
    <t>HUEVOS</t>
  </si>
  <si>
    <t>FRUTOS CONGELADOS</t>
  </si>
  <si>
    <t>HARINAR</t>
  </si>
  <si>
    <t>LUBEN FELICES SIN TACC</t>
  </si>
  <si>
    <t>BUNA TOSTADOR DE CAFÉ</t>
  </si>
  <si>
    <t>HIELO TANKITO</t>
  </si>
  <si>
    <t>SODERIA SAN MIGUEL</t>
  </si>
  <si>
    <t>MERCADO DE LA TIERRA</t>
  </si>
  <si>
    <t>MERCADO LIBRE</t>
  </si>
  <si>
    <t>FRUTOS SECOS</t>
  </si>
  <si>
    <t>DIETÉTICAS</t>
  </si>
  <si>
    <t>HANNOVER BEBIDAS</t>
  </si>
  <si>
    <t>54 9 3541 21-9543</t>
  </si>
  <si>
    <t>Transferencia</t>
  </si>
  <si>
    <t>Factura A</t>
  </si>
  <si>
    <t xml:space="preserve">Tiene una app para ver los insumos y precios, se puede buscar como "Digacor" e ingresar con nuestro numero de cliente que es #03476. Suelen hacer un 6% de descuento en las facturas. </t>
  </si>
  <si>
    <t>54 9 3541 26-7286</t>
  </si>
  <si>
    <t>Envian la lista de precios cada semana por WhatsApp.</t>
  </si>
  <si>
    <t>54 9 3541 60-1227</t>
  </si>
  <si>
    <t>Transferencia a semana vencida</t>
  </si>
  <si>
    <t>54 9 3541 22-4840</t>
  </si>
  <si>
    <t>54 9 3541 49-4757</t>
  </si>
  <si>
    <t>Suelo juntar todas las facturas del mes y pagarlas juntas</t>
  </si>
  <si>
    <t>54 9 3541 38-0021</t>
  </si>
  <si>
    <t>Factura A (suele facturarme todo el mes junto)</t>
  </si>
  <si>
    <t>54 9 3541 21-5447</t>
  </si>
  <si>
    <t>Factura C (desventaja, ya que preferimos proveedores que realicen factura A)</t>
  </si>
  <si>
    <t xml:space="preserve">Podemos contemplar buscar otro proveedor. </t>
  </si>
  <si>
    <t>54 9 3541 55-7596</t>
  </si>
  <si>
    <t>54 9 3517 61-6529</t>
  </si>
  <si>
    <t>54 9 3541 39-9025</t>
  </si>
  <si>
    <t>Factura A (la envían por mail)</t>
  </si>
  <si>
    <t>54 9 3541 57-7262</t>
  </si>
  <si>
    <t>Factura A (la envían por WhatsApp)</t>
  </si>
  <si>
    <t>Transferencia (a mes vencido)</t>
  </si>
  <si>
    <t>Factura A (la envían por WhatsApp a mes vencido)</t>
  </si>
  <si>
    <t>Estaría interesante ahorrarnos ese gasto de cadete.</t>
  </si>
  <si>
    <t>Factura A o C (depende el vendedor)</t>
  </si>
  <si>
    <t xml:space="preserve">En el caso de los frutos secos, va variando mucho su valor y disponibilidad. Por lo que al momento de tener que reponer stock busco el mejor precio en algunas páginas a las que suelo comprar, por ejemplo: https://newgarden.com.ar (aquí tenemos un codigo de descuento "COMUNIDADNG"),  https://distribuidorapepino.com.ar, Mercado Libre. En el caso especifico de los pistachos, los mismos suelen estar disponibles solo de abril a octubre aproximandamente. Yo compro directamente a un productor de San Juan. </t>
  </si>
  <si>
    <t>Este caso es similar al los frutos secos, varía mucho en valor cada insumo, por lo que voy buscando precios al momento de reponer stock. Suelo comprar en https://compras.distrimay.com (ellos son de Carlos Paz, hacen envíos sin cargo los días jueves y toman pedidos hasta el día anterior) y https://lagranjadelcentro.com.ar (son de Córdoba, envían a Carlos Paz cada dos semanas pero es obligatorio hacer una compra de $75.000 mínimo. Tienen muy buenos precios pero a veces tienen faltantes y el hecho de tener que hacer una compra bastante grande juega un poco en contra).</t>
  </si>
  <si>
    <t>54 9 3541 22-5150</t>
  </si>
  <si>
    <t>PRODUCTOS DE LIMPIEZA</t>
  </si>
  <si>
    <t xml:space="preserve">Nos abastecemos con los productos de la empresa de mi papá. Por lo que los puedo pedir yo. Por lo general hago el pedido los lunes/martes y llega entre jueves y viernes. </t>
  </si>
  <si>
    <t>CONTACTO</t>
  </si>
  <si>
    <t>ENTREGAS</t>
  </si>
  <si>
    <t>FORMA DE PAGO</t>
  </si>
  <si>
    <t>NOTAS</t>
  </si>
  <si>
    <t>QUESO CREMA LA PAULINA/MILKAUT X  POUCH DE 3,5 KG</t>
  </si>
  <si>
    <t>MANTECA PRIMER PREMIO PILON X 2,5 KG</t>
  </si>
  <si>
    <t>QUESO BARRA TYBO DANBO LA PAULINA X HORMA</t>
  </si>
  <si>
    <t>PASCULINA CRIOLLA</t>
  </si>
  <si>
    <t>TOMATE PERITA EN LATA</t>
  </si>
  <si>
    <t>FIDEO TERRABUSI TIRABUZON X 500 GRS</t>
  </si>
  <si>
    <t>QUESO CREMOSO RICREM X KILO</t>
  </si>
  <si>
    <t>ARROZ LARGO FINO X KILO</t>
  </si>
  <si>
    <t>MIEL PURA BALDE X 6 KG</t>
  </si>
  <si>
    <t>SALSA DE CHOCOLATE X BOTELLITA</t>
  </si>
  <si>
    <t>DURAZNO CUBETEADO X 3 KG</t>
  </si>
  <si>
    <t>CHOCLO EN LATA</t>
  </si>
  <si>
    <t>ARVEJAS ENTERAS EN LATA</t>
  </si>
  <si>
    <t>ACEITE DE GIRASOL BARBIERI X 10 LTS</t>
  </si>
  <si>
    <t>CACAO EN POLVO CHOCOLINO</t>
  </si>
  <si>
    <t>MANTE COCIDO SAQUITO X 50 SIN SOBRE</t>
  </si>
  <si>
    <t xml:space="preserve">TE COMUN SAQUITO X 100 </t>
  </si>
  <si>
    <t>LECHE DE COCO X LT</t>
  </si>
  <si>
    <t>SAL MARINA X 500 GRS</t>
  </si>
  <si>
    <t>LECHE EN POLVO</t>
  </si>
  <si>
    <t>PASAS DE UVA</t>
  </si>
  <si>
    <t>NACHOS</t>
  </si>
  <si>
    <t>JAMON CRUDO WEBER O DON JUAN X HORMA</t>
  </si>
  <si>
    <t>NACHOS GASTRONOMICOS X KG</t>
  </si>
  <si>
    <t xml:space="preserve">FRUTILLAS EN LATA BAHIA X PACK </t>
  </si>
  <si>
    <t>LECHE ENTERA X PACK DE 12 UNIDADES</t>
  </si>
  <si>
    <t>LECHE DESCREMADA X PACK DE 12 UNIDADES</t>
  </si>
  <si>
    <t>LECHE DESLACTOSADA X PACK DE 12 UNIDADES</t>
  </si>
  <si>
    <t>CREMA CHANTILLY EN AEROSOL</t>
  </si>
  <si>
    <t>DAMAJUANA 3000 CC</t>
  </si>
  <si>
    <t>ROLLO DE PAPEL TERMICO 57 X 20</t>
  </si>
  <si>
    <t>POTE NATURAL 55 CC</t>
  </si>
  <si>
    <t>TAPA NATURAL 63 PARA 55 CC</t>
  </si>
  <si>
    <t>CAJA ENSALADERA APTO ACEITE</t>
  </si>
  <si>
    <t>CAJA DELIVERY 1</t>
  </si>
  <si>
    <t>BOLSA TRANSPARENTE DE ARRANQUE 60X90</t>
  </si>
  <si>
    <t>BOLSA KRAFT N5 (13X29)</t>
  </si>
  <si>
    <t>CINTA ADHESIVA 24X50</t>
  </si>
  <si>
    <t>FILM 300 METROS</t>
  </si>
  <si>
    <t>ESPONJA PARA SUPERFICIOS ANTIADHERENTES</t>
  </si>
  <si>
    <t>BOLSA TRANSPARENTE DE ARRANQUE 15X20</t>
  </si>
  <si>
    <t>LAMINA PARA FIAMBRE 20X25</t>
  </si>
  <si>
    <t>ROLLO DE PAPEL TERMICO 80X50</t>
  </si>
  <si>
    <t>AGITADORES DE MADERA 15 CM</t>
  </si>
  <si>
    <t>BOLSA KRAFT FONDO CUADRADO N4 (26X34X12,5)</t>
  </si>
  <si>
    <t>CAJA DELIVERY 2</t>
  </si>
  <si>
    <t>PAPEL ALUMINIO</t>
  </si>
  <si>
    <t>PAPEL MANTECA</t>
  </si>
  <si>
    <t>BANDEJA ESTUCHE BANDEZ PET 147 CRISTAL</t>
  </si>
  <si>
    <t>BANDEJA ESTUCHE BANDEZ PET 143 CRISTAL</t>
  </si>
  <si>
    <t>NARANJAS X CAJON</t>
  </si>
  <si>
    <t>LIMONES X CAJON</t>
  </si>
  <si>
    <t>MANZANA VERDE</t>
  </si>
  <si>
    <t>MANZANA ROJA</t>
  </si>
  <si>
    <t>PERA</t>
  </si>
  <si>
    <t>TOMATE CHERRY</t>
  </si>
  <si>
    <t>PALTA X 1/2 CAJON</t>
  </si>
  <si>
    <t>PAPA</t>
  </si>
  <si>
    <t>ZAPALLITO VERDE</t>
  </si>
  <si>
    <t>FRUTILLAS</t>
  </si>
  <si>
    <t>DURAZNO</t>
  </si>
  <si>
    <t>KIWI</t>
  </si>
  <si>
    <t>BANANA</t>
  </si>
  <si>
    <t>RUCULA</t>
  </si>
  <si>
    <t>MENTA</t>
  </si>
  <si>
    <t>CAJÓN DE HUEVOS (12 MAPLES)</t>
  </si>
  <si>
    <t>MIX DE FRUTOS ROJOS N1 X KG (ARANDANOS, FRAMBUESAS Y MORAS)</t>
  </si>
  <si>
    <t>DURAZNO X KG</t>
  </si>
  <si>
    <t>ANANA X KG</t>
  </si>
  <si>
    <t>FRAMBUESAS PARTIDAS X KG</t>
  </si>
  <si>
    <t>FRUTILLAS X KG</t>
  </si>
  <si>
    <t>AVENA INSTANTANEA</t>
  </si>
  <si>
    <t>LEVADURA INSTANT SUCCESS</t>
  </si>
  <si>
    <t>HARINA FLORENCIA 0000</t>
  </si>
  <si>
    <t>DULCE DE LECHE TOMASITA</t>
  </si>
  <si>
    <t>PASTA DE MANÍ BASE X5 KG CAVIWA</t>
  </si>
  <si>
    <t>AZUCAR COMÚN TIPO A</t>
  </si>
  <si>
    <t>ESENCIA DE VAINILLA</t>
  </si>
  <si>
    <t>ALFAJOR DE MAICENA</t>
  </si>
  <si>
    <t>ALFAJOR CORDOBÉS</t>
  </si>
  <si>
    <t>POSTRE INDIVIDUAL CHOCOOREO</t>
  </si>
  <si>
    <t>POSTRE INDIVIDUAL MARQUISSE</t>
  </si>
  <si>
    <t>POSTRE INDIVIDUAL DE COCO CON DULCE DE LECHE</t>
  </si>
  <si>
    <t>CAFÉ BRASIL "ALIANZA" X KG</t>
  </si>
  <si>
    <t>CAFÉ EN GRANO X CUARTOS</t>
  </si>
  <si>
    <t>PACK DE 6 BOLSAS DE 2,5 KG</t>
  </si>
  <si>
    <t>SODA X 1250 CC</t>
  </si>
  <si>
    <t>BIDONES X 20 LTS AGUA</t>
  </si>
  <si>
    <t>BOLSA DE MIX DE HOJAS BABY</t>
  </si>
  <si>
    <t xml:space="preserve">BANDEJA GRANDE DE FLORES NATURALES </t>
  </si>
  <si>
    <t>KINDER MAXI CAJA X 10 UNIDADES</t>
  </si>
  <si>
    <t>LECHE DE ALMENDRAS BIBA PACK X 8 UNIDADES</t>
  </si>
  <si>
    <t>LECHE DE AVENA BIBA PACK X 8 UNIDADES</t>
  </si>
  <si>
    <t>MATCHA</t>
  </si>
  <si>
    <t>FLORES DE HIBISCUS</t>
  </si>
  <si>
    <t>RODAJAS DE FRUTAS DESHIDRATADAS</t>
  </si>
  <si>
    <t>COCO EN ESCAMAS</t>
  </si>
  <si>
    <t>FLORES DE LAVANDA</t>
  </si>
  <si>
    <t>MANI SIN SAL</t>
  </si>
  <si>
    <t>NUECES</t>
  </si>
  <si>
    <t>ALMENDRAS</t>
  </si>
  <si>
    <t>PISTACHOS</t>
  </si>
  <si>
    <t>MIX DE SEMILLAS</t>
  </si>
  <si>
    <t>SEMILLAS DE CHIA</t>
  </si>
  <si>
    <t>COCO RALLADO</t>
  </si>
  <si>
    <t>PASTA DE MANÍ</t>
  </si>
  <si>
    <t>COPOS DE MAIZ SIN AZUCAR</t>
  </si>
  <si>
    <t>LATA DE AGUA TÓNICA PASO DE LOS TOROS 310 CC X PACK</t>
  </si>
  <si>
    <t>BOTELLA DE GUA SIN GAS 500 ML ALPES X PACK</t>
  </si>
  <si>
    <t>BOTELLA DE AGUA CON GAS 500 ML ALPES X PACK</t>
  </si>
  <si>
    <t>STOCK DE SEGURUDAD</t>
  </si>
  <si>
    <t>SYRUP DE CARAMELO</t>
  </si>
  <si>
    <t>QUESO SARDO X HORMA</t>
  </si>
  <si>
    <t>CREMA DE LECHE X LTS MILKAUT</t>
  </si>
  <si>
    <t>LECHE CONDENSADA</t>
  </si>
  <si>
    <t>AZUCAR IMPALPABLE EXTRA MARCA DGE X BOLSA DE 5 KG</t>
  </si>
  <si>
    <t>POLVO DE HORNEAR EXTRA</t>
  </si>
  <si>
    <t xml:space="preserve">CACAO AMARGO EXTRA MARCA DGE </t>
  </si>
  <si>
    <t>FECULA DE MAIZ X 10 KG</t>
  </si>
  <si>
    <t>SAL FINA X 25 KG</t>
  </si>
  <si>
    <t>FECULA DE MANDIOCA X 25 KG</t>
  </si>
  <si>
    <t>LEVADURA INSTANT SUCCES</t>
  </si>
  <si>
    <t>BICARBONATO DE SODIO</t>
  </si>
  <si>
    <t>EXTRACTO DE MALTA</t>
  </si>
  <si>
    <t>BOLSA TRANSPARENTE DE ARRANQUE 40 X 25</t>
  </si>
  <si>
    <t>LÁMINAS PARA FIAMBRE DE 25X37</t>
  </si>
  <si>
    <t>MANGAS N 0</t>
  </si>
  <si>
    <t>NARANJAS</t>
  </si>
  <si>
    <t>LIMONES</t>
  </si>
  <si>
    <t>CEREZA</t>
  </si>
  <si>
    <t>LIMA</t>
  </si>
  <si>
    <t xml:space="preserve">HIGOS </t>
  </si>
  <si>
    <t>ARANDANOS</t>
  </si>
  <si>
    <t>CHOCOLATE ALPINO SEMI AMARGO EN PINS X CAJA</t>
  </si>
  <si>
    <t>CHOCOLATE ALPINO BLANCO EN PINS X CAJA</t>
  </si>
  <si>
    <t>COLORANTES FLEIBOR</t>
  </si>
  <si>
    <t>MANGAS DESCARTABLES TAMAÑO MEDIANO</t>
  </si>
  <si>
    <t>DISTRIWORLD</t>
  </si>
  <si>
    <t>PRINCOR</t>
  </si>
  <si>
    <t>DULCE DE LECHE REPOSTERO VACALIN X 10 KGS</t>
  </si>
  <si>
    <t>GENTE AMIGA</t>
  </si>
  <si>
    <t>MANTECA TONADITA PILON X 5 KG</t>
  </si>
  <si>
    <t>MANTECA ARROYO CABRAL PILON X 5 KG</t>
  </si>
  <si>
    <t>CREMA DE LECHE MILKAUT X 5 KG</t>
  </si>
  <si>
    <t>HARINA 0000 CAMPODONICO X 25 KG</t>
  </si>
  <si>
    <t>HARINA 000 CINCO ESTRELLAS CAMPODONICO X 25 KG</t>
  </si>
  <si>
    <t>HARINA INTEGRAL DE TRIGO EXTRA FINA LOMA BRAVA X 25 KG</t>
  </si>
  <si>
    <t>AZUCAR COMUN TIPO A LEACH X 25 KG</t>
  </si>
  <si>
    <t>SEMILLAS DE AMAPOLA</t>
  </si>
  <si>
    <t>AZUCAR MASCABO</t>
  </si>
  <si>
    <t>CANELA EN POLVO VELEZ</t>
  </si>
  <si>
    <t>JENGIBRE MOLIDO</t>
  </si>
  <si>
    <t>KG</t>
  </si>
  <si>
    <t>54 9 3541 63-3607</t>
  </si>
  <si>
    <t>54 9 3515 48-5449</t>
  </si>
  <si>
    <t>CAJON</t>
  </si>
  <si>
    <t>BOLSA TRANSPARENTE DE ARRANQUE 20  X 30</t>
  </si>
  <si>
    <t>PAQ</t>
  </si>
  <si>
    <t>CEBOLLA</t>
  </si>
  <si>
    <t>AJO</t>
  </si>
  <si>
    <t>LECHUGA REPOLLADA</t>
  </si>
  <si>
    <t>CALABAZA</t>
  </si>
  <si>
    <t>UN</t>
  </si>
  <si>
    <t xml:space="preserve"> </t>
  </si>
  <si>
    <t>LECHUGA</t>
  </si>
  <si>
    <t>MORRON ROJO</t>
  </si>
  <si>
    <t>ESPINACA</t>
  </si>
  <si>
    <t>PULPA DE FRUTILLA MENDOCOR x 9.2</t>
  </si>
  <si>
    <t>FRUTILLA LATA</t>
  </si>
  <si>
    <t>BRUTO</t>
  </si>
  <si>
    <t>NETO</t>
  </si>
  <si>
    <t>COSTO/KG</t>
  </si>
  <si>
    <t>$/KG</t>
  </si>
  <si>
    <t>PRECIO</t>
  </si>
  <si>
    <t>FRUTILLA CONGELADA</t>
  </si>
  <si>
    <t>PULPA DE FRUTILLA MENDOCOR x 4,65</t>
  </si>
  <si>
    <t>RICOTA</t>
  </si>
  <si>
    <t>ESENCIA DE VAINILLA VELEZ</t>
  </si>
  <si>
    <t>LT</t>
  </si>
  <si>
    <t>ROCKLETS</t>
  </si>
  <si>
    <t>ROLLO</t>
  </si>
  <si>
    <t>GUANTES DE NITRILO M</t>
  </si>
  <si>
    <t>CIRUELA</t>
  </si>
  <si>
    <t>CHOCOLATE AGUILA NARANJA</t>
  </si>
  <si>
    <t>PROPIANATA MONOCALSICO</t>
  </si>
  <si>
    <t>NUTELLA</t>
  </si>
  <si>
    <t>CHOCOLATE TAZA</t>
  </si>
  <si>
    <t>PORTA VASOS</t>
  </si>
  <si>
    <t>FOLEX (25 X 37)</t>
  </si>
  <si>
    <t>QALA CAFÉ (GENERACION ALFA)</t>
  </si>
  <si>
    <t>VALENTINA</t>
  </si>
  <si>
    <t>TOMATES SECOS</t>
  </si>
  <si>
    <t>BROTES DE ALFALFA</t>
  </si>
  <si>
    <t>BATATA</t>
  </si>
  <si>
    <t>RABANITO</t>
  </si>
  <si>
    <t>FILTROS V60</t>
  </si>
  <si>
    <t>FILTROS CHEMEX</t>
  </si>
  <si>
    <t>PASTILLAS PARA LIMPIEZA DEL MOLINO (GRINDZ)</t>
  </si>
  <si>
    <t>PERFUMINA</t>
  </si>
  <si>
    <t>FAJINADOR</t>
  </si>
  <si>
    <t>DESENGRASANTE</t>
  </si>
  <si>
    <t>ESPONJAS</t>
  </si>
  <si>
    <t>PAPEL DE MANOS</t>
  </si>
  <si>
    <t>BOLSAS 90×120</t>
  </si>
  <si>
    <t>JABÓN PARA BAÑOS REPUESTOS ÉLITE</t>
  </si>
  <si>
    <t>REJILLAS </t>
  </si>
  <si>
    <t>GUANTES DE GOMA M</t>
  </si>
  <si>
    <t>HARINA DE ALMENDRAS CUMANÁ</t>
  </si>
  <si>
    <t>DULCE DE LECHE VACALIN</t>
  </si>
  <si>
    <t>PAPEL HIGIENICO</t>
  </si>
  <si>
    <t>REJILLAS</t>
  </si>
  <si>
    <t>CONGELADOS</t>
  </si>
  <si>
    <t>UM</t>
  </si>
  <si>
    <t>JAMON COCIDO PIAMONTESA X HORMA</t>
  </si>
  <si>
    <t>BOLSA TRANSPARENTE DE ARRANQUE 30X40</t>
  </si>
  <si>
    <t>A</t>
  </si>
  <si>
    <t>ROLLO DE PAPEL TERMICO 80X50 (COMANDERA)</t>
  </si>
  <si>
    <t>BOLSA POLIPROPILENO 20X25X100</t>
  </si>
  <si>
    <t>PASCUALINA</t>
  </si>
  <si>
    <t>PIMIENTO ROJO</t>
  </si>
  <si>
    <t>PULPA DE FRUTILLA 4,650 KG</t>
  </si>
  <si>
    <t>TE ENSOBRADO X 50 UN</t>
  </si>
  <si>
    <t>MATE COCIDO SIN SOBRE X  50 UN</t>
  </si>
  <si>
    <t>AZUCAR COMUN</t>
  </si>
  <si>
    <t>TAPAS EMPANADAS</t>
  </si>
  <si>
    <t>NARANJAS X KG</t>
  </si>
  <si>
    <t>CINTA ADHECIVA 24 X 50</t>
  </si>
  <si>
    <t>CONSULTA</t>
  </si>
  <si>
    <t>MANTECA PILON 5KG MILKAUT</t>
  </si>
  <si>
    <t>CREMA BALDE X 5LT 44% MILKAUT</t>
  </si>
  <si>
    <t>JAMON COCIDO FETEADO X KG</t>
  </si>
  <si>
    <t>QUESO SARDO X KG</t>
  </si>
  <si>
    <t>QUESO TYBO FETEADO X KG</t>
  </si>
  <si>
    <t>ACEITE DE GIRASOL X 20 LTS</t>
  </si>
  <si>
    <t>GRANA DE COLORES</t>
  </si>
  <si>
    <t>PISTACHOS CON CASCARA</t>
  </si>
  <si>
    <t>PASTA DE PISTACHO</t>
  </si>
  <si>
    <t>PETALOS DE ROSA</t>
  </si>
  <si>
    <t>DULCE DE MEMBRILLO</t>
  </si>
  <si>
    <t>FRUTILLAS CONGELADAS</t>
  </si>
  <si>
    <t>LAVANDINA</t>
  </si>
  <si>
    <t>REJILLAS DE COLORES</t>
  </si>
  <si>
    <t>ACEITE GIRASOL BARBIERI x 20 lts</t>
  </si>
  <si>
    <t>CREMA DE LECHE x 5 LTS MILKAUT</t>
  </si>
  <si>
    <t>GRUPO SAN JOSE</t>
  </si>
  <si>
    <t>RESTO MAX</t>
  </si>
  <si>
    <t>550 DISTRIBUIDORA</t>
  </si>
  <si>
    <t>SERVILLETAS</t>
  </si>
  <si>
    <t>EDULCORANTE</t>
  </si>
  <si>
    <t>TOMATE TRITURADO X 8 KG</t>
  </si>
  <si>
    <t>VINAGRE DE ALCOHOL X 5 LTS</t>
  </si>
  <si>
    <t>QALA BRAND</t>
  </si>
  <si>
    <t>BOLSAS 45×60</t>
  </si>
  <si>
    <t>GRINDZ (PASTILLAS PARA LIMPIEZA DE MOLINO)</t>
  </si>
  <si>
    <t>GENERACION ALFA</t>
  </si>
  <si>
    <t>ASPEN</t>
  </si>
  <si>
    <t>HELADO DE PISTACHO</t>
  </si>
  <si>
    <t>R</t>
  </si>
  <si>
    <t>HELADO DE CREMA AMERICANA</t>
  </si>
  <si>
    <t>HELADO DULCE DE LECHE</t>
  </si>
  <si>
    <t>VODKA</t>
  </si>
  <si>
    <t>SAN JOSÉ</t>
  </si>
  <si>
    <t>QUESO SARDO</t>
  </si>
  <si>
    <t>GRANADA</t>
  </si>
  <si>
    <t>PITAYA FRUTA DRAGON</t>
  </si>
  <si>
    <t>C</t>
  </si>
  <si>
    <t>AGUA 20 LTS</t>
  </si>
  <si>
    <t>MIERCOLES</t>
  </si>
  <si>
    <t>MARTES</t>
  </si>
  <si>
    <t>SE RETIRA EN CBA</t>
  </si>
  <si>
    <t>JUEVES</t>
  </si>
  <si>
    <t>VIERNES</t>
  </si>
  <si>
    <t>NO DEFINIDO</t>
  </si>
  <si>
    <t>LUNES , MARTES, MIERCOLES, JUEVES ;VIERNES</t>
  </si>
  <si>
    <t>LUNES , MARTES, MIERCOLES, JUEVES, VIERNES; SABADO</t>
  </si>
  <si>
    <t>MARTES; JUEVES ; SABADO</t>
  </si>
  <si>
    <t>MARTES; VIERNES</t>
  </si>
  <si>
    <t>LUNES , MARTES, MIERCOLES, JUEVES; VIERNES</t>
  </si>
  <si>
    <t>LUNES , MARTES, MIERCOLES, JUEVES ; VIERNES</t>
  </si>
  <si>
    <t>PRESUPUESTO</t>
  </si>
  <si>
    <t>INGRESO?</t>
  </si>
  <si>
    <t>CAFES</t>
  </si>
  <si>
    <t>INSUMOS PASTELERIA</t>
  </si>
  <si>
    <t>PRODUCCION</t>
  </si>
  <si>
    <t>VERDULERIA</t>
  </si>
  <si>
    <t>Pedido automático</t>
  </si>
  <si>
    <t>UNIDAD DE NEGOCIO</t>
  </si>
  <si>
    <t>QALA CAFFÉ</t>
  </si>
  <si>
    <t>DIA</t>
  </si>
  <si>
    <t>F</t>
  </si>
  <si>
    <t>SEM / MES</t>
  </si>
  <si>
    <t>VENTA</t>
  </si>
  <si>
    <t>PROMEDIO MENSUAL</t>
  </si>
  <si>
    <t>% VAR VS PROM</t>
  </si>
  <si>
    <t>Columna1</t>
  </si>
  <si>
    <t>TKT</t>
  </si>
  <si>
    <t>TKT PROM</t>
  </si>
  <si>
    <t>Tº PROM</t>
  </si>
  <si>
    <t>TEMPERATURA</t>
  </si>
  <si>
    <t>PRESIP MM</t>
  </si>
  <si>
    <t>LLOVIO</t>
  </si>
  <si>
    <t>SÁB</t>
  </si>
  <si>
    <t>▼ BAJO</t>
  </si>
  <si>
    <t>DOM</t>
  </si>
  <si>
    <t>▬ OK</t>
  </si>
  <si>
    <t>LUN</t>
  </si>
  <si>
    <t>▼▼ CRIT</t>
  </si>
  <si>
    <t>MAR</t>
  </si>
  <si>
    <t>MIÉ</t>
  </si>
  <si>
    <t>JUE</t>
  </si>
  <si>
    <t>VIE</t>
  </si>
  <si>
    <t>▲ BUENO</t>
  </si>
  <si>
    <t>▲▲ TOP</t>
  </si>
  <si>
    <t>UM STOCK</t>
  </si>
  <si>
    <t>LOCAL</t>
  </si>
  <si>
    <t>SIN TACC</t>
  </si>
  <si>
    <t>INS OREO</t>
  </si>
  <si>
    <t xml:space="preserve">INS HELADO DE CREMA AMERICANA                     </t>
  </si>
  <si>
    <t xml:space="preserve">INS HELADO DE DULCE DE LECHE                      </t>
  </si>
  <si>
    <t xml:space="preserve">INS HELADO DE PISTACHO   </t>
  </si>
  <si>
    <t>INS SALSA DE CHOCOLATE BLANCO</t>
  </si>
  <si>
    <t>CAFIZA (LIMPIEZA DEL GRUPO)</t>
  </si>
  <si>
    <t xml:space="preserve">INS SYRUP DE CARAMELO       </t>
  </si>
  <si>
    <t>BOT</t>
  </si>
  <si>
    <t xml:space="preserve">INS SYRUP DE AVELLANA  </t>
  </si>
  <si>
    <t xml:space="preserve">INS SYRUP DE VAINILLA  </t>
  </si>
  <si>
    <t>INS AGUA TONICA</t>
  </si>
  <si>
    <t>INS HIELO</t>
  </si>
  <si>
    <t>BOLSAS</t>
  </si>
  <si>
    <t>INS SALSA DE CHOCOLATE</t>
  </si>
  <si>
    <t>AGENTE DE FRESCURA</t>
  </si>
  <si>
    <t>PROPIANATO DE CALCIO</t>
  </si>
  <si>
    <t>DETERGENTE X 5 LTS</t>
  </si>
  <si>
    <t>JABON BLANCO</t>
  </si>
  <si>
    <t>BANDEJA</t>
  </si>
  <si>
    <t>JAMON CRUDOX KG</t>
  </si>
  <si>
    <t>CAJA</t>
  </si>
  <si>
    <t>BOLSA</t>
  </si>
  <si>
    <t xml:space="preserve">UN </t>
  </si>
  <si>
    <t>VASO CAFÉ NATURAL 55 CC</t>
  </si>
  <si>
    <t>CAJA COOKIE MARKET</t>
  </si>
  <si>
    <t>CUCHILLO DESCARTABLE</t>
  </si>
  <si>
    <t>SORBETES</t>
  </si>
  <si>
    <t>BOLSA POLIPROPILENO NATURAL 20X25 PACK 100</t>
  </si>
  <si>
    <t>BOLSA POLIPROPILENO NATURAL 30X40 PACK 100</t>
  </si>
  <si>
    <t>COLLARINES</t>
  </si>
  <si>
    <t>CUCHARA DESCARTABLE</t>
  </si>
  <si>
    <t>CERA</t>
  </si>
  <si>
    <t>CIF</t>
  </si>
  <si>
    <t>LIMPIA VIDRIOS</t>
  </si>
  <si>
    <t>MOPA</t>
  </si>
  <si>
    <t>CAJA MACARONS</t>
  </si>
  <si>
    <t>CUCHILLO DESCARTABLES</t>
  </si>
  <si>
    <t>TENEDOR DESCARTABLE</t>
  </si>
  <si>
    <t xml:space="preserve"> VASO CAFÉ NATURAL 55CC</t>
  </si>
  <si>
    <t>BLEM</t>
  </si>
  <si>
    <t>JABON EN BARRA</t>
  </si>
  <si>
    <t>CLORO</t>
  </si>
  <si>
    <t>BUNA</t>
  </si>
  <si>
    <t>MANGAS DESCARTABLES TAMAÑO CHICO</t>
  </si>
  <si>
    <t>ASPEN HELADOS</t>
  </si>
  <si>
    <t>HELADO DE DULCE DE LECHES</t>
  </si>
  <si>
    <t>INS SALSA CHOCOLATE BOTELLITA</t>
  </si>
  <si>
    <t>LECHE ALMENDRAS</t>
  </si>
  <si>
    <t>LECHE AVENA</t>
  </si>
  <si>
    <t>BOLSA KRAFT MINI</t>
  </si>
  <si>
    <t>CAJA CON VISOR MARKET</t>
  </si>
  <si>
    <t>BANDEJA DIP</t>
  </si>
  <si>
    <t>TAPA DIPS</t>
  </si>
  <si>
    <t>TAPA VASO NATURAL 55CC</t>
  </si>
  <si>
    <t>SESAMO NEGRO</t>
  </si>
  <si>
    <t>ANIS ESTRELALDO</t>
  </si>
  <si>
    <t xml:space="preserve"> CANELA EN RAMA</t>
  </si>
  <si>
    <t>SEMILLAS DE GIRASOL</t>
  </si>
  <si>
    <t>GARBANZOS</t>
  </si>
  <si>
    <t>CLAVO DE OLOR</t>
  </si>
  <si>
    <t>SEMILLAS DE LINO</t>
  </si>
  <si>
    <t>SEMILLAS DE QUINOA</t>
  </si>
  <si>
    <t>LENTEJAS</t>
  </si>
  <si>
    <t>BOLSAS 45X60</t>
  </si>
  <si>
    <t>DETERGENTE</t>
  </si>
  <si>
    <t>BOLSA DE CONSORCIO 60 X 90</t>
  </si>
  <si>
    <t>Sin datos</t>
  </si>
  <si>
    <t>NARANJA X CAJON</t>
  </si>
  <si>
    <t>HARINA DE ALMENDRAS</t>
  </si>
  <si>
    <t>BOLSA TRANSPARENTE DE ARRANQUE 40 X 30</t>
  </si>
  <si>
    <t>BOLSA CONSORCIO</t>
  </si>
  <si>
    <t>VASO MILANO 370 CC</t>
  </si>
  <si>
    <t>TAPA VASO MILANO</t>
  </si>
  <si>
    <t>PINCHO CATERING</t>
  </si>
  <si>
    <t>FRASCO AMANECER X 360</t>
  </si>
  <si>
    <t>TAPA AXIAL 63</t>
  </si>
  <si>
    <t>FIBRA ESPONJA</t>
  </si>
  <si>
    <t>LENTEJA</t>
  </si>
  <si>
    <t>MANGAS DESCARTABLES Nº 8 (20 CM)</t>
  </si>
  <si>
    <t>MANGAS DESCARTABLES Nº 18 (45 CM)</t>
  </si>
  <si>
    <t>MANGO</t>
  </si>
  <si>
    <t>UVA ROSADA</t>
  </si>
  <si>
    <t>FRASCO AMANECER X 250</t>
  </si>
  <si>
    <t>SI</t>
  </si>
  <si>
    <t>REJILLA</t>
  </si>
  <si>
    <t>FRUTILLA</t>
  </si>
  <si>
    <t>SALSA DE CHOCOLATE</t>
  </si>
  <si>
    <t>ARROZ</t>
  </si>
  <si>
    <t>HUEVOS CARLOS MARTINEZ</t>
  </si>
  <si>
    <t>ACEITE DE GIRASOL BARBIERI X 20 LTS</t>
  </si>
  <si>
    <t>UVA</t>
  </si>
  <si>
    <t>BOLSA DE CONSORCIO</t>
  </si>
  <si>
    <t>SHIOK</t>
  </si>
  <si>
    <t xml:space="preserve">LIMON </t>
  </si>
  <si>
    <t>NARANJA</t>
  </si>
  <si>
    <t>TOMATE</t>
  </si>
  <si>
    <t>PALTA</t>
  </si>
  <si>
    <t xml:space="preserve">KG </t>
  </si>
  <si>
    <t>JAMON COCIDO</t>
  </si>
  <si>
    <t xml:space="preserve">QUESO CREMA  </t>
  </si>
  <si>
    <t>MANTECA</t>
  </si>
  <si>
    <t>CAJA BOX</t>
  </si>
  <si>
    <t>PALOS BROCHET</t>
  </si>
  <si>
    <t>VASOS TERMICOS FLAT</t>
  </si>
  <si>
    <t>VASOS TERMICOS LATTE</t>
  </si>
  <si>
    <t>TAPAS VASO FLAT</t>
  </si>
  <si>
    <t>TAPAS VASO LATTE</t>
  </si>
  <si>
    <t>VASO TRANSPARENTE</t>
  </si>
  <si>
    <t>TAPA VASO TRANSPARENTE</t>
  </si>
  <si>
    <t>GELATINA S/ SABOR VELEZ</t>
  </si>
  <si>
    <t>LECHE CONDENSADA NESTLE</t>
  </si>
  <si>
    <t>TÉ ROJO CARMESÍ</t>
  </si>
  <si>
    <t>TÉ KAFKA</t>
  </si>
  <si>
    <t>TÉ</t>
  </si>
  <si>
    <t>TÉ REGRESO A BANGKOK</t>
  </si>
  <si>
    <t>CAFIZA</t>
  </si>
  <si>
    <t>DOÑA ISABEL</t>
  </si>
  <si>
    <t>MARTES Y JUEVES</t>
  </si>
  <si>
    <t>MERCADO SAN MIGUEL</t>
  </si>
  <si>
    <t>BOLSA COMPACTADORA 90 X 120</t>
  </si>
  <si>
    <t>BOLSA RECIDUOS 40 X 60</t>
  </si>
  <si>
    <t>MIL GRULLAS</t>
  </si>
  <si>
    <t>REPUESTO DE ESCOBILLON</t>
  </si>
  <si>
    <t>QUESO MOZARELLA CILINDRO</t>
  </si>
  <si>
    <t>TE COMUN SAQUITO X 100 (Virgin island, ensobrado)</t>
  </si>
  <si>
    <t>BOTELLA ACEITERA CILINDRICA</t>
  </si>
  <si>
    <t>YOGUR NATURAL POTE 190 GR</t>
  </si>
  <si>
    <t>kg</t>
  </si>
  <si>
    <t>cebolla</t>
  </si>
  <si>
    <t>espinaca</t>
  </si>
  <si>
    <t>PALITOS DE BROCHETTE CORTOS</t>
  </si>
  <si>
    <t>QALA CAFÉ</t>
  </si>
  <si>
    <t>LIMON</t>
  </si>
  <si>
    <t>LECHE ENTERA X PACK DE 12 UNIDADES (MANFREY)</t>
  </si>
  <si>
    <t>AZUCAR COMUN TIPO A</t>
  </si>
  <si>
    <t>PALITO DE BROCHETTE</t>
  </si>
  <si>
    <t>REGILLA</t>
  </si>
  <si>
    <t>Nieve moderada a intervalos</t>
  </si>
  <si>
    <t>AJI MOLIDO</t>
  </si>
  <si>
    <t>ALMENDRAS FILETEADAS</t>
  </si>
  <si>
    <t>ARROZ NEGRO</t>
  </si>
  <si>
    <t>CANELA EN RAMA</t>
  </si>
  <si>
    <t>CEBOLLA DESHIDRATADA</t>
  </si>
  <si>
    <t>CHIA PUDDING</t>
  </si>
  <si>
    <t>CHIPA WAFFLE</t>
  </si>
  <si>
    <t>CURCUMA</t>
  </si>
  <si>
    <t xml:space="preserve">PAQ </t>
  </si>
  <si>
    <t>GRANOLA</t>
  </si>
  <si>
    <t>NUEZ MOSCADA MOLIDA</t>
  </si>
  <si>
    <t>OREGANO</t>
  </si>
  <si>
    <t>PAN NUBE</t>
  </si>
  <si>
    <t>PAN PARA TOSTADAS</t>
  </si>
  <si>
    <t>PANCAKES DE AVENA</t>
  </si>
  <si>
    <t>PIMENTON</t>
  </si>
  <si>
    <t>PIMIENTA NEGRA MOLIDA</t>
  </si>
  <si>
    <t xml:space="preserve">PISTACHO </t>
  </si>
  <si>
    <t>PLATAS</t>
  </si>
  <si>
    <t>POROTOS COLORADOS</t>
  </si>
  <si>
    <t>QUINOA</t>
  </si>
  <si>
    <t>SANDWICH TANO CIABATTA</t>
  </si>
  <si>
    <t>SANDWICH TANO FOCACCIA</t>
  </si>
  <si>
    <t>TIGUELLE</t>
  </si>
  <si>
    <t>TOMATE CONFITADO</t>
  </si>
  <si>
    <t>YOGUR NATURAL</t>
  </si>
  <si>
    <t>ZAPALLITO</t>
  </si>
  <si>
    <t>ZATAR</t>
  </si>
  <si>
    <t>Kg</t>
  </si>
  <si>
    <t>BONOBON</t>
  </si>
  <si>
    <t>DURAZNO EN MITADES 800 GR</t>
  </si>
  <si>
    <t>BOLSAS COMPACTADORA 90×120</t>
  </si>
  <si>
    <t>VASO POLIPOPEL BLANCO 12 OZ</t>
  </si>
  <si>
    <t>BOBINA PAPEL (PAPEL DE MANOS)</t>
  </si>
  <si>
    <t>TAPA VASO POLIPAPEL 12 OZ</t>
  </si>
  <si>
    <t xml:space="preserve">JAMON CRUDO </t>
  </si>
  <si>
    <t>UNIDAD</t>
  </si>
  <si>
    <t>TAPA VASO POLIPAPEL 12 OZ (LATTE)</t>
  </si>
  <si>
    <t>VASO POLIPAPEL BLANCO 12 OZ (LATTE)</t>
  </si>
  <si>
    <t>$ / KG</t>
  </si>
  <si>
    <t>DIF $</t>
  </si>
  <si>
    <t>DIF %</t>
  </si>
  <si>
    <t>DESPERDICIO</t>
  </si>
  <si>
    <t>CON DESP</t>
  </si>
  <si>
    <t>DIF FINAL</t>
  </si>
  <si>
    <t>VASO POLIPAPEL BLANCO 8 OZ (FLAT)</t>
  </si>
  <si>
    <t>TAPA VASO POLIPAPEL 8 OZ (FLAT)</t>
  </si>
  <si>
    <t>DISTRIMAY</t>
  </si>
  <si>
    <t>Qala brand</t>
  </si>
  <si>
    <t>GenAlfa</t>
  </si>
  <si>
    <t>LIJMON</t>
  </si>
  <si>
    <t>CRISBET</t>
  </si>
  <si>
    <t>FLASH VIDRIOS X 5</t>
  </si>
  <si>
    <t>VIEW ULTRA LIMPIAVIDRIOS X 5</t>
  </si>
  <si>
    <t>8M LUSTRADOR AEROSOL</t>
  </si>
  <si>
    <t>PAPEL HIG. JUMBO BCO COMO CHICO 300 M</t>
  </si>
  <si>
    <t>BOLSA COMPACTADORA 85 X 110 X 50 UN</t>
  </si>
  <si>
    <t>BOLSA RESIDUO NEGRA 45 X 60 X 50 UN</t>
  </si>
  <si>
    <t>TOALLA BOBINA BCA H SIMPLE 150 MTS</t>
  </si>
  <si>
    <t>BOBINA BC DOBLE H ECO 25 CM X 350 MTS</t>
  </si>
  <si>
    <t>JAMON</t>
  </si>
  <si>
    <t>AGUILA</t>
  </si>
  <si>
    <t>AGUILA NARANJA</t>
  </si>
  <si>
    <t>TONICA</t>
  </si>
  <si>
    <t>CANELA</t>
  </si>
  <si>
    <t>QALA</t>
  </si>
  <si>
    <t xml:space="preserve"> POTE NATURAL PLASTIVAS 55CC</t>
  </si>
  <si>
    <t>QUESO TYBO</t>
  </si>
  <si>
    <t xml:space="preserve">JAMON </t>
  </si>
  <si>
    <t>ZAPALLO</t>
  </si>
  <si>
    <t>JAMON CRUDO</t>
  </si>
  <si>
    <t>kG</t>
  </si>
  <si>
    <t>MANZANA</t>
  </si>
  <si>
    <t>DURAZNO EN MITADES X 820 GR</t>
  </si>
  <si>
    <t>KINOTO</t>
  </si>
  <si>
    <t>FILTROS CREMEX</t>
  </si>
  <si>
    <t>LECHE EN POLVO X 25 GR</t>
  </si>
  <si>
    <t>LECHE EN POLVO X 800 GR</t>
  </si>
  <si>
    <t>MANTECA PILON 25KG MILKAUT</t>
  </si>
  <si>
    <t>VASO PLASTIVAS MILANO CON TAPA PARA SORBETE</t>
  </si>
  <si>
    <t>AVENA INSTANTANEA X 3KG</t>
  </si>
  <si>
    <t>AVENA INSTANTANEA X 20KG</t>
  </si>
  <si>
    <t>CALABACIN{</t>
  </si>
  <si>
    <t>JABON EN PAN BCO</t>
  </si>
  <si>
    <t>ESCOBILLON</t>
  </si>
  <si>
    <t>BOBINA BCA DOBLE 350 M</t>
  </si>
  <si>
    <t>FAJINADOR X 5 LT</t>
  </si>
  <si>
    <t>CERA 8 M</t>
  </si>
  <si>
    <t>15</t>
  </si>
  <si>
    <t>14</t>
  </si>
  <si>
    <t>AZUCAR</t>
  </si>
  <si>
    <t>COPOZ DE MAIZ</t>
  </si>
  <si>
    <t>FIDEOS</t>
  </si>
  <si>
    <t>DURAZNO EN LATA</t>
  </si>
  <si>
    <t>TOMATE EN LATA</t>
  </si>
  <si>
    <t>MIEL</t>
  </si>
  <si>
    <t xml:space="preserve">SAL  </t>
  </si>
  <si>
    <t>TE EN HEBRAS "DE ROJO CARMESI"</t>
  </si>
  <si>
    <t>TE EN HEBRAS "KAFKA EN LA ORILLA"</t>
  </si>
  <si>
    <t>TE EN HEBRAS "REGRESO A BANGKOK"</t>
  </si>
  <si>
    <t>MAPLE</t>
  </si>
  <si>
    <t>MANGAS CHICAS</t>
  </si>
  <si>
    <t>PALITOS DE BROCHETTE</t>
  </si>
  <si>
    <t>MALVAVISCOS BLANCOS</t>
  </si>
  <si>
    <t>AVENA</t>
  </si>
  <si>
    <t>GELATINA SIN SABOR</t>
  </si>
  <si>
    <t>QUESO CTEMA</t>
  </si>
  <si>
    <t>CAJA PARA TORTA 25X25X15</t>
  </si>
  <si>
    <t>SERVILLETAS BLANCA</t>
  </si>
  <si>
    <t>MERCADO LOBRE</t>
  </si>
  <si>
    <t>POMELO</t>
  </si>
  <si>
    <t>MANGAS Nº 1</t>
  </si>
  <si>
    <t>FRUTOS ROJOS</t>
  </si>
  <si>
    <t>LATA DE TOMATE</t>
  </si>
  <si>
    <t>LATA DE DURAZNO</t>
  </si>
  <si>
    <t xml:space="preserve">NARANJA </t>
  </si>
  <si>
    <t xml:space="preserve">CHERRY </t>
  </si>
  <si>
    <t>QUESO CREMA</t>
  </si>
  <si>
    <t>CAJ</t>
  </si>
  <si>
    <t>AZUCAR IMPALPABLE EXTRA (OTRA/BARATA)</t>
  </si>
  <si>
    <t>SAL GRUESA</t>
  </si>
  <si>
    <t>SAL MARINA</t>
  </si>
  <si>
    <t>CAJON DE HUEVOS (12 MAPLES)</t>
  </si>
  <si>
    <t>ESPONJA</t>
  </si>
  <si>
    <t>QUINOTOS</t>
  </si>
  <si>
    <t>CAJA MACARRONS</t>
  </si>
  <si>
    <t>AZUCAR COMUN TIPO ´ A ´ X 10KG</t>
  </si>
  <si>
    <t>LECHE EN POLVO X 25 KG</t>
  </si>
  <si>
    <t>CENTRO DE PRODUCCION</t>
  </si>
  <si>
    <t>PRODUCTOS JULIETA</t>
  </si>
  <si>
    <t>BECERRA</t>
  </si>
  <si>
    <t>YOGUR NATURAL GRIEGO X 300 GR</t>
  </si>
  <si>
    <t>LIBRERÍA</t>
  </si>
  <si>
    <t>VARIOS</t>
  </si>
  <si>
    <t>CAJO N</t>
  </si>
  <si>
    <t>CHERRY</t>
  </si>
  <si>
    <t>FIAMBRE</t>
  </si>
  <si>
    <t>EFECTIVO</t>
  </si>
  <si>
    <t>SORBETE CAJA X 1000 UN</t>
  </si>
  <si>
    <t>SYRUP DE VAINILLA</t>
  </si>
  <si>
    <t>BERUGO COMISIONES</t>
  </si>
  <si>
    <t>CAFÉ</t>
  </si>
  <si>
    <t>VAJILLA</t>
  </si>
  <si>
    <t>MAPLES</t>
  </si>
  <si>
    <t>HIELO</t>
  </si>
  <si>
    <t>BYC CARCANO</t>
  </si>
  <si>
    <t>54 9 3541 68-1001</t>
  </si>
  <si>
    <t>CENTRO DE PRODUCCION (QALA BRAND SAS)</t>
  </si>
  <si>
    <t>PAQUETE</t>
  </si>
  <si>
    <t>BYC</t>
  </si>
  <si>
    <t>BORDADO DE REMERAS</t>
  </si>
  <si>
    <t>HUEVO</t>
  </si>
  <si>
    <t>AGUILA CON NARANJA</t>
  </si>
  <si>
    <t>SALSA CHOC BLANCO</t>
  </si>
  <si>
    <t>SALSA CHOC NEGRO</t>
  </si>
  <si>
    <t>AGUA SIN GAS</t>
  </si>
  <si>
    <t>TE KAFKA</t>
  </si>
  <si>
    <t>KAFIZA</t>
  </si>
  <si>
    <t>GRINZ</t>
  </si>
  <si>
    <t>SIRUM CARAMELO</t>
  </si>
  <si>
    <t>SYRUM VAINILLA</t>
  </si>
  <si>
    <t>CAJA EDULCORANTES</t>
  </si>
  <si>
    <t>NUECES PECAN</t>
  </si>
  <si>
    <t>AVELLANAS</t>
  </si>
  <si>
    <t>ACEITE GIRASOL x 10 lts BARBIERI</t>
  </si>
  <si>
    <t>Jamon Crudo Weber O Don Juan X Horma</t>
  </si>
  <si>
    <t>BAZAR GIE</t>
  </si>
  <si>
    <t>VASO CYLINDER TRAGO LARGO 350 ML</t>
  </si>
  <si>
    <t>Yogurt natural iniciador</t>
  </si>
  <si>
    <t>Ins anana congelada</t>
  </si>
  <si>
    <t>VASO 100 (SHOT CRISTAL)</t>
  </si>
  <si>
    <t>MINI CUCHARITA PS CRISTAL</t>
  </si>
  <si>
    <t>REVOLVEDOR BAMBU</t>
  </si>
  <si>
    <t>PASTELERIA</t>
  </si>
  <si>
    <t>VIATICOS</t>
  </si>
  <si>
    <t>HARINA 000 MORIXE</t>
  </si>
  <si>
    <t>HARIAN 000 PANADERA CAMPODONICO X 25 KG</t>
  </si>
  <si>
    <t>ACETATO</t>
  </si>
  <si>
    <t>PLATO ORO</t>
  </si>
  <si>
    <t>HARINA 000 PANADERA CAMPODONICO X 25 KG</t>
  </si>
  <si>
    <t>HUEVOS VCP</t>
  </si>
  <si>
    <t>MASHMALLOWS</t>
  </si>
  <si>
    <t>CAFÉ BRASIL "VERMELHO" X KG</t>
  </si>
  <si>
    <t>NUEZ</t>
  </si>
  <si>
    <t>DATILES CON CAROZO</t>
  </si>
  <si>
    <t>QUESO CREMA LA PAULINA/MILKAUT X POUCH DE 3,5 KG</t>
  </si>
  <si>
    <t>TE COMUN SAQUITO X 100</t>
  </si>
  <si>
    <t>BOLSA TRANSPARENTE DE ARRANQUE 20 X 30</t>
  </si>
  <si>
    <t>CACAO AMARGO EXTRA MARCA DGE</t>
  </si>
  <si>
    <t>FRUTILLAS EN LATA BAHIA X PACK</t>
  </si>
  <si>
    <t>BANDEJA GRANDE DE FLORES NATURALES</t>
  </si>
  <si>
    <t>HIGOS</t>
  </si>
  <si>
    <t>MATE COCIDO SIN SOBRE X 50 UN</t>
  </si>
  <si>
    <t>ROLLO DE PAPEL TERMICO 57 X 20 (POSNET)</t>
  </si>
  <si>
    <t>VASO CAFÉ NATURAL 55CC</t>
  </si>
  <si>
    <t>INS SYRUP DE VAINILLA</t>
  </si>
  <si>
    <t>BON O BON</t>
  </si>
  <si>
    <t>TAPA ACEITERA</t>
  </si>
  <si>
    <t>QUESO CREMA LA PAULINA X POUCH DE 4 KG</t>
  </si>
  <si>
    <t>POTE NATURAL PLASTIVAS 55CC</t>
  </si>
  <si>
    <t>POTE POTE NATURAL PLASTIVAS 55CC</t>
  </si>
  <si>
    <t>INS HELADO DE DULCE DE LECHE</t>
  </si>
  <si>
    <t>INS HELADO DE PISTACHO</t>
  </si>
  <si>
    <t>INS HELADO DE CREMA AMERICANA</t>
  </si>
  <si>
    <t>MANGAS Nº1</t>
  </si>
  <si>
    <t>VASO MILANO</t>
  </si>
  <si>
    <t>ACEITE</t>
  </si>
  <si>
    <t>DATILES</t>
  </si>
  <si>
    <t>POROTO</t>
  </si>
  <si>
    <t xml:space="preserve">MANI  </t>
  </si>
  <si>
    <t>HIBISCUS</t>
  </si>
  <si>
    <t>LAVANDA</t>
  </si>
  <si>
    <t>SEMILLA DE LINO</t>
  </si>
  <si>
    <t>ZAATAR</t>
  </si>
  <si>
    <t>CURRY</t>
  </si>
  <si>
    <t>ANIS</t>
  </si>
  <si>
    <t>RODAJA CITRICOS</t>
  </si>
  <si>
    <t>HIELOS</t>
  </si>
  <si>
    <t>POLVO DE HORNEAR EXTRA DGE</t>
  </si>
  <si>
    <t>ESCENCIA DE VAINILLA VELEZ</t>
  </si>
  <si>
    <t>Columna2</t>
  </si>
  <si>
    <t>CAJA PARA TORTA</t>
  </si>
  <si>
    <t>LOMO DE CERDO AHUMADO X KG</t>
  </si>
  <si>
    <t>YOGUR</t>
  </si>
  <si>
    <t>1 bolsa</t>
  </si>
  <si>
    <t>2 kg</t>
  </si>
  <si>
    <t>1 kg</t>
  </si>
  <si>
    <t>A CONFIRMAR</t>
  </si>
  <si>
    <t>CAFÉ ONDURAS EL ENCINAL</t>
  </si>
  <si>
    <t>CHIQUITITO CAFÉ</t>
  </si>
  <si>
    <t>2 paq</t>
  </si>
  <si>
    <t>50 un</t>
  </si>
  <si>
    <t>20 un</t>
  </si>
  <si>
    <t>1 rollo</t>
  </si>
  <si>
    <t>2 cajas</t>
  </si>
  <si>
    <t>1 caja</t>
  </si>
  <si>
    <t>5 kg</t>
  </si>
  <si>
    <t>1,5 kg</t>
  </si>
  <si>
    <t>1 bidon</t>
  </si>
  <si>
    <t>2 piezas</t>
  </si>
  <si>
    <t>1 pieza</t>
  </si>
  <si>
    <t>1 la paulina</t>
  </si>
  <si>
    <t>2 latas</t>
  </si>
  <si>
    <t>4 pack</t>
  </si>
  <si>
    <t>1 pack</t>
  </si>
  <si>
    <t>10 kg</t>
  </si>
  <si>
    <t>4 cuartos</t>
  </si>
  <si>
    <t>2 tachos</t>
  </si>
  <si>
    <t>1 cajon</t>
  </si>
  <si>
    <t>2 pilones de 5 kg</t>
  </si>
  <si>
    <t>a confirmar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</si>
</sst>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dd/mm/yy;@"/>
    <numFmt numFmtId="168" formatCode="_-[$$-2C0A]\ * #,##0.00_-;\-[$$-2C0A]\ * #,##0.00_-;_-[$$-2C0A]\ * &quot;-&quot;??_-;_-@_-"/>
    <numFmt numFmtId="169" formatCode="d\-m;@"/>
    <numFmt numFmtId="170" formatCode="dd/mm/yy"/>
    <numFmt numFmtId="171" formatCode="m/d/yyyy"/>
    <numFmt numFmtId="172" formatCode="_(* #,##0.000_);_(* \(#,##0.000\);_(* &quot;-&quot;??_);_(@_)"/>
  </numFmts>
  <fonts count="15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 tint="0.249977111117893"/>
      <name val="Aptos Narrow"/>
      <family val="2"/>
      <scheme val="minor"/>
    </font>
    <font>
      <b/>
      <sz val="10"/>
      <color theme="1" tint="0.249977111117893"/>
      <name val="Aptos Narrow"/>
      <family val="2"/>
      <scheme val="minor"/>
    </font>
    <font>
      <b/>
      <sz val="9"/>
      <color rgb="FF000000"/>
      <name val="Arial"/>
      <family val="2"/>
    </font>
    <font>
      <b/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2" tint="-9.9978637043366805E-2"/>
        <bgColor theme="0" tint="-0.14999847407452621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22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6" fontId="6" fillId="2" borderId="5" xfId="1" applyFont="1" applyFill="1" applyBorder="1" applyAlignment="1">
      <alignment horizontal="center" vertical="center" wrapText="1"/>
    </xf>
    <xf numFmtId="166" fontId="0" fillId="0" borderId="1" xfId="1" applyFont="1" applyBorder="1" applyAlignment="1">
      <alignment horizontal="center" vertical="center"/>
    </xf>
    <xf numFmtId="166" fontId="0" fillId="0" borderId="1" xfId="1" applyFont="1" applyBorder="1"/>
    <xf numFmtId="166" fontId="0" fillId="0" borderId="0" xfId="1" applyFont="1"/>
    <xf numFmtId="0" fontId="0" fillId="0" borderId="0" xfId="0" applyAlignment="1">
      <alignment horizontal="left" vertical="center"/>
    </xf>
    <xf numFmtId="166" fontId="2" fillId="4" borderId="5" xfId="1" applyFont="1" applyFill="1" applyBorder="1" applyAlignment="1">
      <alignment horizontal="center" vertical="center" wrapText="1"/>
    </xf>
    <xf numFmtId="166" fontId="0" fillId="0" borderId="1" xfId="1" applyFont="1" applyBorder="1" applyAlignment="1">
      <alignment horizontal="center"/>
    </xf>
    <xf numFmtId="166" fontId="5" fillId="0" borderId="1" xfId="1" applyFont="1" applyBorder="1" applyAlignment="1">
      <alignment horizontal="center" vertical="center"/>
    </xf>
    <xf numFmtId="168" fontId="1" fillId="0" borderId="0" xfId="0" applyNumberFormat="1" applyFont="1"/>
    <xf numFmtId="168" fontId="0" fillId="0" borderId="0" xfId="0" applyNumberFormat="1"/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8" fontId="2" fillId="2" borderId="5" xfId="0" applyNumberFormat="1" applyFont="1" applyFill="1" applyBorder="1" applyAlignment="1">
      <alignment horizontal="center" vertical="center" wrapText="1"/>
    </xf>
    <xf numFmtId="166" fontId="2" fillId="8" borderId="5" xfId="1" applyFont="1" applyFill="1" applyBorder="1" applyAlignment="1">
      <alignment horizontal="center" vertical="center" wrapText="1"/>
    </xf>
    <xf numFmtId="167" fontId="1" fillId="0" borderId="2" xfId="0" applyNumberFormat="1" applyFont="1" applyBorder="1" applyAlignment="1">
      <alignment horizontal="right"/>
    </xf>
    <xf numFmtId="167" fontId="1" fillId="0" borderId="2" xfId="0" applyNumberFormat="1" applyFont="1" applyBorder="1" applyAlignment="1">
      <alignment horizontal="right" vertical="center"/>
    </xf>
    <xf numFmtId="167" fontId="1" fillId="0" borderId="7" xfId="0" applyNumberFormat="1" applyFont="1" applyBorder="1" applyAlignment="1">
      <alignment horizontal="right" vertical="center"/>
    </xf>
    <xf numFmtId="166" fontId="0" fillId="0" borderId="2" xfId="1" applyFont="1" applyBorder="1" applyAlignment="1">
      <alignment horizontal="center"/>
    </xf>
    <xf numFmtId="0" fontId="4" fillId="4" borderId="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8" fontId="0" fillId="0" borderId="0" xfId="1" applyNumberFormat="1" applyFont="1"/>
    <xf numFmtId="166" fontId="0" fillId="0" borderId="7" xfId="1" applyFont="1" applyBorder="1" applyAlignment="1">
      <alignment horizontal="center"/>
    </xf>
    <xf numFmtId="0" fontId="4" fillId="4" borderId="4" xfId="0" applyFont="1" applyFill="1" applyBorder="1" applyAlignment="1">
      <alignment horizontal="right" vertical="center" wrapText="1"/>
    </xf>
    <xf numFmtId="0" fontId="2" fillId="2" borderId="6" xfId="0" applyFont="1" applyFill="1" applyBorder="1" applyAlignment="1">
      <alignment horizontal="center" vertical="center" wrapText="1"/>
    </xf>
    <xf numFmtId="166" fontId="6" fillId="7" borderId="5" xfId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4" fillId="4" borderId="20" xfId="0" applyFont="1" applyFill="1" applyBorder="1" applyAlignment="1">
      <alignment horizontal="center" vertical="center" wrapText="1"/>
    </xf>
    <xf numFmtId="0" fontId="4" fillId="4" borderId="14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166" fontId="2" fillId="5" borderId="14" xfId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12" borderId="1" xfId="0" applyFill="1" applyBorder="1"/>
    <xf numFmtId="0" fontId="0" fillId="12" borderId="12" xfId="0" applyFill="1" applyBorder="1" applyAlignment="1">
      <alignment horizontal="left" vertical="center"/>
    </xf>
    <xf numFmtId="166" fontId="0" fillId="12" borderId="1" xfId="1" applyFont="1" applyFill="1" applyBorder="1" applyAlignment="1">
      <alignment horizontal="center"/>
    </xf>
    <xf numFmtId="0" fontId="0" fillId="0" borderId="12" xfId="0" applyBorder="1" applyAlignment="1">
      <alignment horizontal="left" vertical="center"/>
    </xf>
    <xf numFmtId="166" fontId="0" fillId="0" borderId="12" xfId="1" applyFont="1" applyBorder="1" applyAlignment="1">
      <alignment horizontal="center"/>
    </xf>
    <xf numFmtId="0" fontId="0" fillId="12" borderId="1" xfId="0" applyFill="1" applyBorder="1" applyAlignment="1">
      <alignment horizontal="left" vertical="center"/>
    </xf>
    <xf numFmtId="0" fontId="0" fillId="12" borderId="13" xfId="0" applyFill="1" applyBorder="1" applyAlignment="1">
      <alignment horizontal="left" vertical="center"/>
    </xf>
    <xf numFmtId="0" fontId="0" fillId="0" borderId="12" xfId="0" applyBorder="1"/>
    <xf numFmtId="166" fontId="0" fillId="12" borderId="12" xfId="1" applyFont="1" applyFill="1" applyBorder="1" applyAlignment="1">
      <alignment horizontal="center"/>
    </xf>
    <xf numFmtId="0" fontId="0" fillId="12" borderId="12" xfId="0" applyFill="1" applyBorder="1"/>
    <xf numFmtId="0" fontId="0" fillId="12" borderId="13" xfId="0" applyFill="1" applyBorder="1"/>
    <xf numFmtId="0" fontId="0" fillId="12" borderId="17" xfId="0" applyFill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 wrapText="1"/>
    </xf>
    <xf numFmtId="16" fontId="0" fillId="0" borderId="0" xfId="0" applyNumberFormat="1"/>
    <xf numFmtId="49" fontId="4" fillId="0" borderId="0" xfId="0" applyNumberFormat="1" applyFont="1" applyAlignment="1">
      <alignment horizontal="center" vertical="center"/>
    </xf>
    <xf numFmtId="166" fontId="6" fillId="5" borderId="1" xfId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center"/>
    </xf>
    <xf numFmtId="0" fontId="0" fillId="12" borderId="18" xfId="0" applyFill="1" applyBorder="1" applyAlignment="1">
      <alignment horizontal="left" vertical="center"/>
    </xf>
    <xf numFmtId="0" fontId="0" fillId="12" borderId="17" xfId="0" applyFill="1" applyBorder="1"/>
    <xf numFmtId="0" fontId="0" fillId="0" borderId="18" xfId="0" applyBorder="1"/>
    <xf numFmtId="0" fontId="0" fillId="0" borderId="17" xfId="0" applyBorder="1"/>
    <xf numFmtId="0" fontId="4" fillId="4" borderId="1" xfId="0" applyFont="1" applyFill="1" applyBorder="1" applyAlignment="1">
      <alignment horizontal="left" vertical="center"/>
    </xf>
    <xf numFmtId="0" fontId="0" fillId="12" borderId="18" xfId="0" applyFill="1" applyBorder="1"/>
    <xf numFmtId="0" fontId="0" fillId="0" borderId="13" xfId="0" applyBorder="1"/>
    <xf numFmtId="0" fontId="0" fillId="12" borderId="15" xfId="0" applyFill="1" applyBorder="1" applyAlignment="1">
      <alignment horizontal="left" vertical="center"/>
    </xf>
    <xf numFmtId="0" fontId="0" fillId="12" borderId="16" xfId="0" applyFill="1" applyBorder="1" applyAlignment="1">
      <alignment horizontal="left" vertical="center"/>
    </xf>
    <xf numFmtId="166" fontId="0" fillId="0" borderId="5" xfId="1" applyFont="1" applyBorder="1" applyAlignment="1">
      <alignment horizontal="left" vertical="center"/>
    </xf>
    <xf numFmtId="166" fontId="0" fillId="0" borderId="0" xfId="0" applyNumberFormat="1"/>
    <xf numFmtId="166" fontId="2" fillId="2" borderId="5" xfId="1" applyFont="1" applyFill="1" applyBorder="1" applyAlignment="1">
      <alignment horizontal="center" vertical="center" wrapText="1"/>
    </xf>
    <xf numFmtId="166" fontId="0" fillId="7" borderId="0" xfId="0" applyNumberFormat="1" applyFill="1"/>
    <xf numFmtId="0" fontId="7" fillId="13" borderId="5" xfId="0" applyFont="1" applyFill="1" applyBorder="1" applyAlignment="1">
      <alignment horizontal="center" vertical="center" wrapText="1"/>
    </xf>
    <xf numFmtId="169" fontId="0" fillId="0" borderId="0" xfId="0" applyNumberFormat="1"/>
    <xf numFmtId="169" fontId="0" fillId="0" borderId="3" xfId="0" applyNumberFormat="1" applyBorder="1"/>
    <xf numFmtId="169" fontId="0" fillId="0" borderId="9" xfId="0" applyNumberFormat="1" applyBorder="1"/>
    <xf numFmtId="0" fontId="4" fillId="4" borderId="12" xfId="0" applyFont="1" applyFill="1" applyBorder="1" applyAlignment="1">
      <alignment horizontal="left" vertical="center"/>
    </xf>
    <xf numFmtId="166" fontId="2" fillId="5" borderId="12" xfId="1" applyFont="1" applyFill="1" applyBorder="1" applyAlignment="1">
      <alignment horizontal="center"/>
    </xf>
    <xf numFmtId="166" fontId="0" fillId="0" borderId="0" xfId="1" applyFont="1" applyBorder="1" applyAlignment="1">
      <alignment horizontal="center"/>
    </xf>
    <xf numFmtId="0" fontId="0" fillId="0" borderId="21" xfId="0" applyBorder="1"/>
    <xf numFmtId="0" fontId="1" fillId="0" borderId="21" xfId="0" applyFont="1" applyBorder="1" applyAlignment="1">
      <alignment vertical="center"/>
    </xf>
    <xf numFmtId="0" fontId="0" fillId="0" borderId="21" xfId="0" applyBorder="1" applyAlignment="1">
      <alignment horizontal="left" vertical="center"/>
    </xf>
    <xf numFmtId="0" fontId="0" fillId="0" borderId="21" xfId="0" applyBorder="1" applyAlignment="1">
      <alignment horizontal="center"/>
    </xf>
    <xf numFmtId="0" fontId="0" fillId="0" borderId="22" xfId="0" applyBorder="1"/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/>
    <xf numFmtId="0" fontId="5" fillId="0" borderId="23" xfId="0" applyFont="1" applyBorder="1" applyAlignment="1">
      <alignment horizontal="center" vertical="center"/>
    </xf>
    <xf numFmtId="166" fontId="0" fillId="0" borderId="0" xfId="1" applyFont="1" applyFill="1"/>
    <xf numFmtId="166" fontId="0" fillId="0" borderId="11" xfId="1" applyFont="1" applyBorder="1" applyAlignment="1">
      <alignment horizontal="left" vertical="center"/>
    </xf>
    <xf numFmtId="0" fontId="0" fillId="0" borderId="0" xfId="0" applyAlignment="1">
      <alignment horizontal="right"/>
    </xf>
    <xf numFmtId="165" fontId="0" fillId="0" borderId="0" xfId="3" applyFont="1"/>
    <xf numFmtId="165" fontId="0" fillId="0" borderId="0" xfId="0" applyNumberFormat="1"/>
    <xf numFmtId="169" fontId="0" fillId="0" borderId="1" xfId="0" applyNumberFormat="1" applyBorder="1"/>
    <xf numFmtId="167" fontId="0" fillId="0" borderId="0" xfId="0" applyNumberFormat="1"/>
    <xf numFmtId="166" fontId="0" fillId="0" borderId="1" xfId="1" applyFont="1" applyFill="1" applyBorder="1"/>
    <xf numFmtId="166" fontId="0" fillId="0" borderId="0" xfId="1" applyFont="1" applyFill="1" applyBorder="1" applyAlignment="1">
      <alignment horizontal="right"/>
    </xf>
    <xf numFmtId="166" fontId="0" fillId="0" borderId="1" xfId="1" applyFont="1" applyFill="1" applyBorder="1" applyAlignment="1">
      <alignment horizontal="center"/>
    </xf>
    <xf numFmtId="166" fontId="0" fillId="0" borderId="3" xfId="1" applyFont="1" applyFill="1" applyBorder="1"/>
    <xf numFmtId="166" fontId="0" fillId="0" borderId="1" xfId="1" applyFont="1" applyFill="1" applyBorder="1" applyAlignment="1">
      <alignment horizontal="center" vertical="center"/>
    </xf>
    <xf numFmtId="166" fontId="0" fillId="0" borderId="5" xfId="1" applyFont="1" applyFill="1" applyBorder="1" applyAlignment="1">
      <alignment horizontal="left" vertical="center"/>
    </xf>
    <xf numFmtId="168" fontId="0" fillId="0" borderId="0" xfId="1" applyNumberFormat="1" applyFont="1" applyFill="1"/>
    <xf numFmtId="0" fontId="0" fillId="0" borderId="0" xfId="0" applyAlignment="1">
      <alignment horizontal="left"/>
    </xf>
    <xf numFmtId="10" fontId="0" fillId="0" borderId="0" xfId="0" applyNumberFormat="1"/>
    <xf numFmtId="16" fontId="0" fillId="0" borderId="0" xfId="0" applyNumberFormat="1" applyAlignment="1">
      <alignment horizontal="center"/>
    </xf>
    <xf numFmtId="10" fontId="0" fillId="0" borderId="0" xfId="2" applyNumberFormat="1" applyFont="1"/>
    <xf numFmtId="165" fontId="0" fillId="0" borderId="0" xfId="3" applyFont="1" applyAlignment="1"/>
    <xf numFmtId="16" fontId="0" fillId="0" borderId="0" xfId="0" applyNumberFormat="1" applyAlignment="1">
      <alignment horizontal="center" vertical="center"/>
    </xf>
    <xf numFmtId="0" fontId="5" fillId="0" borderId="0" xfId="0" applyFont="1"/>
    <xf numFmtId="0" fontId="11" fillId="5" borderId="6" xfId="0" applyFont="1" applyFill="1" applyBorder="1" applyAlignment="1">
      <alignment horizontal="center" vertical="center" wrapText="1"/>
    </xf>
    <xf numFmtId="169" fontId="11" fillId="5" borderId="6" xfId="0" applyNumberFormat="1" applyFont="1" applyFill="1" applyBorder="1" applyAlignment="1">
      <alignment horizontal="center" vertical="center" wrapText="1"/>
    </xf>
    <xf numFmtId="166" fontId="11" fillId="5" borderId="14" xfId="1" applyFont="1" applyFill="1" applyBorder="1" applyAlignment="1">
      <alignment horizontal="center" vertical="center" wrapText="1"/>
    </xf>
    <xf numFmtId="0" fontId="4" fillId="14" borderId="24" xfId="0" applyFont="1" applyFill="1" applyBorder="1"/>
    <xf numFmtId="0" fontId="4" fillId="14" borderId="26" xfId="0" applyFont="1" applyFill="1" applyBorder="1"/>
    <xf numFmtId="0" fontId="4" fillId="14" borderId="25" xfId="0" applyFont="1" applyFill="1" applyBorder="1"/>
    <xf numFmtId="14" fontId="0" fillId="0" borderId="0" xfId="0" applyNumberFormat="1"/>
    <xf numFmtId="165" fontId="4" fillId="14" borderId="24" xfId="3" applyFont="1" applyFill="1" applyBorder="1"/>
    <xf numFmtId="0" fontId="0" fillId="5" borderId="0" xfId="0" applyFill="1"/>
    <xf numFmtId="0" fontId="0" fillId="9" borderId="0" xfId="0" applyFill="1"/>
    <xf numFmtId="168" fontId="5" fillId="0" borderId="0" xfId="0" applyNumberFormat="1" applyFont="1" applyAlignment="1">
      <alignment horizontal="centerContinuous"/>
    </xf>
    <xf numFmtId="168" fontId="5" fillId="0" borderId="0" xfId="0" applyNumberFormat="1" applyFont="1"/>
    <xf numFmtId="0" fontId="1" fillId="2" borderId="0" xfId="0" applyFont="1" applyFill="1"/>
    <xf numFmtId="10" fontId="0" fillId="0" borderId="0" xfId="2" applyNumberFormat="1" applyFont="1" applyBorder="1"/>
    <xf numFmtId="166" fontId="0" fillId="0" borderId="0" xfId="1" applyFont="1" applyBorder="1"/>
    <xf numFmtId="0" fontId="0" fillId="10" borderId="0" xfId="0" applyFill="1"/>
    <xf numFmtId="168" fontId="5" fillId="10" borderId="0" xfId="0" applyNumberFormat="1" applyFont="1" applyFill="1" applyAlignment="1">
      <alignment horizontal="centerContinuous" wrapText="1"/>
    </xf>
    <xf numFmtId="0" fontId="0" fillId="2" borderId="0" xfId="0" applyFill="1" applyAlignment="1">
      <alignment horizontal="left" vertical="center"/>
    </xf>
    <xf numFmtId="0" fontId="0" fillId="11" borderId="0" xfId="0" applyFill="1"/>
    <xf numFmtId="168" fontId="5" fillId="11" borderId="0" xfId="0" applyNumberFormat="1" applyFont="1" applyFill="1" applyAlignment="1">
      <alignment horizontal="centerContinuous"/>
    </xf>
    <xf numFmtId="10" fontId="5" fillId="11" borderId="0" xfId="2" applyNumberFormat="1" applyFont="1" applyFill="1" applyBorder="1"/>
    <xf numFmtId="169" fontId="4" fillId="5" borderId="0" xfId="0" applyNumberFormat="1" applyFont="1" applyFill="1" applyAlignment="1">
      <alignment horizontal="center" vertical="center"/>
    </xf>
    <xf numFmtId="49" fontId="4" fillId="6" borderId="0" xfId="0" applyNumberFormat="1" applyFont="1" applyFill="1" applyAlignment="1">
      <alignment horizontal="centerContinuous" vertical="center"/>
    </xf>
    <xf numFmtId="0" fontId="4" fillId="4" borderId="0" xfId="0" applyFont="1" applyFill="1" applyAlignment="1">
      <alignment horizontal="right" vertical="center" wrapText="1"/>
    </xf>
    <xf numFmtId="0" fontId="4" fillId="4" borderId="0" xfId="0" applyFont="1" applyFill="1" applyAlignment="1">
      <alignment horizontal="center" vertical="center" wrapText="1"/>
    </xf>
    <xf numFmtId="166" fontId="11" fillId="5" borderId="0" xfId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166" fontId="2" fillId="4" borderId="0" xfId="1" applyFont="1" applyFill="1" applyBorder="1" applyAlignment="1">
      <alignment horizontal="center" vertical="center" wrapText="1"/>
    </xf>
    <xf numFmtId="166" fontId="6" fillId="7" borderId="0" xfId="1" applyFont="1" applyFill="1" applyBorder="1" applyAlignment="1">
      <alignment horizontal="center" vertical="center" wrapText="1"/>
    </xf>
    <xf numFmtId="166" fontId="6" fillId="2" borderId="0" xfId="1" applyFont="1" applyFill="1" applyBorder="1" applyAlignment="1">
      <alignment horizontal="center" vertical="center" wrapText="1"/>
    </xf>
    <xf numFmtId="168" fontId="2" fillId="2" borderId="0" xfId="0" applyNumberFormat="1" applyFont="1" applyFill="1" applyAlignment="1">
      <alignment horizontal="center" vertical="center" wrapText="1"/>
    </xf>
    <xf numFmtId="0" fontId="7" fillId="13" borderId="0" xfId="0" applyFont="1" applyFill="1" applyAlignment="1">
      <alignment horizontal="center" vertical="center" wrapText="1"/>
    </xf>
    <xf numFmtId="167" fontId="1" fillId="0" borderId="0" xfId="0" applyNumberFormat="1" applyFont="1" applyAlignment="1">
      <alignment horizontal="right" vertical="center"/>
    </xf>
    <xf numFmtId="166" fontId="0" fillId="0" borderId="0" xfId="1" applyFont="1" applyFill="1" applyBorder="1"/>
    <xf numFmtId="167" fontId="1" fillId="0" borderId="0" xfId="0" applyNumberFormat="1" applyFont="1" applyAlignment="1">
      <alignment horizontal="right"/>
    </xf>
    <xf numFmtId="168" fontId="0" fillId="0" borderId="0" xfId="1" applyNumberFormat="1" applyFont="1" applyBorder="1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righ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2" applyNumberFormat="1" applyFont="1" applyFill="1" applyBorder="1"/>
    <xf numFmtId="166" fontId="1" fillId="0" borderId="0" xfId="1" applyFont="1" applyFill="1" applyBorder="1"/>
    <xf numFmtId="168" fontId="5" fillId="10" borderId="0" xfId="0" applyNumberFormat="1" applyFont="1" applyFill="1" applyAlignment="1">
      <alignment horizontal="centerContinuous"/>
    </xf>
    <xf numFmtId="10" fontId="5" fillId="0" borderId="0" xfId="2" applyNumberFormat="1" applyFont="1" applyFill="1" applyBorder="1"/>
    <xf numFmtId="0" fontId="0" fillId="2" borderId="0" xfId="0" applyFill="1"/>
    <xf numFmtId="0" fontId="4" fillId="14" borderId="0" xfId="0" applyFont="1" applyFill="1"/>
    <xf numFmtId="0" fontId="5" fillId="2" borderId="0" xfId="0" applyFont="1" applyFill="1" applyAlignment="1">
      <alignment horizontal="center"/>
    </xf>
    <xf numFmtId="170" fontId="0" fillId="2" borderId="0" xfId="0" applyNumberFormat="1" applyFill="1"/>
    <xf numFmtId="166" fontId="0" fillId="15" borderId="0" xfId="1" applyFont="1" applyFill="1" applyBorder="1" applyAlignment="1">
      <alignment horizontal="centerContinuous"/>
    </xf>
    <xf numFmtId="2" fontId="5" fillId="0" borderId="0" xfId="1" applyNumberFormat="1" applyFont="1" applyBorder="1" applyAlignment="1">
      <alignment horizontal="center" vertical="center"/>
    </xf>
    <xf numFmtId="2" fontId="5" fillId="0" borderId="1" xfId="1" applyNumberFormat="1" applyFont="1" applyBorder="1" applyAlignment="1">
      <alignment horizontal="center" vertical="center"/>
    </xf>
    <xf numFmtId="2" fontId="5" fillId="0" borderId="1" xfId="1" applyNumberFormat="1" applyFont="1" applyFill="1" applyBorder="1" applyAlignment="1">
      <alignment horizontal="center" vertical="center"/>
    </xf>
    <xf numFmtId="166" fontId="0" fillId="0" borderId="11" xfId="1" applyFont="1" applyFill="1" applyBorder="1" applyAlignment="1">
      <alignment horizontal="left" vertical="center"/>
    </xf>
    <xf numFmtId="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166" fontId="0" fillId="0" borderId="0" xfId="1" applyFont="1" applyFill="1" applyAlignment="1">
      <alignment horizontal="right"/>
    </xf>
    <xf numFmtId="2" fontId="5" fillId="0" borderId="0" xfId="1" applyNumberFormat="1" applyFont="1" applyFill="1" applyBorder="1" applyAlignment="1">
      <alignment horizontal="center" vertical="center"/>
    </xf>
    <xf numFmtId="166" fontId="0" fillId="0" borderId="5" xfId="1" applyFont="1" applyFill="1" applyBorder="1"/>
    <xf numFmtId="165" fontId="0" fillId="0" borderId="0" xfId="3" applyFont="1" applyAlignment="1">
      <alignment horizontal="right"/>
    </xf>
    <xf numFmtId="0" fontId="0" fillId="0" borderId="1" xfId="0" applyBorder="1" applyAlignment="1">
      <alignment horizontal="center"/>
    </xf>
    <xf numFmtId="165" fontId="0" fillId="0" borderId="1" xfId="3" applyFont="1" applyBorder="1"/>
    <xf numFmtId="165" fontId="0" fillId="0" borderId="1" xfId="3" applyFont="1" applyBorder="1" applyAlignment="1">
      <alignment horizontal="center"/>
    </xf>
    <xf numFmtId="4" fontId="0" fillId="0" borderId="1" xfId="0" applyNumberFormat="1" applyBorder="1"/>
    <xf numFmtId="9" fontId="0" fillId="0" borderId="1" xfId="0" applyNumberFormat="1" applyBorder="1"/>
    <xf numFmtId="10" fontId="0" fillId="0" borderId="1" xfId="2" applyNumberFormat="1" applyFont="1" applyBorder="1"/>
    <xf numFmtId="9" fontId="0" fillId="0" borderId="1" xfId="2" applyFont="1" applyBorder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vertical="center" wrapText="1"/>
    </xf>
    <xf numFmtId="10" fontId="2" fillId="2" borderId="0" xfId="2" applyNumberFormat="1" applyFont="1" applyFill="1" applyBorder="1" applyAlignment="1">
      <alignment horizontal="center" vertical="center" wrapText="1"/>
    </xf>
    <xf numFmtId="166" fontId="0" fillId="0" borderId="5" xfId="1" applyFont="1" applyBorder="1"/>
    <xf numFmtId="10" fontId="0" fillId="0" borderId="0" xfId="2" applyNumberFormat="1" applyFont="1" applyFill="1"/>
    <xf numFmtId="168" fontId="0" fillId="0" borderId="0" xfId="2" applyNumberFormat="1" applyFont="1"/>
    <xf numFmtId="49" fontId="5" fillId="3" borderId="0" xfId="0" applyNumberFormat="1" applyFont="1" applyFill="1" applyAlignment="1">
      <alignment vertical="center"/>
    </xf>
    <xf numFmtId="166" fontId="5" fillId="3" borderId="0" xfId="1" applyFont="1" applyFill="1" applyBorder="1" applyAlignment="1">
      <alignment vertical="center"/>
    </xf>
    <xf numFmtId="4" fontId="12" fillId="0" borderId="0" xfId="0" applyNumberFormat="1" applyFont="1" applyAlignment="1">
      <alignment vertical="center" wrapText="1"/>
    </xf>
    <xf numFmtId="166" fontId="0" fillId="0" borderId="0" xfId="1" applyFont="1" applyFill="1" applyBorder="1" applyAlignment="1">
      <alignment horizontal="left"/>
    </xf>
    <xf numFmtId="9" fontId="0" fillId="0" borderId="0" xfId="2" applyFont="1" applyAlignment="1">
      <alignment horizontal="left"/>
    </xf>
    <xf numFmtId="9" fontId="3" fillId="0" borderId="0" xfId="2" applyFont="1" applyAlignment="1">
      <alignment horizontal="left"/>
    </xf>
    <xf numFmtId="165" fontId="5" fillId="0" borderId="0" xfId="3" applyFont="1"/>
    <xf numFmtId="9" fontId="0" fillId="0" borderId="0" xfId="2" applyFont="1"/>
    <xf numFmtId="9" fontId="0" fillId="0" borderId="0" xfId="2" applyFont="1" applyFill="1"/>
    <xf numFmtId="171" fontId="0" fillId="0" borderId="0" xfId="0" applyNumberFormat="1"/>
    <xf numFmtId="168" fontId="13" fillId="0" borderId="0" xfId="0" applyNumberFormat="1" applyFont="1" applyAlignment="1">
      <alignment horizontal="centerContinuous"/>
    </xf>
    <xf numFmtId="168" fontId="0" fillId="0" borderId="0" xfId="2" applyNumberFormat="1" applyFont="1" applyBorder="1"/>
    <xf numFmtId="168" fontId="0" fillId="0" borderId="21" xfId="0" applyNumberFormat="1" applyBorder="1"/>
    <xf numFmtId="168" fontId="0" fillId="0" borderId="0" xfId="3" applyNumberFormat="1" applyFont="1" applyFill="1" applyBorder="1"/>
    <xf numFmtId="166" fontId="0" fillId="0" borderId="0" xfId="1" applyFont="1" applyFill="1" applyBorder="1" applyAlignment="1">
      <alignment horizontal="center"/>
    </xf>
    <xf numFmtId="166" fontId="5" fillId="0" borderId="0" xfId="1" applyFont="1" applyFill="1" applyBorder="1" applyAlignment="1">
      <alignment horizontal="center" vertical="center"/>
    </xf>
    <xf numFmtId="166" fontId="0" fillId="0" borderId="0" xfId="1" applyFont="1" applyFill="1" applyBorder="1" applyAlignment="1">
      <alignment horizontal="center" vertical="center"/>
    </xf>
    <xf numFmtId="166" fontId="0" fillId="0" borderId="0" xfId="1" applyFont="1" applyFill="1" applyAlignment="1">
      <alignment horizontal="center" vertical="center"/>
    </xf>
    <xf numFmtId="166" fontId="0" fillId="0" borderId="0" xfId="1" applyFont="1" applyFill="1" applyBorder="1" applyAlignment="1">
      <alignment horizontal="left" vertical="center"/>
    </xf>
    <xf numFmtId="0" fontId="1" fillId="0" borderId="0" xfId="0" applyFont="1"/>
    <xf numFmtId="0" fontId="0" fillId="0" borderId="2" xfId="0" applyBorder="1"/>
    <xf numFmtId="166" fontId="0" fillId="0" borderId="0" xfId="1" applyFont="1" applyFill="1" applyAlignment="1">
      <alignment horizontal="left"/>
    </xf>
    <xf numFmtId="166" fontId="0" fillId="0" borderId="0" xfId="1" applyFont="1" applyFill="1" applyAlignment="1">
      <alignment horizontal="center"/>
    </xf>
    <xf numFmtId="16" fontId="0" fillId="0" borderId="0" xfId="0" applyNumberFormat="1" applyAlignment="1">
      <alignment horizontal="right"/>
    </xf>
    <xf numFmtId="13" fontId="5" fillId="0" borderId="0" xfId="1" applyNumberFormat="1" applyFont="1" applyFill="1" applyBorder="1" applyAlignment="1">
      <alignment horizontal="center" vertical="center"/>
    </xf>
    <xf numFmtId="166" fontId="0" fillId="0" borderId="2" xfId="1" applyFont="1" applyFill="1" applyBorder="1" applyAlignment="1">
      <alignment horizontal="center"/>
    </xf>
    <xf numFmtId="166" fontId="0" fillId="0" borderId="9" xfId="1" applyFont="1" applyFill="1" applyBorder="1" applyAlignment="1">
      <alignment horizontal="center"/>
    </xf>
    <xf numFmtId="0" fontId="0" fillId="0" borderId="9" xfId="0" applyBorder="1" applyAlignment="1">
      <alignment horizontal="left" vertical="center"/>
    </xf>
    <xf numFmtId="0" fontId="0" fillId="0" borderId="9" xfId="0" applyBorder="1"/>
    <xf numFmtId="172" fontId="0" fillId="0" borderId="0" xfId="1" applyNumberFormat="1" applyFont="1" applyFill="1" applyBorder="1" applyAlignment="1">
      <alignment horizontal="center"/>
    </xf>
    <xf numFmtId="0" fontId="1" fillId="16" borderId="0" xfId="0" applyFont="1" applyFill="1"/>
    <xf numFmtId="0" fontId="0" fillId="16" borderId="0" xfId="0" applyFill="1" applyAlignment="1">
      <alignment horizontal="left" vertical="center"/>
    </xf>
    <xf numFmtId="0" fontId="1" fillId="16" borderId="0" xfId="0" applyFont="1" applyFill="1" applyAlignment="1">
      <alignment horizontal="left" vertical="center"/>
    </xf>
    <xf numFmtId="0" fontId="0" fillId="16" borderId="2" xfId="0" applyFill="1" applyBorder="1" applyAlignment="1">
      <alignment horizontal="left" vertical="center"/>
    </xf>
    <xf numFmtId="0" fontId="0" fillId="16" borderId="0" xfId="0" applyFill="1"/>
    <xf numFmtId="0" fontId="0" fillId="16" borderId="2" xfId="0" applyFill="1" applyBorder="1"/>
    <xf numFmtId="0" fontId="1" fillId="0" borderId="7" xfId="0" applyFont="1" applyBorder="1"/>
    <xf numFmtId="0" fontId="0" fillId="16" borderId="10" xfId="0" applyFill="1" applyBorder="1" applyAlignment="1">
      <alignment horizontal="left" vertical="center"/>
    </xf>
    <xf numFmtId="49" fontId="5" fillId="3" borderId="0" xfId="0" applyNumberFormat="1" applyFont="1" applyFill="1" applyAlignment="1">
      <alignment horizontal="center" vertical="center"/>
    </xf>
    <xf numFmtId="166" fontId="5" fillId="3" borderId="0" xfId="1" applyFont="1" applyFill="1" applyBorder="1" applyAlignment="1">
      <alignment horizontal="center" vertical="center"/>
    </xf>
    <xf numFmtId="169" fontId="10" fillId="5" borderId="0" xfId="0" applyNumberFormat="1" applyFont="1" applyFill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7" borderId="0" xfId="0" applyFill="1"/>
    <xf numFmtId="0" fontId="1" fillId="17" borderId="0" xfId="0" applyFont="1" applyFill="1"/>
  </cellXfs>
  <cellStyles count="4">
    <cellStyle name="Millares" xfId="1" builtinId="3"/>
    <cellStyle name="Moneda" xfId="3" builtinId="4"/>
    <cellStyle name="Normal" xfId="0" builtinId="0"/>
    <cellStyle name="Porcentaje" xfId="2" builtinId="5"/>
  </cellStyles>
  <dxfs count="13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numFmt numFmtId="14" formatCode="0.00%"/>
    </dxf>
    <dxf>
      <numFmt numFmtId="168" formatCode="_-[$$-2C0A]\ * #,##0.00_-;\-[$$-2C0A]\ * #,##0.00_-;_-[$$-2C0A]\ * &quot;-&quot;??_-;_-@_-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(* #,##0.00_);_(* \(#,##0.00\);_(* &quot;-&quot;??_);_(@_)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0" formatCode="General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d/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167" formatCode="dd/mm/yy;@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</dxf>
    <dxf>
      <numFmt numFmtId="166" formatCode="_(* #,##0.00_);_(* \(#,##0.00\);_(* &quot;-&quot;??_);_(@_)"/>
    </dxf>
    <dxf>
      <numFmt numFmtId="14" formatCode="0.00%"/>
    </dxf>
    <dxf>
      <numFmt numFmtId="168" formatCode="_-[$$-2C0A]\ * #,##0.00_-;\-[$$-2C0A]\ * #,##0.00_-;_-[$$-2C0A]\ * &quot;-&quot;??_-;_-@_-"/>
    </dxf>
    <dxf>
      <numFmt numFmtId="168" formatCode="_-[$$-2C0A]\ * #,##0.00_-;\-[$$-2C0A]\ * #,##0.00_-;_-[$$-2C0A]\ * &quot;-&quot;??_-;_-@_-"/>
      <fill>
        <patternFill patternType="none">
          <fgColor indexed="64"/>
          <bgColor auto="1"/>
        </patternFill>
      </fill>
    </dxf>
    <dxf>
      <numFmt numFmtId="166" formatCode="_(* #,##0.00_);_(* \(#,##0.00\);_(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_(* #,##0.00_);_(* \(#,##0.00\);_(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_(* #,##0.00_);_(* \(#,##0.00\);_(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18" formatCode="#\ ??/??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9" formatCode="d\-m;@"/>
      <fill>
        <patternFill patternType="none">
          <fgColor indexed="64"/>
          <bgColor auto="1"/>
        </patternFill>
      </fill>
    </dxf>
    <dxf>
      <numFmt numFmtId="166" formatCode="_(* #,##0.00_);_(* \(#,##0.00\);_(* &quot;-&quot;??_);_(@_)"/>
      <fill>
        <patternFill patternType="none">
          <fgColor indexed="64"/>
          <bgColor auto="1"/>
        </patternFill>
      </fill>
    </dxf>
    <dxf>
      <numFmt numFmtId="166" formatCode="_(* #,##0.00_);_(* \(#,##0.00\);_(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color auto="1"/>
      </font>
      <numFmt numFmtId="167" formatCode="dd/mm/yy;@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</dxf>
    <dxf>
      <border diagonalUp="0" diagonalDown="0" outline="0">
        <left/>
        <right/>
        <top style="thin">
          <color rgb="FF000000"/>
        </top>
        <bottom/>
      </border>
    </dxf>
    <dxf>
      <numFmt numFmtId="166" formatCode="_(* #,##0.00_);_(* \(#,##0.00\);_(* &quot;-&quot;??_);_(@_)"/>
    </dxf>
    <dxf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</dxf>
    <dxf>
      <border diagonalUp="0" diagonalDown="0" outline="0">
        <left/>
        <right/>
        <top style="thin">
          <color rgb="FF000000"/>
        </top>
        <bottom/>
      </border>
    </dxf>
    <dxf>
      <numFmt numFmtId="168" formatCode="_-[$$-2C0A]\ * #,##0.00_-;\-[$$-2C0A]\ * #,##0.00_-;_-[$$-2C0A]\ * &quot;-&quot;??_-;_-@_-"/>
      <border diagonalUp="0" diagonalDown="0" outline="0">
        <left/>
        <right/>
        <top style="thin">
          <color rgb="FF000000"/>
        </top>
        <bottom/>
      </border>
    </dxf>
    <dxf>
      <numFmt numFmtId="168" formatCode="_-[$$-2C0A]\ * #,##0.00_-;\-[$$-2C0A]\ * #,##0.00_-;_-[$$-2C0A]\ * &quot;-&quot;??_-;_-@_-"/>
    </dxf>
    <dxf>
      <border diagonalUp="0" diagonalDown="0" outline="0">
        <left/>
        <right/>
        <top style="thin">
          <color rgb="FF000000"/>
        </top>
        <bottom/>
      </border>
    </dxf>
    <dxf>
      <numFmt numFmtId="168" formatCode="_-[$$-2C0A]\ * #,##0.00_-;\-[$$-2C0A]\ * #,##0.00_-;_-[$$-2C0A]\ * &quot;-&quot;??_-;_-@_-"/>
    </dxf>
    <dxf>
      <border diagonalUp="0" diagonalDown="0" outline="0">
        <left/>
        <right/>
        <top style="thin">
          <color rgb="FF000000"/>
        </top>
        <bottom/>
      </border>
    </dxf>
    <dxf>
      <numFmt numFmtId="166" formatCode="_(* #,##0.00_);_(* \(#,##0.00\);_(* &quot;-&quot;??_);_(@_)"/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6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numFmt numFmtId="166" formatCode="_(* #,##0.00_);_(* \(#,##0.00\);_(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numFmt numFmtId="166" formatCode="_(* #,##0.00_);_(* \(#,##0.00\);_(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(* #,##0.00_);_(* \(#,##0.0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rgb="FF000000"/>
        </top>
        <bottom/>
      </border>
    </dxf>
    <dxf>
      <numFmt numFmtId="169" formatCode="d\-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numFmt numFmtId="166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numFmt numFmtId="166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* #,##0.00_);_(* \(#,##0.0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rgb="FF000000"/>
        </top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color auto="1"/>
      </font>
      <numFmt numFmtId="167" formatCode="dd/mm/yy;@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1066800</xdr:colOff>
      <xdr:row>12</xdr:row>
      <xdr:rowOff>177800</xdr:rowOff>
    </xdr:from>
    <xdr:to>
      <xdr:col>10</xdr:col>
      <xdr:colOff>152400</xdr:colOff>
      <xdr:row>21</xdr:row>
      <xdr:rowOff>97183</xdr:rowOff>
    </xdr:to>
    <xdr:pic macro="[0]!ActualizarPedidosCompleto">
      <xdr:nvPicPr>
        <xdr:cNvPr id="12" name="Imagen 11">
          <a:extLst>
            <a:ext uri="{FF2B5EF4-FFF2-40B4-BE49-F238E27FC236}">
              <a16:creationId xmlns:a16="http://schemas.microsoft.com/office/drawing/2014/main" id="{2EAAAB93-3516-293D-43E4-8148F4C1C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90100" y="2203450"/>
          <a:ext cx="1841500" cy="1576733"/>
        </a:xfrm>
        <a:prstGeom prst="rect">
          <a:avLst/>
        </a:prstGeom>
      </xdr:spPr>
    </xdr:pic>
    <xdr:clientData/>
  </xdr:twoCellAnchor>
  <xdr:twoCellAnchor editAs="oneCell">
    <xdr:from>
      <xdr:col>7</xdr:col>
      <xdr:colOff>1098550</xdr:colOff>
      <xdr:row>8</xdr:row>
      <xdr:rowOff>19050</xdr:rowOff>
    </xdr:from>
    <xdr:to>
      <xdr:col>10</xdr:col>
      <xdr:colOff>139700</xdr:colOff>
      <xdr:row>16</xdr:row>
      <xdr:rowOff>120650</xdr:rowOff>
    </xdr:to>
    <xdr:pic macro="[0]!GenerarPedidosSeparados">
      <xdr:nvPicPr>
        <xdr:cNvPr id="15" name="Imagen 14">
          <a:extLst>
            <a:ext uri="{FF2B5EF4-FFF2-40B4-BE49-F238E27FC236}">
              <a16:creationId xmlns:a16="http://schemas.microsoft.com/office/drawing/2014/main" id="{B194E083-C72C-4425-B7C1-DCEA70BBC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21850" y="1308100"/>
          <a:ext cx="1797050" cy="15748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10</xdr:row>
      <xdr:rowOff>12700</xdr:rowOff>
    </xdr:from>
    <xdr:to>
      <xdr:col>3</xdr:col>
      <xdr:colOff>241300</xdr:colOff>
      <xdr:row>14</xdr:row>
      <xdr:rowOff>114300</xdr:rowOff>
    </xdr:to>
    <xdr:sp macro="" textlink="Dashboard!$A$28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646E9B9E-63A9-FBFB-2D0C-F10C2DD3F822}"/>
            </a:ext>
          </a:extLst>
        </xdr:cNvPr>
        <xdr:cNvSpPr/>
      </xdr:nvSpPr>
      <xdr:spPr>
        <a:xfrm>
          <a:off x="38100" y="1670050"/>
          <a:ext cx="3898900" cy="838200"/>
        </a:xfrm>
        <a:prstGeom prst="roundRect">
          <a:avLst/>
        </a:prstGeom>
        <a:solidFill>
          <a:srgbClr val="92D050">
            <a:alpha val="50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D939621-F356-4932-9872-C8CFD36F7BCF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PRESUPUESTO COMPRA $ 0,00 15,00%</a:t>
          </a:fld>
          <a:endParaRPr lang="es-AR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31750</xdr:colOff>
      <xdr:row>6</xdr:row>
      <xdr:rowOff>19050</xdr:rowOff>
    </xdr:from>
    <xdr:to>
      <xdr:col>3</xdr:col>
      <xdr:colOff>222250</xdr:colOff>
      <xdr:row>9</xdr:row>
      <xdr:rowOff>146050</xdr:rowOff>
    </xdr:to>
    <xdr:sp macro="" textlink="Dashboard!$A$27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EE0E6E3-C1CA-1EA7-36DA-A399D781C54F}"/>
            </a:ext>
          </a:extLst>
        </xdr:cNvPr>
        <xdr:cNvSpPr/>
      </xdr:nvSpPr>
      <xdr:spPr>
        <a:xfrm>
          <a:off x="31750" y="939800"/>
          <a:ext cx="3886200" cy="679450"/>
        </a:xfrm>
        <a:prstGeom prst="roundRect">
          <a:avLst>
            <a:gd name="adj" fmla="val 21340"/>
          </a:avLst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0C4DC76-4F9E-415C-9913-3D60E3DB9E0B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VENTA SEMANAL: $ 0,00</a:t>
          </a:fld>
          <a:endParaRPr lang="es-AR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38100</xdr:colOff>
      <xdr:row>14</xdr:row>
      <xdr:rowOff>152400</xdr:rowOff>
    </xdr:from>
    <xdr:to>
      <xdr:col>3</xdr:col>
      <xdr:colOff>241300</xdr:colOff>
      <xdr:row>19</xdr:row>
      <xdr:rowOff>139700</xdr:rowOff>
    </xdr:to>
    <xdr:sp macro="" textlink="Dashboard!$A$29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23A7C9F-13C9-B960-E3E6-F235E6033A67}"/>
            </a:ext>
          </a:extLst>
        </xdr:cNvPr>
        <xdr:cNvSpPr/>
      </xdr:nvSpPr>
      <xdr:spPr>
        <a:xfrm>
          <a:off x="38100" y="2546350"/>
          <a:ext cx="3898900" cy="908050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E1F020-7EFA-4943-B524-D14B0C8A161A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#DIV/0!</a:t>
          </a:fld>
          <a:endParaRPr lang="es-AR" sz="2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25400</xdr:colOff>
      <xdr:row>6</xdr:row>
      <xdr:rowOff>19050</xdr:rowOff>
    </xdr:from>
    <xdr:to>
      <xdr:col>7</xdr:col>
      <xdr:colOff>228600</xdr:colOff>
      <xdr:row>9</xdr:row>
      <xdr:rowOff>146050</xdr:rowOff>
    </xdr:to>
    <xdr:sp macro="" textlink="Dashboard!$E$27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8FD96F83-45DC-4F41-9D23-8E3FB9B33D5D}"/>
            </a:ext>
          </a:extLst>
        </xdr:cNvPr>
        <xdr:cNvSpPr/>
      </xdr:nvSpPr>
      <xdr:spPr>
        <a:xfrm>
          <a:off x="4953000" y="939800"/>
          <a:ext cx="3898900" cy="679450"/>
        </a:xfrm>
        <a:prstGeom prst="roundRect">
          <a:avLst>
            <a:gd name="adj" fmla="val 23209"/>
          </a:avLst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16319FE-F732-4E11-9537-0B145D34C661}" type="TxLink">
            <a:rPr lang="en-US" sz="20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VENTA SEMANAL: $ 0,00</a:t>
          </a:fld>
          <a:endParaRPr lang="es-AR" sz="20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10</xdr:row>
      <xdr:rowOff>6350</xdr:rowOff>
    </xdr:from>
    <xdr:to>
      <xdr:col>7</xdr:col>
      <xdr:colOff>254000</xdr:colOff>
      <xdr:row>14</xdr:row>
      <xdr:rowOff>107950</xdr:rowOff>
    </xdr:to>
    <xdr:sp macro="" textlink="Dashboard!$E$28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F302D6D-179B-4A1B-9E66-C82EC0E53475}"/>
            </a:ext>
          </a:extLst>
        </xdr:cNvPr>
        <xdr:cNvSpPr/>
      </xdr:nvSpPr>
      <xdr:spPr>
        <a:xfrm>
          <a:off x="4946650" y="1663700"/>
          <a:ext cx="3930650" cy="838200"/>
        </a:xfrm>
        <a:prstGeom prst="roundRect">
          <a:avLst/>
        </a:prstGeom>
        <a:solidFill>
          <a:srgbClr val="92D050">
            <a:alpha val="50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48D2775-41ED-4BDC-BC62-0DD2BFCFB33D}" type="TxLink">
            <a:rPr lang="en-US" sz="20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PRESUPUESTO COMPRA $ 0,00 100,00%</a:t>
          </a:fld>
          <a:endParaRPr lang="es-AR" sz="20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12700</xdr:colOff>
      <xdr:row>15</xdr:row>
      <xdr:rowOff>6350</xdr:rowOff>
    </xdr:from>
    <xdr:to>
      <xdr:col>7</xdr:col>
      <xdr:colOff>247650</xdr:colOff>
      <xdr:row>19</xdr:row>
      <xdr:rowOff>152400</xdr:rowOff>
    </xdr:to>
    <xdr:sp macro="" textlink="Dashboard!$E$29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3EF242F-E5AA-4F53-8AA8-B0AB32CA2785}"/>
            </a:ext>
          </a:extLst>
        </xdr:cNvPr>
        <xdr:cNvSpPr/>
      </xdr:nvSpPr>
      <xdr:spPr>
        <a:xfrm>
          <a:off x="4940300" y="2584450"/>
          <a:ext cx="3930650" cy="882650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D6133B0-17A7-4A27-AD21-4A44F3B544A9}" type="TxLink">
            <a:rPr lang="en-US" sz="20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#DIV/0!</a:t>
          </a:fld>
          <a:endParaRPr lang="es-AR" sz="20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44450</xdr:colOff>
      <xdr:row>1</xdr:row>
      <xdr:rowOff>44450</xdr:rowOff>
    </xdr:from>
    <xdr:to>
      <xdr:col>3</xdr:col>
      <xdr:colOff>203200</xdr:colOff>
      <xdr:row>5</xdr:row>
      <xdr:rowOff>133350</xdr:rowOff>
    </xdr:to>
    <xdr:sp macro="" textlink="Dashboard!$A$30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51971A31-3FBE-D99F-E8CB-1F76151912ED}"/>
            </a:ext>
          </a:extLst>
        </xdr:cNvPr>
        <xdr:cNvSpPr/>
      </xdr:nvSpPr>
      <xdr:spPr>
        <a:xfrm>
          <a:off x="44450" y="44450"/>
          <a:ext cx="3854450" cy="8255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7584391-E501-4202-9C0F-D35DFF4CEA2B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QALA CAFFÉ - COMPRAS  SEMANA Nº 48,del 24-noviembre al 30-noviembre</a:t>
          </a:fld>
          <a:endParaRPr lang="es-AR" sz="2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25400</xdr:colOff>
      <xdr:row>1</xdr:row>
      <xdr:rowOff>50800</xdr:rowOff>
    </xdr:from>
    <xdr:to>
      <xdr:col>7</xdr:col>
      <xdr:colOff>184150</xdr:colOff>
      <xdr:row>5</xdr:row>
      <xdr:rowOff>139700</xdr:rowOff>
    </xdr:to>
    <xdr:sp macro="" textlink="Dashboard!$E$30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388A50A-B395-451B-A6C7-5F7926275DEC}"/>
            </a:ext>
          </a:extLst>
        </xdr:cNvPr>
        <xdr:cNvSpPr/>
      </xdr:nvSpPr>
      <xdr:spPr>
        <a:xfrm>
          <a:off x="4953000" y="50800"/>
          <a:ext cx="3854450" cy="8255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0208B7F-F5C2-42E0-A660-C86F81D6B8CA}" type="TxLink">
            <a:rPr lang="en-US" sz="20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QALA BRAND - COMPRAS SEMANA Nº 48,del 24-noviembre al 30-noviembre</a:t>
          </a:fld>
          <a:endParaRPr lang="es-AR" sz="20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488008</xdr:colOff>
      <xdr:row>15</xdr:row>
      <xdr:rowOff>76435</xdr:rowOff>
    </xdr:from>
    <xdr:to>
      <xdr:col>3</xdr:col>
      <xdr:colOff>705556</xdr:colOff>
      <xdr:row>16</xdr:row>
      <xdr:rowOff>117592</xdr:rowOff>
    </xdr:to>
    <xdr:sp macro="" textlink="">
      <xdr:nvSpPr>
        <xdr:cNvPr id="40" name="Rojo">
          <a:extLst>
            <a:ext uri="{FF2B5EF4-FFF2-40B4-BE49-F238E27FC236}">
              <a16:creationId xmlns:a16="http://schemas.microsoft.com/office/drawing/2014/main" id="{620089A7-AF64-CCE9-7A8A-B6655465204E}"/>
            </a:ext>
          </a:extLst>
        </xdr:cNvPr>
        <xdr:cNvSpPr/>
      </xdr:nvSpPr>
      <xdr:spPr>
        <a:xfrm>
          <a:off x="4192175" y="1716852"/>
          <a:ext cx="217548" cy="223425"/>
        </a:xfrm>
        <a:prstGeom prst="ellipse">
          <a:avLst/>
        </a:prstGeom>
        <a:solidFill>
          <a:srgbClr val="C8C8C8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486338</xdr:colOff>
      <xdr:row>16</xdr:row>
      <xdr:rowOff>130082</xdr:rowOff>
    </xdr:from>
    <xdr:to>
      <xdr:col>3</xdr:col>
      <xdr:colOff>703886</xdr:colOff>
      <xdr:row>17</xdr:row>
      <xdr:rowOff>171238</xdr:rowOff>
    </xdr:to>
    <xdr:sp macro="" textlink="">
      <xdr:nvSpPr>
        <xdr:cNvPr id="41" name="Amarillo">
          <a:extLst>
            <a:ext uri="{FF2B5EF4-FFF2-40B4-BE49-F238E27FC236}">
              <a16:creationId xmlns:a16="http://schemas.microsoft.com/office/drawing/2014/main" id="{6B466073-DF58-4523-99F4-777562BA82B2}"/>
            </a:ext>
          </a:extLst>
        </xdr:cNvPr>
        <xdr:cNvSpPr/>
      </xdr:nvSpPr>
      <xdr:spPr>
        <a:xfrm>
          <a:off x="4179705" y="1944368"/>
          <a:ext cx="217548" cy="222584"/>
        </a:xfrm>
        <a:prstGeom prst="ellipse">
          <a:avLst/>
        </a:prstGeom>
        <a:solidFill>
          <a:srgbClr val="C8C8C8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487067</xdr:colOff>
      <xdr:row>17</xdr:row>
      <xdr:rowOff>169569</xdr:rowOff>
    </xdr:from>
    <xdr:to>
      <xdr:col>3</xdr:col>
      <xdr:colOff>704615</xdr:colOff>
      <xdr:row>19</xdr:row>
      <xdr:rowOff>28457</xdr:rowOff>
    </xdr:to>
    <xdr:sp macro="" textlink="">
      <xdr:nvSpPr>
        <xdr:cNvPr id="42" name="Verde">
          <a:extLst>
            <a:ext uri="{FF2B5EF4-FFF2-40B4-BE49-F238E27FC236}">
              <a16:creationId xmlns:a16="http://schemas.microsoft.com/office/drawing/2014/main" id="{E668303D-A950-4D1F-903B-EB22626C30A7}"/>
            </a:ext>
          </a:extLst>
        </xdr:cNvPr>
        <xdr:cNvSpPr/>
      </xdr:nvSpPr>
      <xdr:spPr>
        <a:xfrm>
          <a:off x="4191234" y="2174523"/>
          <a:ext cx="217548" cy="223425"/>
        </a:xfrm>
        <a:prstGeom prst="ellipse">
          <a:avLst/>
        </a:prstGeom>
        <a:solidFill>
          <a:srgbClr val="00C8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oneCell">
    <xdr:from>
      <xdr:col>3</xdr:col>
      <xdr:colOff>69954</xdr:colOff>
      <xdr:row>14</xdr:row>
      <xdr:rowOff>99955</xdr:rowOff>
    </xdr:from>
    <xdr:to>
      <xdr:col>3</xdr:col>
      <xdr:colOff>1121936</xdr:colOff>
      <xdr:row>20</xdr:row>
      <xdr:rowOff>58325</xdr:rowOff>
    </xdr:to>
    <xdr:pic macro="[0]!Módulo6.ActualizarSemaforo">
      <xdr:nvPicPr>
        <xdr:cNvPr id="39" name="SEMAFORO_QALACAFFE">
          <a:extLst>
            <a:ext uri="{FF2B5EF4-FFF2-40B4-BE49-F238E27FC236}">
              <a16:creationId xmlns:a16="http://schemas.microsoft.com/office/drawing/2014/main" id="{160764B0-93E2-A45E-DA65-F252FA8D4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3321" y="1551384"/>
          <a:ext cx="1051982" cy="1046942"/>
        </a:xfrm>
        <a:prstGeom prst="rect">
          <a:avLst/>
        </a:prstGeom>
      </xdr:spPr>
    </xdr:pic>
    <xdr:clientData/>
  </xdr:twoCellAnchor>
  <xdr:twoCellAnchor>
    <xdr:from>
      <xdr:col>7</xdr:col>
      <xdr:colOff>488008</xdr:colOff>
      <xdr:row>15</xdr:row>
      <xdr:rowOff>76435</xdr:rowOff>
    </xdr:from>
    <xdr:to>
      <xdr:col>7</xdr:col>
      <xdr:colOff>705556</xdr:colOff>
      <xdr:row>16</xdr:row>
      <xdr:rowOff>117592</xdr:rowOff>
    </xdr:to>
    <xdr:sp macro="" textlink="">
      <xdr:nvSpPr>
        <xdr:cNvPr id="47" name="Rojo1">
          <a:extLst>
            <a:ext uri="{FF2B5EF4-FFF2-40B4-BE49-F238E27FC236}">
              <a16:creationId xmlns:a16="http://schemas.microsoft.com/office/drawing/2014/main" id="{79D22BC2-B828-44B8-B549-7280DE65C9E8}"/>
            </a:ext>
          </a:extLst>
        </xdr:cNvPr>
        <xdr:cNvSpPr/>
      </xdr:nvSpPr>
      <xdr:spPr>
        <a:xfrm>
          <a:off x="4181375" y="2616435"/>
          <a:ext cx="217548" cy="22258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486338</xdr:colOff>
      <xdr:row>16</xdr:row>
      <xdr:rowOff>130082</xdr:rowOff>
    </xdr:from>
    <xdr:to>
      <xdr:col>7</xdr:col>
      <xdr:colOff>703886</xdr:colOff>
      <xdr:row>17</xdr:row>
      <xdr:rowOff>171238</xdr:rowOff>
    </xdr:to>
    <xdr:sp macro="" textlink="">
      <xdr:nvSpPr>
        <xdr:cNvPr id="48" name="Amarillo1">
          <a:extLst>
            <a:ext uri="{FF2B5EF4-FFF2-40B4-BE49-F238E27FC236}">
              <a16:creationId xmlns:a16="http://schemas.microsoft.com/office/drawing/2014/main" id="{E016104B-27BA-4455-B35E-0FA7C4CD9E33}"/>
            </a:ext>
          </a:extLst>
        </xdr:cNvPr>
        <xdr:cNvSpPr/>
      </xdr:nvSpPr>
      <xdr:spPr>
        <a:xfrm>
          <a:off x="4179705" y="2851511"/>
          <a:ext cx="217548" cy="222584"/>
        </a:xfrm>
        <a:prstGeom prst="ellipse">
          <a:avLst/>
        </a:prstGeom>
        <a:solidFill>
          <a:srgbClr val="C8C8C8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487067</xdr:colOff>
      <xdr:row>17</xdr:row>
      <xdr:rowOff>169569</xdr:rowOff>
    </xdr:from>
    <xdr:to>
      <xdr:col>7</xdr:col>
      <xdr:colOff>704615</xdr:colOff>
      <xdr:row>19</xdr:row>
      <xdr:rowOff>28457</xdr:rowOff>
    </xdr:to>
    <xdr:sp macro="" textlink="">
      <xdr:nvSpPr>
        <xdr:cNvPr id="49" name="Verde1">
          <a:extLst>
            <a:ext uri="{FF2B5EF4-FFF2-40B4-BE49-F238E27FC236}">
              <a16:creationId xmlns:a16="http://schemas.microsoft.com/office/drawing/2014/main" id="{A1F773C2-9CF2-4A6E-A04E-A22538039B4F}"/>
            </a:ext>
          </a:extLst>
        </xdr:cNvPr>
        <xdr:cNvSpPr/>
      </xdr:nvSpPr>
      <xdr:spPr>
        <a:xfrm>
          <a:off x="4180434" y="3072426"/>
          <a:ext cx="217548" cy="221745"/>
        </a:xfrm>
        <a:prstGeom prst="ellipse">
          <a:avLst/>
        </a:prstGeom>
        <a:solidFill>
          <a:srgbClr val="C8C8C8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oneCell">
    <xdr:from>
      <xdr:col>7</xdr:col>
      <xdr:colOff>77756</xdr:colOff>
      <xdr:row>14</xdr:row>
      <xdr:rowOff>97194</xdr:rowOff>
    </xdr:from>
    <xdr:to>
      <xdr:col>7</xdr:col>
      <xdr:colOff>1129738</xdr:colOff>
      <xdr:row>20</xdr:row>
      <xdr:rowOff>55564</xdr:rowOff>
    </xdr:to>
    <xdr:pic macro="[0]!ActualizarSemaforoDos">
      <xdr:nvPicPr>
        <xdr:cNvPr id="51" name="SEMAFORO_QALACAFFE">
          <a:extLst>
            <a:ext uri="{FF2B5EF4-FFF2-40B4-BE49-F238E27FC236}">
              <a16:creationId xmlns:a16="http://schemas.microsoft.com/office/drawing/2014/main" id="{FF1AB031-1F6B-471C-B5AB-31E171A4D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5613" y="2455765"/>
          <a:ext cx="1051982" cy="1046942"/>
        </a:xfrm>
        <a:prstGeom prst="rect">
          <a:avLst/>
        </a:prstGeom>
      </xdr:spPr>
    </xdr:pic>
    <xdr:clientData/>
  </xdr:twoCellAnchor>
  <xdr:twoCellAnchor editAs="oneCell">
    <xdr:from>
      <xdr:col>7</xdr:col>
      <xdr:colOff>1200150</xdr:colOff>
      <xdr:row>4</xdr:row>
      <xdr:rowOff>171450</xdr:rowOff>
    </xdr:from>
    <xdr:to>
      <xdr:col>10</xdr:col>
      <xdr:colOff>0</xdr:colOff>
      <xdr:row>9</xdr:row>
      <xdr:rowOff>159013</xdr:rowOff>
    </xdr:to>
    <xdr:pic macro="[0]!GuardarHistorialDesdeDashboard">
      <xdr:nvPicPr>
        <xdr:cNvPr id="5" name="Imagen 4">
          <a:extLst>
            <a:ext uri="{FF2B5EF4-FFF2-40B4-BE49-F238E27FC236}">
              <a16:creationId xmlns:a16="http://schemas.microsoft.com/office/drawing/2014/main" id="{E20B6371-963D-AED5-B82C-F76B00D28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3450" y="723900"/>
          <a:ext cx="1555750" cy="908313"/>
        </a:xfrm>
        <a:prstGeom prst="rect">
          <a:avLst/>
        </a:prstGeom>
      </xdr:spPr>
    </xdr:pic>
    <xdr:clientData/>
  </xdr:twoCellAnchor>
  <xdr:twoCellAnchor editAs="oneCell">
    <xdr:from>
      <xdr:col>7</xdr:col>
      <xdr:colOff>1189346</xdr:colOff>
      <xdr:row>0</xdr:row>
      <xdr:rowOff>139700</xdr:rowOff>
    </xdr:from>
    <xdr:to>
      <xdr:col>9</xdr:col>
      <xdr:colOff>730250</xdr:colOff>
      <xdr:row>5</xdr:row>
      <xdr:rowOff>57150</xdr:rowOff>
    </xdr:to>
    <xdr:pic macro="[0]!BorrarPedidosYActualizarFecha">
      <xdr:nvPicPr>
        <xdr:cNvPr id="7" name="Imagen 6">
          <a:extLst>
            <a:ext uri="{FF2B5EF4-FFF2-40B4-BE49-F238E27FC236}">
              <a16:creationId xmlns:a16="http://schemas.microsoft.com/office/drawing/2014/main" id="{B3D85A3C-95C4-5806-BA63-6C9DD8174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2646" y="139700"/>
          <a:ext cx="1534804" cy="793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c1e93ad95b3f7bd/Documents/DATA%20IN%20STOCK.xlsx" TargetMode="External"/><Relationship Id="rId1" Type="http://schemas.openxmlformats.org/officeDocument/2006/relationships/externalLinkPath" Target="/0c1e93ad95b3f7bd/Documents/DATA%20IN%20STO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IN_STOCK"/>
      <sheetName val="INFO"/>
      <sheetName val="DATA IN STOCK"/>
    </sheetNames>
    <sheetDataSet>
      <sheetData sheetId="0" refreshError="1"/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00000000-0016-0000-0500-000000000000}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PROVEEDOR" tableColumnId="2"/>
      <queryTableField id="3" name="ITEM" tableColumnId="3"/>
      <queryTableField id="4" name="UM" tableColumnId="4"/>
      <queryTableField id="5" name="CANT" tableColumnId="5"/>
      <queryTableField id="6" name="$/ UN NETO" tableColumnId="6"/>
      <queryTableField id="7" name="FACTURA" tableColumnId="7"/>
      <queryTableField id="8" name="IVA" tableColumnId="8"/>
      <queryTableField id="9" name="DESC %" tableColumnId="9"/>
      <queryTableField id="10" name="PRECIO P COSTO" tableColumnId="10"/>
      <queryTableField id="11" name="TOTAL" tableColumnId="11"/>
      <queryTableField id="12" name="OBSERVACIONES" tableColumnId="12"/>
      <queryTableField id="13" name="Columna1" tableColumnId="13"/>
      <queryTableField id="14" name="Columna2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00000000-0016-0000-0600-000001000000}" autoFormatId="16" applyNumberFormats="0" applyBorderFormats="0" applyFontFormats="0" applyPatternFormats="0" applyAlignmentFormats="0" applyWidthHeightFormats="0">
  <queryTableRefresh nextId="16">
    <queryTableFields count="15">
      <queryTableField id="1" name="DIA" tableColumnId="1"/>
      <queryTableField id="2" name="FECHA" tableColumnId="2"/>
      <queryTableField id="3" name="F" tableColumnId="3"/>
      <queryTableField id="4" name="SEM / MES" tableColumnId="4"/>
      <queryTableField id="5" name="VENTA" tableColumnId="5"/>
      <queryTableField id="6" name="PROMEDIO MENSUAL" tableColumnId="6"/>
      <queryTableField id="7" name="% VAR VS PROM" tableColumnId="7"/>
      <queryTableField id="8" name="Columna1" tableColumnId="8"/>
      <queryTableField id="9" name="TKT" tableColumnId="9"/>
      <queryTableField id="10" name="TKT PROM" tableColumnId="10"/>
      <queryTableField id="11" name="Tº PROM" tableColumnId="11"/>
      <queryTableField id="12" name="TEMPERATURA" tableColumnId="12"/>
      <queryTableField id="13" name="PRESIP MM" tableColumnId="13"/>
      <queryTableField id="14" name="LLOVIO" tableColumnId="14"/>
      <queryTableField id="15" name="OBSERVACIONES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00000000-0016-0000-0700-000002000000}" autoFormatId="16" applyNumberFormats="0" applyBorderFormats="0" applyFontFormats="0" applyPatternFormats="0" applyAlignmentFormats="0" applyWidthHeightFormats="0">
  <queryTableRefresh nextId="8">
    <queryTableFields count="7">
      <queryTableField id="1" name="FECHA" tableColumnId="1"/>
      <queryTableField id="2" name="ITEM" tableColumnId="2"/>
      <queryTableField id="3" name="UM STOCK" tableColumnId="3"/>
      <queryTableField id="4" name="CANT" tableColumnId="4"/>
      <queryTableField id="5" name="RUBRO" tableColumnId="5"/>
      <queryTableField id="6" name="LOCAL" tableColumnId="6"/>
      <queryTableField id="7" name="OBSERVACIONES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13F068-27E6-419A-B05B-B80D8A34C5E1}" name="x_7_6" displayName="x_7_6" ref="A5:X139" totalsRowCount="1" headerRowDxfId="133" headerRowBorderDxfId="132" tableBorderDxfId="131" totalsRowBorderDxfId="130">
  <autoFilter ref="A5:X138" xr:uid="{066B510A-1A8F-4ACA-94F8-439F30301F93}">
    <filterColumn colId="5">
      <customFilters>
        <customFilter operator="notEqual" val=" "/>
      </customFilters>
    </filterColumn>
  </autoFilter>
  <sortState xmlns:xlrd2="http://schemas.microsoft.com/office/spreadsheetml/2017/richdata2" ref="A7:X75">
    <sortCondition ref="G5:G138"/>
  </sortState>
  <tableColumns count="24">
    <tableColumn id="15" xr3:uid="{3B7B80CB-221D-4C30-B832-5D5CEDE52731}" name="FECHA" totalsRowLabel="Total" dataDxfId="129" totalsRowDxfId="128">
      <calculatedColumnFormula>+$C$4</calculatedColumnFormula>
    </tableColumn>
    <tableColumn id="16" xr3:uid="{3876D29D-DA31-4C5D-B561-2C6A06D02FEC}" name="RUBRO" dataDxfId="127" totalsRowDxfId="126">
      <calculatedColumnFormula>+_xlfn.XLOOKUP(x_7_6[[#This Row],[ITEM]],DATAIN_STOCK!B2:B1828,DATAIN_STOCK!E2:E1828,0,0,1)</calculatedColumnFormula>
    </tableColumn>
    <tableColumn id="1" xr3:uid="{936961C6-05B1-4ADD-80B5-D1AFF2481789}" name="ITEM" dataDxfId="125" totalsRowDxfId="124"/>
    <tableColumn id="6" xr3:uid="{A733CAC7-B224-4BA1-825C-93F51C5801D5}" name="COMPRA SUGERIDA" dataDxfId="123" totalsRowDxfId="122" dataCellStyle="Millares">
      <calculatedColumnFormula>+MROUND(MAX(0,L6+K6-I6),P6)</calculatedColumnFormula>
    </tableColumn>
    <tableColumn id="4" xr3:uid="{C2FA855C-DCBF-4185-AE11-2FEB45FA468A}" name="OBSEVACIONES" dataDxfId="121" totalsRowDxfId="120" dataCellStyle="Millares"/>
    <tableColumn id="7" xr3:uid="{51B0E75D-790B-4744-ACCB-EBBB60E79F20}" name="PEDIDO" dataDxfId="119" totalsRowDxfId="118" dataCellStyle="Millares"/>
    <tableColumn id="8" xr3:uid="{91BFAFB1-52C5-4283-ACD0-D39E6F9B4874}" name="PROVEEDOR" dataDxfId="117" totalsRowDxfId="116" dataCellStyle="Millares">
      <calculatedColumnFormula array="1">IFERROR(INDEX(DATAIN_COMPRAS!$B$2:$B$2999,MATCH(1,(DATAIN_COMPRAS!$C$2:$C$2999=C6)*(DATAIN_COMPRAS!$A$2:$A$2999&gt;=TODAY()-90)*(DATAIN_COMPRAS!$J$2:$J$2999=MIN(_xlfn._xlws.FILTER(DATAIN_COMPRAS!$J$2:$J$2999,(DATAIN_COMPRAS!$C$2:$C$2999=C6)*(DATAIN_COMPRAS!$A$2:$A$2999&gt;=TODAY()-90)))),0)),"Sin datos")</calculatedColumnFormula>
    </tableColumn>
    <tableColumn id="12" xr3:uid="{DCAF397F-B573-4545-98E4-5D3FD0685103}" name="FECHA ENTREGA" dataDxfId="115" totalsRowDxfId="114"/>
    <tableColumn id="17" xr3:uid="{4DFF2CCF-47D4-4F4B-9D43-09BFA7BA3A96}" name="STOCK ACTUAL" dataDxfId="113" totalsRowDxfId="112" dataCellStyle="Millares">
      <calculatedColumnFormula>+SUMIFS(DATAIN_STOCK[[#All],[CANT]],DATAIN_STOCK[[#All],[FECHA]],"&gt;="&amp;$B$2,DATAIN_STOCK[[#All],[FECHA]],"&lt;="&amp;$B$3,DATAIN_STOCK[[#All],[LOCAL]],"QALA BRAND",DATAIN_STOCK[[#All],[ITEM]],x_7_6[[#This Row],[ITEM]])</calculatedColumnFormula>
    </tableColumn>
    <tableColumn id="22" xr3:uid="{F94BF59D-9B1B-41E9-95B7-740F02F05ED8}" name="STOCK ACTUAL2" dataDxfId="111" totalsRowDxfId="110" dataCellStyle="Millares">
      <calculatedColumnFormula>+x_7_6[[#This Row],[STOCK ACTUAL]]*x_7_6[[#This Row],[KG/UN]]</calculatedColumnFormula>
    </tableColumn>
    <tableColumn id="2" xr3:uid="{4CFC549A-B922-4309-82D3-CEA7D37D3380}" name="STOCK MINIMO" dataDxfId="109" totalsRowDxfId="108" dataCellStyle="Millares">
      <calculatedColumnFormula>+(x_7_6[[#This Row],[DEMANDA DIARIA]]*x_7_6[[#This Row],[TIEMPO DE REPOSICION DIAS]])</calculatedColumnFormula>
    </tableColumn>
    <tableColumn id="3" xr3:uid="{F5CA014E-EE1F-4CE0-AF39-4D769C4DFCEE}" name="PUNTO DE PEDIDO" dataDxfId="107" totalsRowDxfId="106" dataCellStyle="Millares">
      <calculatedColumnFormula>+x_7_6[[#This Row],[DEMANDA DIARIA]]*x_7_6[[#This Row],[TIEMPO DE REPOSICION DIAS]]</calculatedColumnFormula>
    </tableColumn>
    <tableColumn id="21" xr3:uid="{BB3F9FA7-B847-4689-8B14-4D41A28CCFC7}" name="STOCK DE SEGURUDAD" dataDxfId="105" totalsRowDxfId="104" dataCellStyle="Millares"/>
    <tableColumn id="11" xr3:uid="{3431944D-614E-41D8-A7F5-69F5534424AD}" name="DEMANDA DIARIA" dataDxfId="103" totalsRowDxfId="102" dataCellStyle="Millares">
      <calculatedColumnFormula>+(x_7_6[[#This Row],[CONSUMO]]*1)/6</calculatedColumnFormula>
    </tableColumn>
    <tableColumn id="5" xr3:uid="{5E0C3A2B-82EE-45DD-A68B-199FC66DBB14}" name="TIEMPO DE REPOSICION DIAS" dataDxfId="101" totalsRowDxfId="100" dataCellStyle="Millares">
      <calculatedColumnFormula>+_xlfn.XLOOKUP(x_7_6[[#This Row],[PROVEEDOR]],PROVEEDORES!A:A,PROVEEDORES!C:C)</calculatedColumnFormula>
    </tableColumn>
    <tableColumn id="9" xr3:uid="{E5EF9AF7-8A0E-4A38-8319-33D28A1D6763}" name="UN REDONDEO" dataDxfId="99" totalsRowDxfId="98" dataCellStyle="Millares"/>
    <tableColumn id="10" xr3:uid="{78741086-7BB8-4664-8D1B-673A63CEC7F8}" name="UM2" dataDxfId="97" totalsRowDxfId="96" dataCellStyle="Millares"/>
    <tableColumn id="13" xr3:uid="{EFA056CE-9C62-4A93-995B-E58211DC6E7D}" name="PRECIO UN" dataDxfId="95" totalsRowDxfId="94">
      <calculatedColumnFormula array="1">+IFERROR(MIN(_xlfn._xlws.FILTER(DATAIN_COMPRAS!$J$2:J3013,(DATAIN_COMPRAS!$C$2:C3013=C6)*(DATAIN_COMPRAS!$A$2:A3013=MAX(IF(DATAIN_COMPRAS!$C$2:C3013=C6,DATAIN_COMPRAS!$A$2:A3013))))),0)</calculatedColumnFormula>
    </tableColumn>
    <tableColumn id="14" xr3:uid="{E327630D-D086-42BE-8C4F-7E90537D5526}" name="COSTO COMPRA" dataDxfId="93" totalsRowDxfId="92">
      <calculatedColumnFormula>+x_7_6[[#This Row],[PEDIDO]]*x_7_6[[#This Row],[PRECIO UN]]</calculatedColumnFormula>
    </tableColumn>
    <tableColumn id="18" xr3:uid="{89E29C2C-5E9D-4059-8811-685CD650B920}" name="KG/UN" totalsRowDxfId="91" dataCellStyle="Millares"/>
    <tableColumn id="23" xr3:uid="{1DAB1003-C096-4433-BF1F-59EE890B6BF3}" name="Columna1" dataDxfId="90" totalsRowDxfId="89" dataCellStyle="Millares">
      <calculatedColumnFormula>+x_7_6[[#This Row],[COSTO COMPRA]]/$E$3</calculatedColumnFormula>
    </tableColumn>
    <tableColumn id="25" xr3:uid="{D4ECFD84-FA30-4370-BE8C-5115C21C3222}" name="CONSUMO" dataDxfId="88" totalsRowDxfId="87">
      <calculatedColumnFormula>+x_7_6[[#This Row],[PEDIDO SEMANA ANTERIOR]]+x_7_6[[#This Row],[STOCK SEMANA ANTERIOR]]-x_7_6[[#This Row],[STOCK ACTUAL]]</calculatedColumnFormula>
    </tableColumn>
    <tableColumn id="19" xr3:uid="{78C11A49-1598-4991-85DA-8AE849C58F97}" name="PEDIDO SEMANA ANTERIOR" dataDxfId="86" totalsRowDxfId="85" dataCellStyle="Millares">
      <calculatedColumnFormula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calculatedColumnFormula>
    </tableColumn>
    <tableColumn id="20" xr3:uid="{2063D81E-1587-46DD-967E-AC4DA3A1C719}" name="STOCK SEMANA ANTERIOR" totalsRowFunction="count" dataDxfId="84" totalsRowDxfId="83" dataCellStyle="Millares">
      <calculatedColumnFormula>+SUMIFS(DATAIN_STOCK[[#All],[CANT]],DATAIN_STOCK[[#All],[ITEM]],x_7_6[[#This Row],[ITEM]],DATAIN_STOCK[[#All],[LOCAL]],"QALA BRAND",DATAIN_STOCK[[#All],[FECHA]],"&gt;="&amp;'PEDIDO CP'!$W$2,DATAIN_STOCK[[#All],[FECHA]],"&lt;="&amp;'PEDIDO CP'!$W$3)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74EE45-0EB2-4142-9655-DC36A4651B00}" name="x_7" displayName="x_7" ref="A5:X212" totalsRowCount="1" headerRowDxfId="76" headerRowBorderDxfId="75" tableBorderDxfId="74" totalsRowBorderDxfId="73">
  <autoFilter ref="A5:X211" xr:uid="{066B510A-1A8F-4ACA-94F8-439F30301F93}">
    <filterColumn colId="5">
      <customFilters>
        <customFilter operator="notEqual" val=" "/>
      </customFilters>
    </filterColumn>
  </autoFilter>
  <sortState xmlns:xlrd2="http://schemas.microsoft.com/office/spreadsheetml/2017/richdata2" ref="A9:X211">
    <sortCondition ref="G5:G211"/>
  </sortState>
  <tableColumns count="24">
    <tableColumn id="15" xr3:uid="{1D028A79-C1B3-4E65-8561-A91101D79CC0}" name="FECHA" totalsRowLabel="Total" dataDxfId="72" totalsRowDxfId="13">
      <calculatedColumnFormula>+$C$4</calculatedColumnFormula>
    </tableColumn>
    <tableColumn id="16" xr3:uid="{E43DEEDA-33C4-4932-B3FF-4958E5EE7A5A}" name="RUBRO" dataDxfId="71" totalsRowDxfId="12"/>
    <tableColumn id="1" xr3:uid="{508F8117-0283-4A5B-8A43-D494CE7E667C}" name="ITEM" dataDxfId="70"/>
    <tableColumn id="6" xr3:uid="{B4EFD060-E875-4562-AF2D-DD6EF4A4514E}" name="COMPRA SUGERIDA" dataDxfId="69" totalsRowDxfId="11" dataCellStyle="Millares">
      <calculatedColumnFormula>+MROUND(MAX(0,L6+K6-I6),P6)</calculatedColumnFormula>
    </tableColumn>
    <tableColumn id="4" xr3:uid="{13668E76-0004-44FB-A5CF-EB1729681A13}" name="OBSEVACIONES" dataDxfId="68" totalsRowDxfId="10" dataCellStyle="Millares"/>
    <tableColumn id="7" xr3:uid="{D2A4B7E6-4F82-4B7C-AAC8-5DF4668CEA59}" name="PEDIDO" dataDxfId="67" totalsRowDxfId="9" dataCellStyle="Millares"/>
    <tableColumn id="8" xr3:uid="{6546C6BD-FDF5-47ED-90C5-0E261E11D12A}" name="PROVEEDOR" dataDxfId="66" dataCellStyle="Millares">
      <calculatedColumnFormula array="1">IFERROR(INDEX(DATAIN_COMPRAS!$B$2:$B$2999,MATCH(1,(DATAIN_COMPRAS!$C$2:$C$2999=C6)*(DATAIN_COMPRAS!$A$2:$A$2999=MAX(IF(DATAIN_COMPRAS!$C$2:$C$2999=C6,DATAIN_COMPRAS!$A$2:$A$2999)))*(DATAIN_COMPRAS!$J$2:$J$2999=MIN(_xlfn._xlws.FILTER(DATAIN_COMPRAS!$J$2:$J$2999,(DATAIN_COMPRAS!$C$2:$C$2999=C6)*(DATAIN_COMPRAS!$A$2:$A$2999=MAX(IF(DATAIN_COMPRAS!$C$2:$C$2999=C6,DATAIN_COMPRAS!$A$2:$A$2999)))))),0)),"Sin datos")</calculatedColumnFormula>
    </tableColumn>
    <tableColumn id="12" xr3:uid="{6F023D40-75D4-4F7A-BD82-03C29E1DAA2A}" name="FECHA ENTREGA" dataDxfId="65"/>
    <tableColumn id="17" xr3:uid="{55DF9FB6-CAED-4489-9D57-2C7EFA755428}" name="STOCK ACTUAL" dataDxfId="64" totalsRowDxfId="8" dataCellStyle="Millares"/>
    <tableColumn id="22" xr3:uid="{E597926E-C555-47F2-B025-5A54F19493BB}" name="STOCK ACTUAL2" dataDxfId="63" totalsRowDxfId="7" dataCellStyle="Millares">
      <calculatedColumnFormula>+x_7[[#This Row],[STOCK ACTUAL]]*x_7[[#This Row],[KG/UN]]</calculatedColumnFormula>
    </tableColumn>
    <tableColumn id="2" xr3:uid="{E83E76D4-ABEB-4F31-AB5C-5F1E259BC970}" name="STOCK MINIMO" dataDxfId="62" totalsRowDxfId="6" dataCellStyle="Millares">
      <calculatedColumnFormula>+(x_7[[#This Row],[DEMANDA DIARIA]]*x_7[[#This Row],[TIEMPO DE REPOSICION DIAS]])</calculatedColumnFormula>
    </tableColumn>
    <tableColumn id="3" xr3:uid="{041C35BD-171C-4290-BC95-B227D4163F59}" name="PUNTO DE PEDIDO" dataDxfId="61" totalsRowDxfId="5" dataCellStyle="Millares">
      <calculatedColumnFormula>+x_7[[#This Row],[DEMANDA DIARIA]]*x_7[[#This Row],[TIEMPO DE REPOSICION DIAS]]</calculatedColumnFormula>
    </tableColumn>
    <tableColumn id="21" xr3:uid="{0737A34C-613B-4814-8656-D7D713628EC2}" name="STOCK DE SEGURUDAD" dataDxfId="60" totalsRowDxfId="4" dataCellStyle="Millares"/>
    <tableColumn id="11" xr3:uid="{3468CF28-700D-48A4-9683-0D769F2683A4}" name="DEMANDA DIARIA" dataDxfId="59" dataCellStyle="Millares">
      <calculatedColumnFormula>+(x_7[[#This Row],[CONSUMO]]*1)/6</calculatedColumnFormula>
    </tableColumn>
    <tableColumn id="5" xr3:uid="{400302A2-9C19-457A-ACBE-7EA6059489C3}" name="TIEMPO DE REPOSICION DIAS" dataDxfId="58" totalsRowDxfId="3" dataCellStyle="Millares">
      <calculatedColumnFormula>+_xlfn.XLOOKUP(x_7[[#This Row],[PROVEEDOR]],PROVEEDORES!A:A,PROVEEDORES!C:C)</calculatedColumnFormula>
    </tableColumn>
    <tableColumn id="9" xr3:uid="{84932FA2-AAF2-43B6-9516-1410F66AAC02}" name="UN REDONDEO" dataDxfId="57" dataCellStyle="Millares"/>
    <tableColumn id="10" xr3:uid="{B429E343-19A9-451D-B326-77D796566277}" name="UM2" dataDxfId="56" dataCellStyle="Millares"/>
    <tableColumn id="13" xr3:uid="{7925F839-7A2A-42CE-89EE-FBDC35A5062F}" name="PRECIO UN" dataDxfId="55">
      <calculatedColumnFormula array="1">+IFERROR(MIN(_xlfn._xlws.FILTER(DATAIN_COMPRAS!$J$2:J3097,(DATAIN_COMPRAS!$C$2:C3097=C6)*(DATAIN_COMPRAS!$A$2:A3097=MAX(IF(DATAIN_COMPRAS!$C$2:C3097=C6,DATAIN_COMPRAS!$A$2:A3097))))),0)</calculatedColumnFormula>
    </tableColumn>
    <tableColumn id="14" xr3:uid="{F8378F67-917E-48DA-A84E-B8C2427FE90C}" name="COSTO COMPRA" dataDxfId="54" totalsRowDxfId="2">
      <calculatedColumnFormula>+x_7[[#This Row],[PEDIDO]]*x_7[[#This Row],[PRECIO UN]]</calculatedColumnFormula>
    </tableColumn>
    <tableColumn id="18" xr3:uid="{72BBD5B5-D674-4A1C-A777-76CEDC475B92}" name="KG/UN" dataDxfId="53" totalsRowDxfId="1" dataCellStyle="Porcentaje">
      <calculatedColumnFormula>+x_7[[#This Row],[COSTO COMPRA]]/$E$3</calculatedColumnFormula>
    </tableColumn>
    <tableColumn id="25" xr3:uid="{862D51EF-4B0C-4F4A-AA05-8CFB0A965E12}" name="CONSUMO" dataDxfId="52">
      <calculatedColumnFormula>+x_7[[#This Row],[PEDIDO SEMANA ANTERIOR]]+x_7[[#This Row],[STOCK SEMANA ANTERIOR]]-x_7[[#This Row],[STOCK ACTUAL]]</calculatedColumnFormula>
    </tableColumn>
    <tableColumn id="19" xr3:uid="{65C38835-23A8-4A02-93D8-F65D54B0104A}" name="PEDIDO SEMANA ANTERIOR" dataDxfId="51" dataCellStyle="Millares">
      <calculatedColumnFormula>SUMIFS(DATAIN_COMPRAS!$E$2:$E$2999,DATAIN_COMPRAS!$C$2:$C$2999,x_7[[#This Row],[ITEM]],DATAIN_COMPRAS!$A$2:$A$2999,"&gt;="&amp;'PEDIDO QALA'!$V$2,DATAIN_COMPRAS!$A$2:$A$2999,"&lt;="&amp;'PEDIDO QALA'!$V$3,DATAIN_COMPRAS!$L$2:$L$2999,"GENERACION ALFA")</calculatedColumnFormula>
    </tableColumn>
    <tableColumn id="20" xr3:uid="{6CE17A8E-E328-41F8-BAB0-33414B5FCDD4}" name="STOCK SEMANA ANTERIOR" totalsRowFunction="count" dataDxfId="50" totalsRowDxfId="0" dataCellStyle="Millares">
      <calculatedColumnFormula>+SUMIFS(DATAIN_STOCK[[#All],[CANT]],DATAIN_STOCK[[#All],[FECHA]],"&gt;="&amp;'PEDIDO QALA'!$V$2,DATAIN_STOCK[[#All],[FECHA]],"&lt;="&amp;'PEDIDO QALA'!$V$3,DATAIN_STOCK[[#All],[LOCAL]],"GENERACION ALFA",DATAIN_STOCK[[#All],[ITEM]],x_7[[#This Row],[ITEM]])</calculatedColumnFormula>
    </tableColumn>
    <tableColumn id="23" xr3:uid="{3DE0FD1D-2DF9-4D77-BCC0-33683E4BA4FA}" name="INGRESO?" dataDxfId="49" dataCellStyle="Millares">
      <calculatedColumnFormula>SUMIFS(DATAIN_COMPRAS!E:E,DATAIN_COMPRAS!C:C,x_7[[#This Row],[ITEM]],DATAIN_COMPRAS!A:A,"&gt;="&amp;'PEDIDO QALA'!$V$2,DATAIN_COMPRAS!A:A,"&lt;="&amp;'PEDIDO QALA'!$V$3,DATAIN_COMPRAS!L:L,"GENERACION ALFA")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AE0330-5010-44E2-9BC8-BAA2B823570C}" name="Tabla2" displayName="Tabla2" ref="A1:G31" totalsRowShown="0" headerRowDxfId="48" dataDxfId="47">
  <autoFilter ref="A1:G31" xr:uid="{0AAE0330-5010-44E2-9BC8-BAA2B823570C}"/>
  <tableColumns count="7">
    <tableColumn id="1" xr3:uid="{02EA95DE-0D66-475D-8F76-7AF2305B5097}" name="PROVEEDOR" dataDxfId="46"/>
    <tableColumn id="2" xr3:uid="{FDFE7259-A398-4AD0-884E-1B4234016411}" name="CONTACTO" dataDxfId="45"/>
    <tableColumn id="7" xr3:uid="{E8787D80-1933-47E6-BA11-9F811420423D}" name="TIEMPO DE REPOSICION DIAS" dataDxfId="44"/>
    <tableColumn id="3" xr3:uid="{649C1F89-4D09-4F1F-B372-EFE9632A78D8}" name="ENTREGAS" dataDxfId="43"/>
    <tableColumn id="4" xr3:uid="{18F0B7B7-46BD-45AA-AFA3-31437E8FC9CF}" name="FORMA DE PAGO" dataDxfId="42"/>
    <tableColumn id="5" xr3:uid="{2E7EC882-C9D0-4119-9616-A2679BBD2B26}" name="FACTURA" dataDxfId="41"/>
    <tableColumn id="6" xr3:uid="{31D80118-AAB2-487E-B7EB-21A5148AD3FC}" name="NOTAS" dataDxfId="4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87F970E-431F-4150-A43C-3A2D44F2E35F}" name="DATAIN_COMPRAS__2_1" displayName="DATAIN_COMPRAS__2_1" ref="A1:N7484" tableType="queryTable" totalsRowShown="0">
  <autoFilter ref="A1:N7484" xr:uid="{587F970E-431F-4150-A43C-3A2D44F2E35F}"/>
  <sortState xmlns:xlrd2="http://schemas.microsoft.com/office/spreadsheetml/2017/richdata2" ref="A2:N7484">
    <sortCondition ref="A1:A7484"/>
  </sortState>
  <tableColumns count="14">
    <tableColumn id="1" xr3:uid="{791324BC-8D36-417E-B8DB-AE19F64AEC80}" uniqueName="1" name="FECHA" queryTableFieldId="1" dataDxfId="39"/>
    <tableColumn id="2" xr3:uid="{6CB24DEF-6AA3-4592-8D27-EA9B81A39806}" uniqueName="2" name="PROVEEDOR" queryTableFieldId="2" dataDxfId="38"/>
    <tableColumn id="3" xr3:uid="{FB59672D-9B05-4AC1-BB23-DFBA56799920}" uniqueName="3" name="ITEM" queryTableFieldId="3" dataDxfId="37"/>
    <tableColumn id="4" xr3:uid="{B7ADC34D-A875-4A60-AE17-8DAA4F7B8C09}" uniqueName="4" name="UM" queryTableFieldId="4"/>
    <tableColumn id="5" xr3:uid="{592CF6D9-51D5-4223-BA0B-D2A7E3C4C738}" uniqueName="5" name="CANT" queryTableFieldId="5"/>
    <tableColumn id="6" xr3:uid="{F572866D-48A5-4876-82BA-47B99F82FAAC}" uniqueName="6" name="$/ UN NETO" queryTableFieldId="6" dataDxfId="36" dataCellStyle="Moneda"/>
    <tableColumn id="7" xr3:uid="{AA3F246C-32D5-40BA-9999-0C03D5D7F812}" uniqueName="7" name="FACTURA" queryTableFieldId="7"/>
    <tableColumn id="8" xr3:uid="{B96B3DF1-3D57-425C-B333-FF281BFB7385}" uniqueName="8" name="IVA" queryTableFieldId="8"/>
    <tableColumn id="9" xr3:uid="{7B16ADB6-B88A-41A5-BD0C-671E366E50C2}" uniqueName="9" name="DESC %" queryTableFieldId="9"/>
    <tableColumn id="10" xr3:uid="{93C6211B-044A-406E-8BA7-E34A8DC0360A}" uniqueName="10" name="PRECIO P COSTO" queryTableFieldId="10" dataDxfId="35" dataCellStyle="Moneda"/>
    <tableColumn id="11" xr3:uid="{A6E15C61-4950-4FE7-9E7B-B9586BE57C93}" uniqueName="11" name="TOTAL" queryTableFieldId="11" dataDxfId="34" dataCellStyle="Moneda"/>
    <tableColumn id="12" xr3:uid="{89FF4162-E941-4C03-8D0A-F29975AE313C}" uniqueName="12" name="OBSERVACIONES" queryTableFieldId="12"/>
    <tableColumn id="13" xr3:uid="{93AB4A8F-BB62-414E-A50C-6FA0357DA415}" uniqueName="13" name="Columna1" queryTableFieldId="13"/>
    <tableColumn id="14" xr3:uid="{481A8EA0-7615-4850-95C6-A4FADE817954}" uniqueName="14" name="Columna2" queryTableField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D4B6C-9A7E-4073-B16F-1CAF4E319032}" name="VENTA_DIARIA" displayName="VENTA_DIARIA" ref="A1:O317" tableType="queryTable" totalsRowShown="0">
  <autoFilter ref="A1:O317" xr:uid="{555D4B6C-9A7E-4073-B16F-1CAF4E319032}"/>
  <tableColumns count="15">
    <tableColumn id="1" xr3:uid="{92314E94-D050-4BC0-871B-EC97EBA1CF5E}" uniqueName="1" name="DIA" queryTableFieldId="1" dataDxfId="33"/>
    <tableColumn id="2" xr3:uid="{8C1ECD16-B08B-458E-AD74-26C669454887}" uniqueName="2" name="FECHA" queryTableFieldId="2" dataDxfId="32"/>
    <tableColumn id="3" xr3:uid="{145724B1-4E71-46F4-8215-E6B6855BC5A0}" uniqueName="3" name="F" queryTableFieldId="3"/>
    <tableColumn id="4" xr3:uid="{22414C42-D16F-4693-89C0-ACD99980BAD9}" uniqueName="4" name="SEM / MES" queryTableFieldId="4"/>
    <tableColumn id="5" xr3:uid="{BAB82422-024E-4F6E-BC23-863A896D906F}" uniqueName="5" name="VENTA" queryTableFieldId="5"/>
    <tableColumn id="6" xr3:uid="{C61B37FE-B5A8-42AD-92D6-56344E2B8854}" uniqueName="6" name="PROMEDIO MENSUAL" queryTableFieldId="6"/>
    <tableColumn id="7" xr3:uid="{864F0DF4-8E8D-4114-97F3-3986E546CCC7}" uniqueName="7" name="% VAR VS PROM" queryTableFieldId="7"/>
    <tableColumn id="8" xr3:uid="{0D388DEF-8DD5-4C39-A15F-7576EF130300}" uniqueName="8" name="Columna1" queryTableFieldId="8" dataDxfId="31"/>
    <tableColumn id="9" xr3:uid="{30B70797-A0D8-48BD-845D-23E01A3B94A6}" uniqueName="9" name="TKT" queryTableFieldId="9"/>
    <tableColumn id="10" xr3:uid="{98FDDCFD-39E8-403F-8046-D3D2B69BEE0A}" uniqueName="10" name="TKT PROM" queryTableFieldId="10"/>
    <tableColumn id="11" xr3:uid="{CFD6CF8E-335E-4150-A6BD-E7F100D5191F}" uniqueName="11" name="Tº PROM" queryTableFieldId="11"/>
    <tableColumn id="12" xr3:uid="{37D215CD-6906-41EF-921B-FDA4314FE314}" uniqueName="12" name="TEMPERATURA" queryTableFieldId="12"/>
    <tableColumn id="13" xr3:uid="{25F942BF-CF7F-452E-BAF8-15808FCBD3ED}" uniqueName="13" name="PRESIP MM" queryTableFieldId="13"/>
    <tableColumn id="14" xr3:uid="{F2195C29-9899-4D68-A124-3CB99A319CFE}" uniqueName="14" name="LLOVIO" queryTableFieldId="14"/>
    <tableColumn id="15" xr3:uid="{9F0D0998-4B0C-44FF-AEEB-4C6C528BA646}" uniqueName="15" name="OBSERVACIONES" queryTableField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3444AD-52A6-466F-84C4-42379BB8999E}" name="DATAIN_STOCK" displayName="DATAIN_STOCK" ref="A1:G4200" tableType="queryTable" totalsRowShown="0">
  <autoFilter ref="A1:G4200" xr:uid="{6A3444AD-52A6-466F-84C4-42379BB8999E}">
    <filterColumn colId="6">
      <customFilters>
        <customFilter operator="notEqual" val=" "/>
      </customFilters>
    </filterColumn>
  </autoFilter>
  <sortState xmlns:xlrd2="http://schemas.microsoft.com/office/spreadsheetml/2017/richdata2" ref="A2:G4200">
    <sortCondition ref="A1:A4200"/>
  </sortState>
  <tableColumns count="7">
    <tableColumn id="1" xr3:uid="{9A3BA6E6-3688-43D3-92CB-7A9CF07C483C}" uniqueName="1" name="FECHA" queryTableFieldId="1" dataDxfId="29"/>
    <tableColumn id="2" xr3:uid="{014E2488-AE98-4DB9-A16B-AD1AC6722BC4}" uniqueName="2" name="ITEM" queryTableFieldId="2" dataDxfId="28"/>
    <tableColumn id="3" xr3:uid="{A0141BFD-47D2-4057-BD6D-75ADF00F7D4C}" uniqueName="3" name="UM STOCK" queryTableFieldId="3" dataDxfId="27"/>
    <tableColumn id="4" xr3:uid="{CE6F9798-9A46-42F1-A4E2-22967FB4F789}" uniqueName="4" name="CANT" queryTableFieldId="4"/>
    <tableColumn id="5" xr3:uid="{95088E2E-AEEC-4DC7-B822-EA30AF8D3922}" uniqueName="5" name="RUBRO" queryTableFieldId="5"/>
    <tableColumn id="6" xr3:uid="{CB9E27BB-E052-4BCB-8165-F45D65FCE475}" uniqueName="6" name="LOCAL" queryTableFieldId="6" dataDxfId="26"/>
    <tableColumn id="7" xr3:uid="{0670B885-6A4D-46F1-AF6F-66F0D1B0EB66}" uniqueName="7" name="OBSERVACIONES" queryTableField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ACCECE-0B11-479C-90CF-6BCC7724F437}" name="Tabla8" displayName="Tabla8" ref="A1:H1412" totalsRowShown="0" headerRowDxfId="25" headerRowCellStyle="Moneda">
  <autoFilter ref="A1:H1412" xr:uid="{DCACCECE-0B11-479C-90CF-6BCC7724F437}">
    <filterColumn colId="0">
      <filters>
        <dateGroupItem year="2025" month="8" dateTimeGrouping="month"/>
      </filters>
    </filterColumn>
    <filterColumn colId="1">
      <filters>
        <filter val="ENVASES CARLOS PAZ"/>
      </filters>
    </filterColumn>
    <filterColumn colId="6">
      <filters>
        <filter val="QALA CAFFÉ"/>
      </filters>
    </filterColumn>
  </autoFilter>
  <tableColumns count="8">
    <tableColumn id="1" xr3:uid="{2235E9F4-4F5F-472F-A65B-BF4F373F5904}" name="FECHA" dataDxfId="24"/>
    <tableColumn id="2" xr3:uid="{BAE48252-8B7C-4F73-B331-F31DBB161302}" name="PROVEEDOR"/>
    <tableColumn id="3" xr3:uid="{017AF972-18B4-4E2E-909E-CD1140F185EE}" name="ITEM"/>
    <tableColumn id="4" xr3:uid="{654AE3AC-5E8C-44E2-BC39-61D045D7C89D}" name="CANT" dataDxfId="23"/>
    <tableColumn id="5" xr3:uid="{44E32CCE-6517-43B3-B7D5-23FA26C3BE71}" name="$/ UN NETO" dataCellStyle="Moneda"/>
    <tableColumn id="6" xr3:uid="{1E483A73-D809-43EF-AFE9-340731614F3E}" name="TOTAL" dataCellStyle="Moneda"/>
    <tableColumn id="7" xr3:uid="{8485CA64-DDE2-419E-93D4-29656FA1081C}" name="UNIDAD DE NEGOCIO"/>
    <tableColumn id="8" xr3:uid="{3E189696-4F31-462E-A446-985CAC8B51BC}" name="OBSERVACIONES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686FB1-6B98-4E32-98E8-C5731EAC413F}" name="Tabla22" displayName="Tabla22" ref="A2:C92" headerRowBorderDxfId="22" tableBorderDxfId="21" totalsRowBorderDxfId="20">
  <sortState xmlns:xlrd2="http://schemas.microsoft.com/office/spreadsheetml/2017/richdata2" ref="A3:C100">
    <sortCondition ref="B2:B100"/>
  </sortState>
  <tableColumns count="3">
    <tableColumn id="16" xr3:uid="{5532AFF7-0CFD-4923-9C7B-D974D0790692}" name="RUBRO" dataDxfId="19" totalsRowDxfId="18"/>
    <tableColumn id="1" xr3:uid="{96967415-DFBB-4896-BD18-96C2B93100E5}" name="ITEM" dataDxfId="17" totalsRowDxfId="16"/>
    <tableColumn id="6" xr3:uid="{C7AD7020-A968-4DED-B285-D0C3C98888AC}" name="STOCK" dataDxfId="15" totalsRowDxfId="14" dataCellStyle="Millares" totalsRowCellStyle="Millares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7B016-A130-456E-91FD-9264F98E44E5}">
  <sheetPr codeName="Hoja10">
    <tabColor theme="3" tint="9.9978637043366805E-2"/>
  </sheetPr>
  <dimension ref="A1:H30"/>
  <sheetViews>
    <sheetView showGridLines="0" zoomScaleNormal="100" workbookViewId="0">
      <selection activeCell="A28" sqref="A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0.7265625" defaultRowHeight="14.5" x14ac:dyDescent="0.35"/>
  <cols>
    <col min="1" max="8" width="17.6328125" customWidth="1"/>
  </cols>
  <sheetData>
    <row r="1" spans="1:7" ht="6" customHeight="1" x14ac:dyDescent="0.35"/>
    <row r="2" spans="1:7" x14ac:dyDescent="0.35">
      <c r="A2" s="103"/>
      <c r="B2" s="103"/>
      <c r="C2" s="103"/>
      <c r="E2" s="103"/>
      <c r="F2" s="103"/>
      <c r="G2" s="103"/>
    </row>
    <row r="3" spans="1:7" x14ac:dyDescent="0.35">
      <c r="B3" s="102"/>
      <c r="C3" s="102"/>
      <c r="F3" s="99"/>
      <c r="G3" s="50"/>
    </row>
    <row r="4" spans="1:7" x14ac:dyDescent="0.35">
      <c r="B4" s="101"/>
      <c r="C4" s="101"/>
      <c r="F4" s="101"/>
      <c r="G4" s="101"/>
    </row>
    <row r="5" spans="1:7" x14ac:dyDescent="0.35">
      <c r="B5" s="86"/>
      <c r="C5" s="98"/>
      <c r="F5" s="86"/>
      <c r="G5" s="98"/>
    </row>
    <row r="6" spans="1:7" x14ac:dyDescent="0.35">
      <c r="B6" s="86"/>
      <c r="C6" s="100"/>
      <c r="F6" s="86"/>
      <c r="G6" s="100"/>
    </row>
    <row r="24" spans="1:8" ht="14.5" customHeight="1" x14ac:dyDescent="0.35"/>
    <row r="25" spans="1:8" ht="14.5" customHeight="1" x14ac:dyDescent="0.35"/>
    <row r="26" spans="1:8" ht="14.5" customHeight="1" x14ac:dyDescent="0.35"/>
    <row r="27" spans="1:8" x14ac:dyDescent="0.35">
      <c r="A27" t="str">
        <f>"VENTA SEMANAL: $ " &amp; TEXT('PEDIDO QALA'!E1,"#.##0,00")</f>
        <v>VENTA SEMANAL: $ 0,00</v>
      </c>
      <c r="E27" t="str">
        <f>"VENTA SEMANAL: $ " &amp; TEXT('PEDIDO CP'!E1,"#.##0,00")</f>
        <v>VENTA SEMANAL: $ 0,00</v>
      </c>
    </row>
    <row r="28" spans="1:8" x14ac:dyDescent="0.35">
      <c r="A28" t="str">
        <f>+"PRESUPUESTO COMPRA $ "&amp; TEXT('PEDIDO QALA'!E2,"#.##0,00")&amp; " " &amp; TEXT('PEDIDO QALA'!F2,"0,00%")</f>
        <v>PRESUPUESTO COMPRA $ 0,00 15,00%</v>
      </c>
      <c r="E28" t="str">
        <f>+"PRESUPUESTO COMPRA $ "&amp; TEXT('PEDIDO CP'!E2,"#.##0,00")&amp; " " &amp; TEXT('PEDIDO CP'!F2,"0,00%")</f>
        <v>PRESUPUESTO COMPRA $ 0,00 100,00%</v>
      </c>
    </row>
    <row r="29" spans="1:8" x14ac:dyDescent="0.35">
      <c r="A29" t="e">
        <f>+"TOTAL COMPRA $ " &amp; TEXT('PEDIDO QALA'!E3,"#.##0,00") &amp; "   " &amp; TEXT('PEDIDO QALA'!F3,"0,00%")</f>
        <v>#DIV/0!</v>
      </c>
      <c r="C29" s="98" t="e">
        <f>+'PEDIDO QALA'!F3</f>
        <v>#DIV/0!</v>
      </c>
      <c r="D29" t="e">
        <f>IF(C29&lt;=0.7,"Verde",IF(C29&lt;=1,"Amarillo","Rojo"))</f>
        <v>#DIV/0!</v>
      </c>
      <c r="E29" t="e">
        <f>+"TOTAL COMPRA $ " &amp; TEXT('PEDIDO CP'!D3,"#.##0,00") &amp; "   " &amp; TEXT('PEDIDO CP'!F3,"0,00%")</f>
        <v>#DIV/0!</v>
      </c>
      <c r="G29" s="98" t="e">
        <f>+'PEDIDO CP'!F3</f>
        <v>#DIV/0!</v>
      </c>
      <c r="H29" t="e">
        <f>IF(G29&lt;=0.7,"Verde",IF(G29&lt;=1,"Amarillo","Rojo"))</f>
        <v>#DIV/0!</v>
      </c>
    </row>
    <row r="30" spans="1:8" x14ac:dyDescent="0.35">
      <c r="A30" t="str">
        <f>+"QALA CAFFÉ - COMPRAS "&amp;" SEMANA Nº "&amp;'PEDIDO QALA'!B1&amp;",del "&amp;TEXT('PEDIDO QALA'!B2,"dd-mmmm")&amp;" al "&amp;TEXT('PEDIDO QALA'!B3,"dd-mmmm")</f>
        <v>QALA CAFFÉ - COMPRAS  SEMANA Nº 48,del 24-noviembre al 30-noviembre</v>
      </c>
      <c r="E30" t="str">
        <f>+"QALA BRAND - COMPRAS "&amp;"SEMANA Nº "&amp;'PEDIDO CP'!B1 &amp;",del "&amp;TEXT('PEDIDO CP'!B2,"dd-mmmm")&amp;" al "&amp;TEXT('PEDIDO CP'!B3,"dd-mmmm")</f>
        <v>QALA BRAND - COMPRAS SEMANA Nº 48,del 24-noviembre al 30-noviembre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3029-41C8-47A4-8205-AD95630A1B3C}">
  <sheetPr codeName="Hoja1"/>
  <dimension ref="A1:Y147"/>
  <sheetViews>
    <sheetView topLeftCell="C1" zoomScaleNormal="83" workbookViewId="0">
      <selection activeCell="C4" sqref="C4:H139"/>
    </sheetView>
  </sheetViews>
  <sheetFormatPr baseColWidth="10" defaultColWidth="11.26953125" defaultRowHeight="14.5" x14ac:dyDescent="0.35"/>
  <cols>
    <col min="1" max="1" width="11.26953125" customWidth="1"/>
    <col min="2" max="2" width="12.6328125" customWidth="1"/>
    <col min="3" max="3" width="43.54296875" customWidth="1"/>
    <col min="4" max="4" width="13.1796875" style="7" hidden="1" customWidth="1"/>
    <col min="5" max="5" width="27.453125" style="97" customWidth="1"/>
    <col min="6" max="6" width="9.6328125" style="83" customWidth="1"/>
    <col min="7" max="7" width="25.54296875" customWidth="1"/>
    <col min="8" max="8" width="13.54296875" style="68" customWidth="1"/>
    <col min="9" max="9" width="11.54296875" style="83" hidden="1" customWidth="1"/>
    <col min="10" max="10" width="11.54296875" style="7" hidden="1" customWidth="1"/>
    <col min="11" max="11" width="10.7265625" style="83" hidden="1" customWidth="1"/>
    <col min="12" max="13" width="11.81640625" hidden="1" customWidth="1"/>
    <col min="14" max="16" width="10.7265625" style="83" hidden="1" customWidth="1"/>
    <col min="17" max="17" width="9.81640625" style="83" hidden="1" customWidth="1"/>
    <col min="18" max="18" width="14.36328125" bestFit="1" customWidth="1"/>
    <col min="19" max="19" width="19" style="83" bestFit="1" customWidth="1"/>
    <col min="20" max="20" width="0" hidden="1" customWidth="1"/>
    <col min="22" max="22" width="12.81640625" style="83" customWidth="1"/>
    <col min="23" max="23" width="15.7265625" customWidth="1"/>
    <col min="24" max="24" width="15.7265625" style="83" customWidth="1"/>
    <col min="25" max="25" width="12.54296875" bestFit="1" customWidth="1"/>
  </cols>
  <sheetData>
    <row r="1" spans="1:24" x14ac:dyDescent="0.35">
      <c r="A1" s="112" t="s">
        <v>48</v>
      </c>
      <c r="B1" s="152">
        <f>+WEEKNUM(B2,2)</f>
        <v>48</v>
      </c>
      <c r="C1" s="113" t="s">
        <v>0</v>
      </c>
      <c r="E1" s="154">
        <f>+SUMIFS(DATAIN_COMPRAS!K:K,DATAIN_COMPRAS!A:A,"&gt;="&amp;'PEDIDO QALA'!V2,DATAIN_COMPRAS!A:A,"&lt;="&amp;'PEDIDO QALA'!V3,DATAIN_COMPRAS!B:B,"CENTRO DE PRODUCCION")</f>
        <v>0</v>
      </c>
      <c r="F1" s="115"/>
      <c r="G1" s="190">
        <f>+E3+'PEDIDO QALA'!E3</f>
        <v>1273228.7439107001</v>
      </c>
      <c r="H1" s="185">
        <f>+G1/G2</f>
        <v>1.2011591923685849</v>
      </c>
      <c r="I1" s="150" t="s">
        <v>3</v>
      </c>
      <c r="J1" s="116"/>
      <c r="K1" s="146">
        <f>+IFERROR(SUMIFS(x_7_6[[#All],[COSTO COMPRA]],x_7_6[[#All],[RUBRO]],I1)/$D$3,0)</f>
        <v>0</v>
      </c>
      <c r="L1" s="150" t="s">
        <v>5</v>
      </c>
      <c r="M1" s="146">
        <f>+IFERROR(SUMIFS(x_7_6[[#All],[COSTO COMPRA]],x_7_6[[#All],[RUBRO]],L1)/$D$3,0)</f>
        <v>0</v>
      </c>
      <c r="N1" s="150" t="s">
        <v>7</v>
      </c>
      <c r="O1" s="138">
        <f>+IFERROR(SUMIFS(x_7_6[[#All],[COSTO COMPRA]],x_7_6[[#All],[RUBRO]],N1)/$D$3,0)</f>
        <v>0</v>
      </c>
      <c r="P1" s="147"/>
      <c r="Q1" s="146"/>
      <c r="S1" s="138"/>
      <c r="T1" s="138"/>
      <c r="U1" s="138"/>
      <c r="V1" s="150" t="s">
        <v>48</v>
      </c>
      <c r="W1" s="152">
        <f>+B1-1</f>
        <v>47</v>
      </c>
      <c r="X1" s="138"/>
    </row>
    <row r="2" spans="1:24" x14ac:dyDescent="0.35">
      <c r="A2" s="112" t="s">
        <v>49</v>
      </c>
      <c r="B2" s="153">
        <v>45985</v>
      </c>
      <c r="C2" s="119" t="s">
        <v>381</v>
      </c>
      <c r="E2" s="148">
        <f>+E1*F2</f>
        <v>0</v>
      </c>
      <c r="F2" s="98">
        <v>1</v>
      </c>
      <c r="G2" s="114">
        <v>1060000</v>
      </c>
      <c r="I2" s="121" t="s">
        <v>2</v>
      </c>
      <c r="J2" s="121"/>
      <c r="K2" s="146">
        <f>+IFERROR(SUMIFS(x_7_6[[#All],[COSTO COMPRA]],x_7_6[[#All],[RUBRO]],I2)/$D$3,0)</f>
        <v>0</v>
      </c>
      <c r="L2" s="121" t="s">
        <v>1</v>
      </c>
      <c r="M2" s="146">
        <f>+IFERROR(SUMIFS(x_7_6[[#All],[COSTO COMPRA]],x_7_6[[#All],[RUBRO]],L2)/$D$3,0)</f>
        <v>0</v>
      </c>
      <c r="N2" s="121" t="s">
        <v>385</v>
      </c>
      <c r="O2" s="138">
        <f>+IFERROR(SUMIFS(x_7_6[[#All],[COSTO COMPRA]],x_7_6[[#All],[RUBRO]],N2)/$D$3,0)</f>
        <v>0</v>
      </c>
      <c r="P2" s="138"/>
      <c r="Q2"/>
      <c r="S2" s="138"/>
      <c r="T2" s="138"/>
      <c r="U2" s="138"/>
      <c r="V2" s="150" t="s">
        <v>49</v>
      </c>
      <c r="W2" s="153">
        <f>+B2-7</f>
        <v>45978</v>
      </c>
      <c r="X2" s="138"/>
    </row>
    <row r="3" spans="1:24" x14ac:dyDescent="0.35">
      <c r="A3" s="112" t="s">
        <v>47</v>
      </c>
      <c r="B3" s="153">
        <f>+B2+6</f>
        <v>45991</v>
      </c>
      <c r="C3" s="122" t="s">
        <v>6</v>
      </c>
      <c r="D3" s="123">
        <f>+SUM(x_7_6[[#Data],[#Totals],[COSTO COMPRA]])</f>
        <v>324726.07545</v>
      </c>
      <c r="E3" s="123">
        <f>+SUM(x_7_6[[#All],[COSTO COMPRA]])</f>
        <v>324726.07545</v>
      </c>
      <c r="F3" s="149" t="e">
        <f>+E3/E2</f>
        <v>#DIV/0!</v>
      </c>
      <c r="I3" s="121" t="s">
        <v>383</v>
      </c>
      <c r="J3" s="121"/>
      <c r="K3" s="146">
        <f>+IFERROR(SUMIFS(x_7_6[[#All],[COSTO COMPRA]],x_7_6[[#All],[RUBRO]],I3)/$D$3,0)</f>
        <v>0</v>
      </c>
      <c r="L3" s="121" t="s">
        <v>384</v>
      </c>
      <c r="M3" s="146">
        <f>+++IFERROR(SUMIFS(x_7_6[[#All],[COSTO COMPRA]],x_7_6[[#All],[RUBRO]],L3)/$D$3,0)</f>
        <v>0.16561650839241218</v>
      </c>
      <c r="N3" s="121" t="s">
        <v>386</v>
      </c>
      <c r="O3" s="138">
        <f>+IFERROR(SUMIFS(x_7_6[[#All],[COSTO COMPRA]],x_7_6[[#All],[RUBRO]],N3)/$D$3,0)</f>
        <v>0</v>
      </c>
      <c r="P3" s="138"/>
      <c r="Q3"/>
      <c r="S3" s="138"/>
      <c r="T3" s="138"/>
      <c r="U3" s="138"/>
      <c r="V3" s="150" t="s">
        <v>47</v>
      </c>
      <c r="W3" s="153">
        <f>+B3-7</f>
        <v>45984</v>
      </c>
      <c r="X3" s="138"/>
    </row>
    <row r="4" spans="1:24" x14ac:dyDescent="0.35">
      <c r="C4" s="50">
        <f ca="1">+TODAY()</f>
        <v>45979</v>
      </c>
      <c r="D4" s="220" t="s">
        <v>703</v>
      </c>
      <c r="E4" s="220"/>
      <c r="F4" s="220"/>
      <c r="G4" s="220"/>
      <c r="H4" s="125"/>
      <c r="I4" s="126" t="s">
        <v>8</v>
      </c>
      <c r="J4" s="126"/>
      <c r="K4" s="126"/>
      <c r="L4" s="126"/>
      <c r="M4" s="126"/>
      <c r="N4" s="218" t="s">
        <v>9</v>
      </c>
      <c r="O4" s="218"/>
      <c r="P4" s="219"/>
      <c r="Q4" s="218"/>
      <c r="R4" s="218"/>
      <c r="S4" s="218"/>
      <c r="T4" s="118"/>
      <c r="U4" s="118"/>
      <c r="V4"/>
      <c r="W4" s="118"/>
      <c r="X4" s="118"/>
    </row>
    <row r="5" spans="1:24" s="23" customFormat="1" ht="39" x14ac:dyDescent="0.35">
      <c r="A5" s="26" t="s">
        <v>10</v>
      </c>
      <c r="B5" s="22" t="s">
        <v>11</v>
      </c>
      <c r="C5" s="22" t="s">
        <v>12</v>
      </c>
      <c r="D5" s="29" t="s">
        <v>13</v>
      </c>
      <c r="E5" s="17" t="s">
        <v>24</v>
      </c>
      <c r="F5" s="104" t="s">
        <v>14</v>
      </c>
      <c r="G5" s="105" t="s">
        <v>15</v>
      </c>
      <c r="H5" s="9" t="s">
        <v>16</v>
      </c>
      <c r="I5" s="9" t="s">
        <v>17</v>
      </c>
      <c r="J5" s="9" t="s">
        <v>32</v>
      </c>
      <c r="K5" s="9" t="s">
        <v>18</v>
      </c>
      <c r="L5" s="28" t="s">
        <v>19</v>
      </c>
      <c r="M5" s="4" t="s">
        <v>212</v>
      </c>
      <c r="N5" s="4" t="s">
        <v>20</v>
      </c>
      <c r="O5" s="4" t="s">
        <v>33</v>
      </c>
      <c r="P5" s="16" t="s">
        <v>21</v>
      </c>
      <c r="Q5" s="27" t="s">
        <v>34</v>
      </c>
      <c r="R5" s="65" t="s">
        <v>22</v>
      </c>
      <c r="S5" s="67" t="s">
        <v>23</v>
      </c>
      <c r="T5" s="67" t="s">
        <v>29</v>
      </c>
      <c r="U5" s="67" t="s">
        <v>396</v>
      </c>
      <c r="V5" s="67" t="s">
        <v>35</v>
      </c>
      <c r="W5" s="23" t="s">
        <v>30</v>
      </c>
      <c r="X5" s="23" t="s">
        <v>31</v>
      </c>
    </row>
    <row r="6" spans="1:24" ht="15" hidden="1" customHeight="1" x14ac:dyDescent="0.35">
      <c r="A6" s="19">
        <f t="shared" ref="A6:A37" ca="1" si="0">+$C$4</f>
        <v>45979</v>
      </c>
      <c r="B6" s="8" t="str">
        <f>+_xlfn.XLOOKUP(x_7_6[[#This Row],[ITEM]],DATAIN_STOCK!B42:B1828,DATAIN_STOCK!E42:E1828,0,0,1)</f>
        <v>HARINAS</v>
      </c>
      <c r="C6" s="2" t="s">
        <v>249</v>
      </c>
      <c r="D6" s="92">
        <f t="shared" ref="D6:D37" ca="1" si="1">+MROUND(MAX(0,L6+K6-I6),P6)</f>
        <v>0</v>
      </c>
      <c r="E6" s="91"/>
      <c r="F6" s="10"/>
      <c r="G6" s="93" t="str" cm="1">
        <f t="array" aca="1" ref="G6" ca="1">IFERROR(INDEX(DATAIN_COMPRAS!$B$2:$B$2999,MATCH(1,(DATAIN_COMPRAS!$C$2:$C$2999=C6)*(DATAIN_COMPRAS!$A$2:$A$2999&gt;=TODAY()-90)*(DATAIN_COMPRAS!$J$2:$J$2999=MIN(_xlfn._xlws.FILTER(DATAIN_COMPRAS!$J$2:$J$2999,(DATAIN_COMPRAS!$C$2:$C$2999=C6)*(DATAIN_COMPRAS!$A$2:$A$2999&gt;=TODAY()-90)))),0)),"Sin datos")</f>
        <v>550 DISTRIBUIDORA</v>
      </c>
      <c r="I6" s="155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" s="11">
        <f>+x_7_6[[#This Row],[STOCK ACTUAL]]*x_7_6[[#This Row],[KG/UN]]</f>
        <v>0</v>
      </c>
      <c r="K6" s="5">
        <f ca="1">+(x_7_6[[#This Row],[DEMANDA DIARIA]]*x_7_6[[#This Row],[TIEMPO DE REPOSICION DIAS]])</f>
        <v>0</v>
      </c>
      <c r="L6" s="5">
        <f ca="1">+x_7_6[[#This Row],[DEMANDA DIARIA]]*x_7_6[[#This Row],[TIEMPO DE REPOSICION DIAS]]</f>
        <v>0</v>
      </c>
      <c r="M6" s="5"/>
      <c r="N6" s="6">
        <f>+(x_7_6[[#This Row],[CONSUMO]]*1)/6</f>
        <v>0</v>
      </c>
      <c r="O6" s="63">
        <f ca="1">+_xlfn.XLOOKUP(x_7_6[[#This Row],[PROVEEDOR]],PROVEEDORES!A:A,PROVEEDORES!C:C)</f>
        <v>7</v>
      </c>
      <c r="P6" s="177"/>
      <c r="R6" s="13" cm="1">
        <f t="array" ref="R6">+IFERROR(MIN(_xlfn._xlws.FILTER(DATAIN_COMPRAS!$J$2:J3016,(DATAIN_COMPRAS!$C$2:C3016=C6)*(DATAIN_COMPRAS!$A$2:A3016=MAX(IF(DATAIN_COMPRAS!$C$2:C3016=C6,DATAIN_COMPRAS!$A$2:A3016))))),0)</f>
        <v>948.12</v>
      </c>
      <c r="S6" s="24">
        <f>+x_7_6[[#This Row],[PEDIDO]]*x_7_6[[#This Row],[PRECIO UN]]</f>
        <v>0</v>
      </c>
      <c r="T6" s="7"/>
      <c r="U6" s="7">
        <f>+x_7_6[[#This Row],[COSTO COMPRA]]/$E$3</f>
        <v>0</v>
      </c>
      <c r="V6" s="7">
        <f>+x_7_6[[#This Row],[PEDIDO SEMANA ANTERIOR]]+x_7_6[[#This Row],[STOCK SEMANA ANTERIOR]]-x_7_6[[#This Row],[STOCK ACTUAL]]</f>
        <v>0</v>
      </c>
      <c r="W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" spans="1:24" ht="15" hidden="1" customHeight="1" x14ac:dyDescent="0.35">
      <c r="A7" s="19">
        <f t="shared" ca="1" si="0"/>
        <v>45979</v>
      </c>
      <c r="B7" s="8" t="str">
        <f>+_xlfn.XLOOKUP(x_7_6[[#This Row],[ITEM]],DATAIN_STOCK!B16:B1828,DATAIN_STOCK!E16:E1828,0,0,1)</f>
        <v>HARINAS</v>
      </c>
      <c r="C7" s="213" t="s">
        <v>247</v>
      </c>
      <c r="D7" s="92">
        <f t="shared" ca="1" si="1"/>
        <v>0</v>
      </c>
      <c r="E7" s="91"/>
      <c r="F7" s="92"/>
      <c r="G7" s="93" t="str" cm="1">
        <f t="array" aca="1" ref="G7" ca="1">IFERROR(INDEX(DATAIN_COMPRAS!$B$2:$B$2999,MATCH(1,(DATAIN_COMPRAS!$C$2:$C$2999=C7)*(DATAIN_COMPRAS!$A$2:$A$2999&gt;=TODAY()-90)*(DATAIN_COMPRAS!$J$2:$J$2999=MIN(_xlfn._xlws.FILTER(DATAIN_COMPRAS!$J$2:$J$2999,(DATAIN_COMPRAS!$C$2:$C$2999=C7)*(DATAIN_COMPRAS!$A$2:$A$2999&gt;=TODAY()-90)))),0)),"Sin datos")</f>
        <v>550 DISTRIBUIDORA</v>
      </c>
      <c r="I7" s="163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" s="11">
        <f>+x_7_6[[#This Row],[STOCK ACTUAL]]*x_7_6[[#This Row],[KG/UN]]</f>
        <v>0</v>
      </c>
      <c r="K7" s="94">
        <f ca="1">+(x_7_6[[#This Row],[DEMANDA DIARIA]]*x_7_6[[#This Row],[TIEMPO DE REPOSICION DIAS]])</f>
        <v>0</v>
      </c>
      <c r="L7" s="94">
        <f ca="1">+x_7_6[[#This Row],[DEMANDA DIARIA]]*x_7_6[[#This Row],[TIEMPO DE REPOSICION DIAS]]</f>
        <v>0</v>
      </c>
      <c r="M7" s="94"/>
      <c r="N7" s="90">
        <f>+(x_7_6[[#This Row],[CONSUMO]]*1)/6</f>
        <v>0</v>
      </c>
      <c r="O7" s="95">
        <f ca="1">+_xlfn.XLOOKUP(x_7_6[[#This Row],[PROVEEDOR]],PROVEEDORES!A:A,PROVEEDORES!C:C)</f>
        <v>7</v>
      </c>
      <c r="P7" s="164"/>
      <c r="R7" s="13" cm="1">
        <f t="array" ref="R7">+IFERROR(MIN(_xlfn._xlws.FILTER(DATAIN_COMPRAS!$J$2:J3013,(DATAIN_COMPRAS!$C$2:C3013=C7)*(DATAIN_COMPRAS!$A$2:A3013=MAX(IF(DATAIN_COMPRAS!$C$2:C3013=C7,DATAIN_COMPRAS!$A$2:A3013))))),0)</f>
        <v>1069.1199999999999</v>
      </c>
      <c r="S7" s="96">
        <f>+x_7_6[[#This Row],[PEDIDO]]*x_7_6[[#This Row],[PRECIO UN]]</f>
        <v>0</v>
      </c>
      <c r="T7" s="83"/>
      <c r="U7" s="83">
        <f>+x_7_6[[#This Row],[COSTO COMPRA]]/$E$3</f>
        <v>0</v>
      </c>
      <c r="V7" s="83">
        <f>+x_7_6[[#This Row],[PEDIDO SEMANA ANTERIOR]]+x_7_6[[#This Row],[STOCK SEMANA ANTERIOR]]-x_7_6[[#This Row],[STOCK ACTUAL]]</f>
        <v>0</v>
      </c>
      <c r="W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" spans="1:24" ht="15" hidden="1" customHeight="1" x14ac:dyDescent="0.35">
      <c r="A8" s="19">
        <f t="shared" ca="1" si="0"/>
        <v>45979</v>
      </c>
      <c r="B8" s="8" t="str">
        <f>+_xlfn.XLOOKUP(x_7_6[[#This Row],[ITEM]],DATAIN_STOCK!B22:B1828,DATAIN_STOCK!E22:E1828,0,0,1)</f>
        <v>HARINAS</v>
      </c>
      <c r="C8" s="217" t="s">
        <v>246</v>
      </c>
      <c r="D8" s="92">
        <f t="shared" ca="1" si="1"/>
        <v>0</v>
      </c>
      <c r="E8" s="91"/>
      <c r="F8" s="10"/>
      <c r="G8" s="93" t="str" cm="1">
        <f t="array" aca="1" ref="G8" ca="1">IFERROR(INDEX(DATAIN_COMPRAS!$B$2:$B$2999,MATCH(1,(DATAIN_COMPRAS!$C$2:$C$2999=C8)*(DATAIN_COMPRAS!$A$2:$A$2999&gt;=TODAY()-90)*(DATAIN_COMPRAS!$J$2:$J$2999=MIN(_xlfn._xlws.FILTER(DATAIN_COMPRAS!$J$2:$J$2999,(DATAIN_COMPRAS!$C$2:$C$2999=C8)*(DATAIN_COMPRAS!$A$2:$A$2999&gt;=TODAY()-90)))),0)),"Sin datos")</f>
        <v>550 DISTRIBUIDORA</v>
      </c>
      <c r="I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" s="11">
        <f>+x_7_6[[#This Row],[STOCK ACTUAL]]*x_7_6[[#This Row],[KG/UN]]</f>
        <v>0</v>
      </c>
      <c r="K8" s="5">
        <f ca="1">+(x_7_6[[#This Row],[DEMANDA DIARIA]]*x_7_6[[#This Row],[TIEMPO DE REPOSICION DIAS]])</f>
        <v>0</v>
      </c>
      <c r="L8" s="5">
        <f ca="1">+x_7_6[[#This Row],[DEMANDA DIARIA]]*x_7_6[[#This Row],[TIEMPO DE REPOSICION DIAS]]</f>
        <v>0</v>
      </c>
      <c r="M8" s="5"/>
      <c r="N8" s="6">
        <f>+(x_7_6[[#This Row],[CONSUMO]]*1)/6</f>
        <v>0</v>
      </c>
      <c r="O8" s="63">
        <f ca="1">+_xlfn.XLOOKUP(x_7_6[[#This Row],[PROVEEDOR]],PROVEEDORES!A:A,PROVEEDORES!C:C)</f>
        <v>7</v>
      </c>
      <c r="P8" s="6"/>
      <c r="R8" s="13" cm="1">
        <f t="array" ref="R8">+IFERROR(MIN(_xlfn._xlws.FILTER(DATAIN_COMPRAS!$J$2:J3014,(DATAIN_COMPRAS!$C$2:C3014=C8)*(DATAIN_COMPRAS!$A$2:A3014=MAX(IF(DATAIN_COMPRAS!$C$2:C3014=C8,DATAIN_COMPRAS!$A$2:A3014))))),0)</f>
        <v>1138.1199999999999</v>
      </c>
      <c r="S8" s="24">
        <f>+x_7_6[[#This Row],[PEDIDO]]*x_7_6[[#This Row],[PRECIO UN]]</f>
        <v>0</v>
      </c>
      <c r="T8" s="7"/>
      <c r="U8" s="7">
        <f>+x_7_6[[#This Row],[COSTO COMPRA]]/$E$3</f>
        <v>0</v>
      </c>
      <c r="V8" s="7">
        <f>+x_7_6[[#This Row],[PEDIDO SEMANA ANTERIOR]]+x_7_6[[#This Row],[STOCK SEMANA ANTERIOR]]-x_7_6[[#This Row],[STOCK ACTUAL]]</f>
        <v>0</v>
      </c>
      <c r="W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" spans="1:24" ht="15" hidden="1" customHeight="1" x14ac:dyDescent="0.35">
      <c r="A9" s="19">
        <f t="shared" ca="1" si="0"/>
        <v>45979</v>
      </c>
      <c r="B9" s="8" t="str">
        <f>+_xlfn.XLOOKUP(x_7_6[[#This Row],[ITEM]],DATAIN_STOCK!B23:B1828,DATAIN_STOCK!E23:E1828,0,0,1)</f>
        <v>HARINAS</v>
      </c>
      <c r="C9" s="2" t="s">
        <v>248</v>
      </c>
      <c r="D9" s="92">
        <f t="shared" ca="1" si="1"/>
        <v>0</v>
      </c>
      <c r="E9" s="91"/>
      <c r="F9" s="10"/>
      <c r="G9" s="93" t="str" cm="1">
        <f t="array" aca="1" ref="G9" ca="1">IFERROR(INDEX(DATAIN_COMPRAS!$B$2:$B$2999,MATCH(1,(DATAIN_COMPRAS!$C$2:$C$2999=C9)*(DATAIN_COMPRAS!$A$2:$A$2999&gt;=TODAY()-90)*(DATAIN_COMPRAS!$J$2:$J$2999=MIN(_xlfn._xlws.FILTER(DATAIN_COMPRAS!$J$2:$J$2999,(DATAIN_COMPRAS!$C$2:$C$2999=C9)*(DATAIN_COMPRAS!$A$2:$A$2999&gt;=TODAY()-90)))),0)),"Sin datos")</f>
        <v>550 DISTRIBUIDORA</v>
      </c>
      <c r="I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" s="11">
        <f>+x_7_6[[#This Row],[STOCK ACTUAL]]*x_7_6[[#This Row],[KG/UN]]</f>
        <v>0</v>
      </c>
      <c r="K9" s="5">
        <f ca="1">+(x_7_6[[#This Row],[DEMANDA DIARIA]]*x_7_6[[#This Row],[TIEMPO DE REPOSICION DIAS]])</f>
        <v>0</v>
      </c>
      <c r="L9" s="5">
        <f ca="1">+x_7_6[[#This Row],[DEMANDA DIARIA]]*x_7_6[[#This Row],[TIEMPO DE REPOSICION DIAS]]</f>
        <v>0</v>
      </c>
      <c r="M9" s="5"/>
      <c r="N9" s="6">
        <f>+(x_7_6[[#This Row],[CONSUMO]]*1)/6</f>
        <v>0</v>
      </c>
      <c r="O9" s="63">
        <f ca="1">+_xlfn.XLOOKUP(x_7_6[[#This Row],[PROVEEDOR]],PROVEEDORES!A:A,PROVEEDORES!C:C)</f>
        <v>7</v>
      </c>
      <c r="P9" s="6"/>
      <c r="R9" s="13" cm="1">
        <f t="array" ref="R9">+IFERROR(MIN(_xlfn._xlws.FILTER(DATAIN_COMPRAS!$J$2:J3015,(DATAIN_COMPRAS!$C$2:C3015=C9)*(DATAIN_COMPRAS!$A$2:A3015=MAX(IF(DATAIN_COMPRAS!$C$2:C3015=C9,DATAIN_COMPRAS!$A$2:A3015))))),0)</f>
        <v>1527</v>
      </c>
      <c r="S9" s="24">
        <f>+x_7_6[[#This Row],[PEDIDO]]*x_7_6[[#This Row],[PRECIO UN]]</f>
        <v>0</v>
      </c>
      <c r="T9" s="7"/>
      <c r="U9" s="7">
        <f>+x_7_6[[#This Row],[COSTO COMPRA]]/$E$3</f>
        <v>0</v>
      </c>
      <c r="V9" s="7">
        <f>+x_7_6[[#This Row],[PEDIDO SEMANA ANTERIOR]]+x_7_6[[#This Row],[STOCK SEMANA ANTERIOR]]-x_7_6[[#This Row],[STOCK ACTUAL]]</f>
        <v>0</v>
      </c>
      <c r="W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" spans="1:24" ht="15" hidden="1" customHeight="1" x14ac:dyDescent="0.35">
      <c r="A10" s="19">
        <f t="shared" ca="1" si="0"/>
        <v>45979</v>
      </c>
      <c r="B10" s="8"/>
      <c r="C10" s="2" t="s">
        <v>252</v>
      </c>
      <c r="D10" s="92">
        <f t="shared" si="1"/>
        <v>0</v>
      </c>
      <c r="E10" s="91"/>
      <c r="F10" s="10"/>
      <c r="G10" s="93" t="s">
        <v>701</v>
      </c>
      <c r="I1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" s="11">
        <f>+x_7_6[[#This Row],[STOCK ACTUAL]]*x_7_6[[#This Row],[KG/UN]]</f>
        <v>0</v>
      </c>
      <c r="K10" s="5">
        <f>+(x_7_6[[#This Row],[DEMANDA DIARIA]]*x_7_6[[#This Row],[TIEMPO DE REPOSICION DIAS]])</f>
        <v>0</v>
      </c>
      <c r="L10" s="5">
        <f>+x_7_6[[#This Row],[DEMANDA DIARIA]]*x_7_6[[#This Row],[TIEMPO DE REPOSICION DIAS]]</f>
        <v>0</v>
      </c>
      <c r="M10" s="5"/>
      <c r="N10" s="6">
        <f>+(x_7_6[[#This Row],[CONSUMO]]*1)/6</f>
        <v>0</v>
      </c>
      <c r="O10" s="63">
        <f>+_xlfn.XLOOKUP(x_7_6[[#This Row],[PROVEEDOR]],PROVEEDORES!A:A,PROVEEDORES!C:C)</f>
        <v>7</v>
      </c>
      <c r="P10" s="6"/>
      <c r="R10" s="13" cm="1">
        <f t="array" ref="R10">+IFERROR(MIN(_xlfn._xlws.FILTER(DATAIN_COMPRAS!$J$2:J3019,(DATAIN_COMPRAS!$C$2:C3019=C10)*(DATAIN_COMPRAS!$A$2:A3019=MAX(IF(DATAIN_COMPRAS!$C$2:C3019=C10,DATAIN_COMPRAS!$A$2:A3019))))),0)</f>
        <v>16049.44</v>
      </c>
      <c r="S10" s="24">
        <f>+x_7_6[[#This Row],[PEDIDO]]*x_7_6[[#This Row],[PRECIO UN]]</f>
        <v>0</v>
      </c>
      <c r="T10" s="7"/>
      <c r="U10" s="187">
        <f>+x_7_6[[#This Row],[COSTO COMPRA]]/$E$3</f>
        <v>0</v>
      </c>
      <c r="V10" s="7">
        <f>+x_7_6[[#This Row],[PEDIDO SEMANA ANTERIOR]]+x_7_6[[#This Row],[STOCK SEMANA ANTERIOR]]-x_7_6[[#This Row],[STOCK ACTUAL]]</f>
        <v>0</v>
      </c>
      <c r="W1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" spans="1:24" ht="15" hidden="1" customHeight="1" x14ac:dyDescent="0.35">
      <c r="A11" s="19">
        <f t="shared" ca="1" si="0"/>
        <v>45979</v>
      </c>
      <c r="B11" s="8">
        <f>+_xlfn.XLOOKUP(x_7_6[[#This Row],[ITEM]],DATAIN_STOCK!B165:B1828,DATAIN_STOCK!E165:E1828,0,0,1)</f>
        <v>0</v>
      </c>
      <c r="C11" s="2" t="s">
        <v>435</v>
      </c>
      <c r="D11" s="92" t="e">
        <f t="shared" ca="1" si="1"/>
        <v>#N/A</v>
      </c>
      <c r="E11" s="91"/>
      <c r="F11" s="10"/>
      <c r="G11" s="93" t="str" cm="1">
        <f t="array" aca="1" ref="G11" ca="1">IFERROR(INDEX(DATAIN_COMPRAS!$B$2:$B$2999,MATCH(1,(DATAIN_COMPRAS!$C$2:$C$2999=C11)*(DATAIN_COMPRAS!$A$2:$A$2999&gt;=TODAY()-90)*(DATAIN_COMPRAS!$J$2:$J$2999=MIN(_xlfn._xlws.FILTER(DATAIN_COMPRAS!$J$2:$J$2999,(DATAIN_COMPRAS!$C$2:$C$2999=C11)*(DATAIN_COMPRAS!$A$2:$A$2999&gt;=TODAY()-90)))),0)),"Sin datos")</f>
        <v>CRISBET</v>
      </c>
      <c r="I1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" s="11">
        <f>+x_7_6[[#This Row],[STOCK ACTUAL]]*x_7_6[[#This Row],[KG/UN]]</f>
        <v>0</v>
      </c>
      <c r="K11" s="5" t="e">
        <f ca="1">+(x_7_6[[#This Row],[DEMANDA DIARIA]]*x_7_6[[#This Row],[TIEMPO DE REPOSICION DIAS]])</f>
        <v>#N/A</v>
      </c>
      <c r="L11" s="5" t="e">
        <f ca="1">+x_7_6[[#This Row],[DEMANDA DIARIA]]*x_7_6[[#This Row],[TIEMPO DE REPOSICION DIAS]]</f>
        <v>#N/A</v>
      </c>
      <c r="M11" s="5"/>
      <c r="N11" s="6">
        <f>+(x_7_6[[#This Row],[CONSUMO]]*1)/6</f>
        <v>0</v>
      </c>
      <c r="O11" s="63" t="e">
        <f ca="1">+_xlfn.XLOOKUP(x_7_6[[#This Row],[PROVEEDOR]],PROVEEDORES!A:A,PROVEEDORES!C:C)</f>
        <v>#N/A</v>
      </c>
      <c r="P11" s="6"/>
      <c r="R11" s="13" cm="1">
        <f t="array" ref="R11">+IFERROR(MIN(_xlfn._xlws.FILTER(DATAIN_COMPRAS!$J$2:J3112,(DATAIN_COMPRAS!$C$2:C3112=C11)*(DATAIN_COMPRAS!$A$2:A3112=MAX(IF(DATAIN_COMPRAS!$C$2:C3112=C11,DATAIN_COMPRAS!$A$2:A3112))))),0)</f>
        <v>834.99680000000001</v>
      </c>
      <c r="S11" s="24">
        <f>+x_7_6[[#This Row],[PEDIDO]]*x_7_6[[#This Row],[PRECIO UN]]</f>
        <v>0</v>
      </c>
      <c r="T11" s="7"/>
      <c r="U11" s="7">
        <f>+x_7_6[[#This Row],[COSTO COMPRA]]/$E$3</f>
        <v>0</v>
      </c>
      <c r="V11" s="64">
        <f>+x_7_6[[#This Row],[PEDIDO SEMANA ANTERIOR]]+x_7_6[[#This Row],[STOCK SEMANA ANTERIOR]]-x_7_6[[#This Row],[STOCK ACTUAL]]</f>
        <v>0</v>
      </c>
      <c r="W1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" spans="1:24" ht="15" hidden="1" customHeight="1" x14ac:dyDescent="0.35">
      <c r="A12" s="19">
        <f t="shared" ca="1" si="0"/>
        <v>45979</v>
      </c>
      <c r="B12" s="8" t="str">
        <f>+_xlfn.XLOOKUP(x_7_6[[#This Row],[ITEM]],DATAIN_STOCK!B128:B1954,DATAIN_STOCK!E128:E1954,0,0,1)</f>
        <v>LIMPIEZA</v>
      </c>
      <c r="C12" s="2" t="s">
        <v>482</v>
      </c>
      <c r="D12" s="205" t="e">
        <f t="shared" ca="1" si="1"/>
        <v>#N/A</v>
      </c>
      <c r="E12" s="91"/>
      <c r="F12" s="10"/>
      <c r="G12" s="93" t="str" cm="1">
        <f t="array" aca="1" ref="G12" ca="1">IFERROR(INDEX(DATAIN_COMPRAS!$B$2:$B$2999,MATCH(1,(DATAIN_COMPRAS!$C$2:$C$2999=C12)*(DATAIN_COMPRAS!$A$2:$A$2999&gt;=TODAY()-90)*(DATAIN_COMPRAS!$J$2:$J$2999=MIN(_xlfn._xlws.FILTER(DATAIN_COMPRAS!$J$2:$J$2999,(DATAIN_COMPRAS!$C$2:$C$2999=C12)*(DATAIN_COMPRAS!$A$2:$A$2999&gt;=TODAY()-90)))),0)),"Sin datos")</f>
        <v>CRISBET</v>
      </c>
      <c r="H12" s="69"/>
      <c r="I1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" s="11">
        <f>+x_7_6[[#This Row],[STOCK ACTUAL]]*x_7_6[[#This Row],[KG/UN]]</f>
        <v>0</v>
      </c>
      <c r="K12" s="5" t="e">
        <f ca="1">+(x_7_6[[#This Row],[DEMANDA DIARIA]]*x_7_6[[#This Row],[TIEMPO DE REPOSICION DIAS]])</f>
        <v>#N/A</v>
      </c>
      <c r="L12" s="5" t="e">
        <f ca="1">+x_7_6[[#This Row],[DEMANDA DIARIA]]*x_7_6[[#This Row],[TIEMPO DE REPOSICION DIAS]]</f>
        <v>#N/A</v>
      </c>
      <c r="M12" s="5"/>
      <c r="N12" s="6">
        <f>+(x_7_6[[#This Row],[CONSUMO]]*1)/6</f>
        <v>0</v>
      </c>
      <c r="O12" s="63" t="e">
        <f ca="1">+_xlfn.XLOOKUP(x_7_6[[#This Row],[PROVEEDOR]],PROVEEDORES!A:A,PROVEEDORES!C:C)</f>
        <v>#N/A</v>
      </c>
      <c r="P12" s="6"/>
      <c r="R12" s="13" cm="1">
        <f t="array" ref="R12">+IFERROR(MIN(_xlfn._xlws.FILTER(DATAIN_COMPRAS!$J$2:J3139,(DATAIN_COMPRAS!$C$2:C3139=C12)*(DATAIN_COMPRAS!$A$2:A3139=MAX(IF(DATAIN_COMPRAS!$C$2:C3139=C12,DATAIN_COMPRAS!$A$2:A3139))))),0)</f>
        <v>1469.9999600000001</v>
      </c>
      <c r="S12" s="24">
        <f>+x_7_6[[#This Row],[PEDIDO]]*x_7_6[[#This Row],[PRECIO UN]]</f>
        <v>0</v>
      </c>
      <c r="T12" s="7"/>
      <c r="U12" s="7">
        <f>+x_7_6[[#This Row],[COSTO COMPRA]]/$E$3</f>
        <v>0</v>
      </c>
      <c r="V12" s="7">
        <f>+x_7_6[[#This Row],[PEDIDO SEMANA ANTERIOR]]+x_7_6[[#This Row],[STOCK SEMANA ANTERIOR]]-x_7_6[[#This Row],[STOCK ACTUAL]]</f>
        <v>0</v>
      </c>
      <c r="W1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" spans="1:24" ht="15" customHeight="1" x14ac:dyDescent="0.35">
      <c r="A13" s="18">
        <f t="shared" ca="1" si="0"/>
        <v>45979</v>
      </c>
      <c r="B13" s="8">
        <f>+_xlfn.XLOOKUP(x_7_6[[#This Row],[ITEM]],DATAIN_STOCK!B163:B1828,DATAIN_STOCK!E163:E1828,0,0,1)</f>
        <v>0</v>
      </c>
      <c r="C13" s="221" t="s">
        <v>720</v>
      </c>
      <c r="D13" s="92">
        <f t="shared" ca="1" si="1"/>
        <v>0</v>
      </c>
      <c r="E13" s="91" t="s">
        <v>794</v>
      </c>
      <c r="F13" s="10">
        <v>10</v>
      </c>
      <c r="G13" s="93" t="str" cm="1">
        <f t="array" aca="1" ref="G13" ca="1">IFERROR(INDEX(DATAIN_COMPRAS!$B$2:$B$2999,MATCH(1,(DATAIN_COMPRAS!$C$2:$C$2999=C13)*(DATAIN_COMPRAS!$A$2:$A$2999&gt;=TODAY()-90)*(DATAIN_COMPRAS!$J$2:$J$2999=MIN(_xlfn._xlws.FILTER(DATAIN_COMPRAS!$J$2:$J$2999,(DATAIN_COMPRAS!$C$2:$C$2999=C13)*(DATAIN_COMPRAS!$A$2:$A$2999&gt;=TODAY()-90)))),0)),"Sin datos")</f>
        <v>DIGACOR</v>
      </c>
      <c r="H13" s="68">
        <v>45979</v>
      </c>
      <c r="I1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" s="11">
        <f>+x_7_6[[#This Row],[STOCK ACTUAL]]*x_7_6[[#This Row],[KG/UN]]</f>
        <v>0</v>
      </c>
      <c r="K13" s="5">
        <f ca="1">+(x_7_6[[#This Row],[DEMANDA DIARIA]]*x_7_6[[#This Row],[TIEMPO DE REPOSICION DIAS]])</f>
        <v>0</v>
      </c>
      <c r="L13" s="5">
        <f ca="1">+x_7_6[[#This Row],[DEMANDA DIARIA]]*x_7_6[[#This Row],[TIEMPO DE REPOSICION DIAS]]</f>
        <v>0</v>
      </c>
      <c r="M13" s="5"/>
      <c r="N13" s="6">
        <f>+(x_7_6[[#This Row],[CONSUMO]]*1)/6</f>
        <v>0</v>
      </c>
      <c r="O13" s="63">
        <f ca="1">+_xlfn.XLOOKUP(x_7_6[[#This Row],[PROVEEDOR]],PROVEEDORES!A:A,PROVEEDORES!C:C)</f>
        <v>1</v>
      </c>
      <c r="P13" s="6"/>
      <c r="Q13" s="7"/>
      <c r="R13" s="13" cm="1">
        <f t="array" ref="R13">+IFERROR(MIN(_xlfn._xlws.FILTER(DATAIN_COMPRAS!$J$2:J3058,(DATAIN_COMPRAS!$C$2:C3058=C13)*(DATAIN_COMPRAS!$A$2:A3058=MAX(IF(DATAIN_COMPRAS!$C$2:C3058=C13,DATAIN_COMPRAS!$A$2:A3058))))),0)</f>
        <v>2988.199665000001</v>
      </c>
      <c r="S13" s="13">
        <f>+x_7_6[[#This Row],[PEDIDO]]*x_7_6[[#This Row],[PRECIO UN]]</f>
        <v>29881.996650000008</v>
      </c>
      <c r="T13" s="7"/>
      <c r="U13" s="7">
        <f>+x_7_6[[#This Row],[COSTO COMPRA]]/$E$3</f>
        <v>9.2022165477749315E-2</v>
      </c>
      <c r="V13" s="64">
        <f>+x_7_6[[#This Row],[PEDIDO SEMANA ANTERIOR]]+x_7_6[[#This Row],[STOCK SEMANA ANTERIOR]]-x_7_6[[#This Row],[STOCK ACTUAL]]</f>
        <v>0</v>
      </c>
      <c r="W1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4" spans="1:24" ht="15" hidden="1" customHeight="1" x14ac:dyDescent="0.35">
      <c r="A14" s="19">
        <f t="shared" ca="1" si="0"/>
        <v>45979</v>
      </c>
      <c r="B14" s="8" t="str">
        <f>+_xlfn.XLOOKUP(x_7_6[[#This Row],[ITEM]],DATAIN_STOCK!B20:B1828,DATAIN_STOCK!E20:E1828,0,0,1)</f>
        <v>CAFES</v>
      </c>
      <c r="C14" s="3" t="s">
        <v>116</v>
      </c>
      <c r="D14" s="92">
        <f t="shared" ca="1" si="1"/>
        <v>0</v>
      </c>
      <c r="E14" s="91"/>
      <c r="F14" s="10"/>
      <c r="G14" s="93" t="str" cm="1">
        <f t="array" aca="1" ref="G14" ca="1">IFERROR(INDEX(DATAIN_COMPRAS!$B$2:$B$2999,MATCH(1,(DATAIN_COMPRAS!$C$2:$C$2999=C14)*(DATAIN_COMPRAS!$A$2:$A$2999&gt;=TODAY()-90)*(DATAIN_COMPRAS!$J$2:$J$2999=MIN(_xlfn._xlws.FILTER(DATAIN_COMPRAS!$J$2:$J$2999,(DATAIN_COMPRAS!$C$2:$C$2999=C14)*(DATAIN_COMPRAS!$A$2:$A$2999&gt;=TODAY()-90)))),0)),"Sin datos")</f>
        <v>DIGACOR</v>
      </c>
      <c r="I1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4" s="11">
        <f>+x_7_6[[#This Row],[STOCK ACTUAL]]*x_7_6[[#This Row],[KG/UN]]</f>
        <v>0</v>
      </c>
      <c r="K14" s="5">
        <f ca="1">+(x_7_6[[#This Row],[DEMANDA DIARIA]]*x_7_6[[#This Row],[TIEMPO DE REPOSICION DIAS]])</f>
        <v>0</v>
      </c>
      <c r="L14" s="5">
        <f ca="1">+x_7_6[[#This Row],[DEMANDA DIARIA]]*x_7_6[[#This Row],[TIEMPO DE REPOSICION DIAS]]</f>
        <v>0</v>
      </c>
      <c r="M14" s="5"/>
      <c r="N14" s="6">
        <f>+(x_7_6[[#This Row],[CONSUMO]]*1)/6</f>
        <v>0</v>
      </c>
      <c r="O14" s="63">
        <f ca="1">+_xlfn.XLOOKUP(x_7_6[[#This Row],[PROVEEDOR]],PROVEEDORES!A:A,PROVEEDORES!C:C)</f>
        <v>1</v>
      </c>
      <c r="P14" s="6"/>
      <c r="Q14" s="7"/>
      <c r="R14" s="13" cm="1">
        <f t="array" ref="R14">+IFERROR(MIN(_xlfn._xlws.FILTER(DATAIN_COMPRAS!$J$2:J3029,(DATAIN_COMPRAS!$C$2:C3029=C14)*(DATAIN_COMPRAS!$A$2:A3029=MAX(IF(DATAIN_COMPRAS!$C$2:C3029=C14,DATAIN_COMPRAS!$A$2:A3029))))),0)</f>
        <v>8202.0312219999996</v>
      </c>
      <c r="S14" s="13">
        <f>+x_7_6[[#This Row],[PEDIDO]]*x_7_6[[#This Row],[PRECIO UN]]</f>
        <v>0</v>
      </c>
      <c r="T14" s="7"/>
      <c r="U14" s="7">
        <f>+x_7_6[[#This Row],[COSTO COMPRA]]/$E$3</f>
        <v>0</v>
      </c>
      <c r="V14" s="64">
        <f>+x_7_6[[#This Row],[PEDIDO SEMANA ANTERIOR]]+x_7_6[[#This Row],[STOCK SEMANA ANTERIOR]]-x_7_6[[#This Row],[STOCK ACTUAL]]</f>
        <v>0</v>
      </c>
      <c r="W1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5" spans="1:24" ht="15" hidden="1" customHeight="1" x14ac:dyDescent="0.35">
      <c r="A15" s="19">
        <f t="shared" ca="1" si="0"/>
        <v>45979</v>
      </c>
      <c r="B15" s="8">
        <f>+_xlfn.XLOOKUP(x_7_6[[#This Row],[ITEM]],DATAIN_STOCK!B27:B1828,DATAIN_STOCK!E27:E1828,0,0,1)</f>
        <v>0</v>
      </c>
      <c r="C15" s="210" t="s">
        <v>528</v>
      </c>
      <c r="D15" s="92">
        <f t="shared" ca="1" si="1"/>
        <v>0</v>
      </c>
      <c r="E15" s="91"/>
      <c r="F15" s="10"/>
      <c r="G15" s="93" t="str" cm="1">
        <f t="array" aca="1" ref="G15" ca="1">IFERROR(INDEX(DATAIN_COMPRAS!$B$2:$B$2999,MATCH(1,(DATAIN_COMPRAS!$C$2:$C$2999=C15)*(DATAIN_COMPRAS!$A$2:$A$2999&gt;=TODAY()-90)*(DATAIN_COMPRAS!$J$2:$J$2999=MIN(_xlfn._xlws.FILTER(DATAIN_COMPRAS!$J$2:$J$2999,(DATAIN_COMPRAS!$C$2:$C$2999=C15)*(DATAIN_COMPRAS!$A$2:$A$2999&gt;=TODAY()-90)))),0)),"Sin datos")</f>
        <v>DIGACOR</v>
      </c>
      <c r="I1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5" s="11">
        <f>+x_7_6[[#This Row],[STOCK ACTUAL]]*x_7_6[[#This Row],[KG/UN]]</f>
        <v>0</v>
      </c>
      <c r="K15" s="5">
        <f ca="1">+(x_7_6[[#This Row],[DEMANDA DIARIA]]*x_7_6[[#This Row],[TIEMPO DE REPOSICION DIAS]])</f>
        <v>0</v>
      </c>
      <c r="L15" s="5">
        <f ca="1">+x_7_6[[#This Row],[DEMANDA DIARIA]]*x_7_6[[#This Row],[TIEMPO DE REPOSICION DIAS]]</f>
        <v>0</v>
      </c>
      <c r="M15" s="5"/>
      <c r="N15" s="6">
        <f>+(x_7_6[[#This Row],[CONSUMO]]*1)/6</f>
        <v>0</v>
      </c>
      <c r="O15" s="63">
        <f ca="1">+_xlfn.XLOOKUP(x_7_6[[#This Row],[PROVEEDOR]],PROVEEDORES!A:A,PROVEEDORES!C:C)</f>
        <v>1</v>
      </c>
      <c r="P15" s="6"/>
      <c r="R15" s="13" cm="1">
        <f t="array" ref="R15">+IFERROR(MIN(_xlfn._xlws.FILTER(DATAIN_COMPRAS!$J$2:J3024,(DATAIN_COMPRAS!$C$2:C3024=C15)*(DATAIN_COMPRAS!$A$2:A3024=MAX(IF(DATAIN_COMPRAS!$C$2:C3024=C15,DATAIN_COMPRAS!$A$2:A3024))))),0)</f>
        <v>4807.6364822784808</v>
      </c>
      <c r="S15" s="24">
        <f>+x_7_6[[#This Row],[PEDIDO]]*x_7_6[[#This Row],[PRECIO UN]]</f>
        <v>0</v>
      </c>
      <c r="T15" s="7"/>
      <c r="U15" s="100">
        <f>+x_7_6[[#This Row],[COSTO COMPRA]]/$E$3</f>
        <v>0</v>
      </c>
      <c r="V15" s="7">
        <f>+x_7_6[[#This Row],[PEDIDO SEMANA ANTERIOR]]+x_7_6[[#This Row],[STOCK SEMANA ANTERIOR]]-x_7_6[[#This Row],[STOCK ACTUAL]]</f>
        <v>0</v>
      </c>
      <c r="W1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6" spans="1:24" ht="15" hidden="1" customHeight="1" x14ac:dyDescent="0.35">
      <c r="A16" s="18">
        <f t="shared" ca="1" si="0"/>
        <v>45979</v>
      </c>
      <c r="B16" s="8" t="str">
        <f>+_xlfn.XLOOKUP(x_7_6[[#This Row],[ITEM]],DATAIN_STOCK!B33:B1828,DATAIN_STOCK!E33:E1828,0,0,1)</f>
        <v>ALMACEN</v>
      </c>
      <c r="C16" s="199" t="s">
        <v>110</v>
      </c>
      <c r="D16" s="92">
        <f t="shared" ca="1" si="1"/>
        <v>0</v>
      </c>
      <c r="E16" s="91"/>
      <c r="F16" s="10"/>
      <c r="G16" s="93" t="str" cm="1">
        <f t="array" aca="1" ref="G16" ca="1">IFERROR(INDEX(DATAIN_COMPRAS!$B$2:$B$2999,MATCH(1,(DATAIN_COMPRAS!$C$2:$C$2999=C16)*(DATAIN_COMPRAS!$A$2:$A$2999&gt;=TODAY()-90)*(DATAIN_COMPRAS!$J$2:$J$2999=MIN(_xlfn._xlws.FILTER(DATAIN_COMPRAS!$J$2:$J$2999,(DATAIN_COMPRAS!$C$2:$C$2999=C16)*(DATAIN_COMPRAS!$A$2:$A$2999&gt;=TODAY()-90)))),0)),"Sin datos")</f>
        <v>DIGACOR</v>
      </c>
      <c r="I1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6" s="11">
        <f>+x_7_6[[#This Row],[STOCK ACTUAL]]*x_7_6[[#This Row],[KG/UN]]</f>
        <v>0</v>
      </c>
      <c r="K16" s="5">
        <f ca="1">+(x_7_6[[#This Row],[DEMANDA DIARIA]]*x_7_6[[#This Row],[TIEMPO DE REPOSICION DIAS]])</f>
        <v>0</v>
      </c>
      <c r="L16" s="5">
        <f ca="1">+x_7_6[[#This Row],[DEMANDA DIARIA]]*x_7_6[[#This Row],[TIEMPO DE REPOSICION DIAS]]</f>
        <v>0</v>
      </c>
      <c r="M16" s="5"/>
      <c r="N16" s="6">
        <f>+(x_7_6[[#This Row],[CONSUMO]]*1)/6</f>
        <v>0</v>
      </c>
      <c r="O16" s="63">
        <f ca="1">+_xlfn.XLOOKUP(x_7_6[[#This Row],[PROVEEDOR]],PROVEEDORES!A:A,PROVEEDORES!C:C)</f>
        <v>1</v>
      </c>
      <c r="P16" s="6"/>
      <c r="Q16" s="7"/>
      <c r="R16" s="13" cm="1">
        <f t="array" ref="R16">+IFERROR(MIN(_xlfn._xlws.FILTER(DATAIN_COMPRAS!$J$2:J3038,(DATAIN_COMPRAS!$C$2:C3038=C16)*(DATAIN_COMPRAS!$A$2:A3038=MAX(IF(DATAIN_COMPRAS!$C$2:C3038=C16,DATAIN_COMPRAS!$A$2:A3038))))),0)</f>
        <v>4429.0033333333331</v>
      </c>
      <c r="S16" s="12">
        <f>+x_7_6[[#This Row],[PEDIDO]]*x_7_6[[#This Row],[PRECIO UN]]</f>
        <v>0</v>
      </c>
      <c r="T16" s="7"/>
      <c r="U16" s="7">
        <f>+x_7_6[[#This Row],[COSTO COMPRA]]/$E$3</f>
        <v>0</v>
      </c>
      <c r="V16" s="64">
        <f>+x_7_6[[#This Row],[PEDIDO SEMANA ANTERIOR]]+x_7_6[[#This Row],[STOCK SEMANA ANTERIOR]]-x_7_6[[#This Row],[STOCK ACTUAL]]</f>
        <v>0</v>
      </c>
      <c r="W1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7" spans="1:24" ht="15" hidden="1" customHeight="1" x14ac:dyDescent="0.35">
      <c r="A17" s="19">
        <f t="shared" ca="1" si="0"/>
        <v>45979</v>
      </c>
      <c r="B17" s="8" t="str">
        <f>+_xlfn.XLOOKUP(x_7_6[[#This Row],[ITEM]],DATAIN_STOCK!B85:B1828,DATAIN_STOCK!E85:E1828,0,0,1)</f>
        <v>ALMACEN</v>
      </c>
      <c r="C17" s="8" t="s">
        <v>102</v>
      </c>
      <c r="D17" s="92">
        <f t="shared" ca="1" si="1"/>
        <v>0</v>
      </c>
      <c r="E17" s="91"/>
      <c r="F17" s="92"/>
      <c r="G17" s="93" t="str" cm="1">
        <f t="array" aca="1" ref="G17" ca="1">IFERROR(INDEX(DATAIN_COMPRAS!$B$2:$B$2999,MATCH(1,(DATAIN_COMPRAS!$C$2:$C$2999=C17)*(DATAIN_COMPRAS!$A$2:$A$2999&gt;=TODAY()-90)*(DATAIN_COMPRAS!$J$2:$J$2999=MIN(_xlfn._xlws.FILTER(DATAIN_COMPRAS!$J$2:$J$2999,(DATAIN_COMPRAS!$C$2:$C$2999=C17)*(DATAIN_COMPRAS!$A$2:$A$2999&gt;=TODAY()-90)))),0)),"Sin datos")</f>
        <v>DIGACOR</v>
      </c>
      <c r="I17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7" s="11">
        <f>+x_7_6[[#This Row],[STOCK ACTUAL]]*x_7_6[[#This Row],[KG/UN]]</f>
        <v>0</v>
      </c>
      <c r="K17" s="94">
        <f ca="1">+(x_7_6[[#This Row],[DEMANDA DIARIA]]*x_7_6[[#This Row],[TIEMPO DE REPOSICION DIAS]])</f>
        <v>0</v>
      </c>
      <c r="L17" s="94">
        <f ca="1">+x_7_6[[#This Row],[DEMANDA DIARIA]]*x_7_6[[#This Row],[TIEMPO DE REPOSICION DIAS]]</f>
        <v>0</v>
      </c>
      <c r="M17" s="94"/>
      <c r="N17" s="90">
        <f>+(x_7_6[[#This Row],[CONSUMO]]*1)/6</f>
        <v>0</v>
      </c>
      <c r="O17" s="95">
        <f ca="1">+_xlfn.XLOOKUP(x_7_6[[#This Row],[PROVEEDOR]],PROVEEDORES!A:A,PROVEEDORES!C:C)</f>
        <v>1</v>
      </c>
      <c r="P17" s="90"/>
      <c r="R17" s="13" cm="1">
        <f t="array" ref="R17">+IFERROR(MIN(_xlfn._xlws.FILTER(DATAIN_COMPRAS!$J$2:J3050,(DATAIN_COMPRAS!$C$2:C3050=C17)*(DATAIN_COMPRAS!$A$2:A3050=MAX(IF(DATAIN_COMPRAS!$C$2:C3050=C17,DATAIN_COMPRAS!$A$2:A3050))))),0)</f>
        <v>6057.3586452499994</v>
      </c>
      <c r="S17" s="96">
        <f>+x_7_6[[#This Row],[PEDIDO]]*x_7_6[[#This Row],[PRECIO UN]]</f>
        <v>0</v>
      </c>
      <c r="T17" s="83"/>
      <c r="U17" s="83">
        <f>+x_7_6[[#This Row],[COSTO COMPRA]]/$E$3</f>
        <v>0</v>
      </c>
      <c r="V17" s="83">
        <f>+x_7_6[[#This Row],[PEDIDO SEMANA ANTERIOR]]+x_7_6[[#This Row],[STOCK SEMANA ANTERIOR]]-x_7_6[[#This Row],[STOCK ACTUAL]]</f>
        <v>0</v>
      </c>
      <c r="W1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8" spans="1:24" ht="15" hidden="1" customHeight="1" x14ac:dyDescent="0.35">
      <c r="A18" s="18">
        <f t="shared" ca="1" si="0"/>
        <v>45979</v>
      </c>
      <c r="B18" s="8" t="str">
        <f>+_xlfn.XLOOKUP(x_7_6[[#This Row],[ITEM]],DATAIN_STOCK!B39:B1828,DATAIN_STOCK!E39:E1828,0,0,1)</f>
        <v>CAFES</v>
      </c>
      <c r="C18" s="8" t="s">
        <v>111</v>
      </c>
      <c r="D18" s="92">
        <f t="shared" ca="1" si="1"/>
        <v>0</v>
      </c>
      <c r="E18" s="91"/>
      <c r="F18" s="10"/>
      <c r="G18" s="93" t="str" cm="1">
        <f t="array" aca="1" ref="G18" ca="1">IFERROR(INDEX(DATAIN_COMPRAS!$B$2:$B$2999,MATCH(1,(DATAIN_COMPRAS!$C$2:$C$2999=C18)*(DATAIN_COMPRAS!$A$2:$A$2999&gt;=TODAY()-90)*(DATAIN_COMPRAS!$J$2:$J$2999=MIN(_xlfn._xlws.FILTER(DATAIN_COMPRAS!$J$2:$J$2999,(DATAIN_COMPRAS!$C$2:$C$2999=C18)*(DATAIN_COMPRAS!$A$2:$A$2999&gt;=TODAY()-90)))),0)),"Sin datos")</f>
        <v>DIGACOR</v>
      </c>
      <c r="I1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8" s="11">
        <f>+x_7_6[[#This Row],[STOCK ACTUAL]]*x_7_6[[#This Row],[KG/UN]]</f>
        <v>0</v>
      </c>
      <c r="K18" s="5">
        <f ca="1">+(x_7_6[[#This Row],[DEMANDA DIARIA]]*x_7_6[[#This Row],[TIEMPO DE REPOSICION DIAS]])</f>
        <v>0</v>
      </c>
      <c r="L18" s="5">
        <f ca="1">+x_7_6[[#This Row],[DEMANDA DIARIA]]*x_7_6[[#This Row],[TIEMPO DE REPOSICION DIAS]]</f>
        <v>0</v>
      </c>
      <c r="M18" s="5"/>
      <c r="N18" s="6">
        <f>+(x_7_6[[#This Row],[CONSUMO]]*1)/6</f>
        <v>0</v>
      </c>
      <c r="O18" s="63">
        <f ca="1">+_xlfn.XLOOKUP(x_7_6[[#This Row],[PROVEEDOR]],PROVEEDORES!A:A,PROVEEDORES!C:C)</f>
        <v>1</v>
      </c>
      <c r="P18" s="6"/>
      <c r="Q18" s="7"/>
      <c r="R18" s="13" cm="1">
        <f t="array" ref="R18">+IFERROR(MIN(_xlfn._xlws.FILTER(DATAIN_COMPRAS!$J$2:J3044,(DATAIN_COMPRAS!$C$2:C3044=C18)*(DATAIN_COMPRAS!$A$2:A3044=MAX(IF(DATAIN_COMPRAS!$C$2:C3044=C18,DATAIN_COMPRAS!$A$2:A3044))))),0)</f>
        <v>3646.3591999999999</v>
      </c>
      <c r="S18" s="13">
        <f>+x_7_6[[#This Row],[PEDIDO]]*x_7_6[[#This Row],[PRECIO UN]]</f>
        <v>0</v>
      </c>
      <c r="T18" s="7"/>
      <c r="U18" s="7">
        <f>+x_7_6[[#This Row],[COSTO COMPRA]]/$E$3</f>
        <v>0</v>
      </c>
      <c r="V18" s="64">
        <f>+x_7_6[[#This Row],[PEDIDO SEMANA ANTERIOR]]+x_7_6[[#This Row],[STOCK SEMANA ANTERIOR]]-x_7_6[[#This Row],[STOCK ACTUAL]]</f>
        <v>0</v>
      </c>
      <c r="W1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9" spans="1:24" ht="15" hidden="1" customHeight="1" x14ac:dyDescent="0.35">
      <c r="A19" s="19">
        <f t="shared" ca="1" si="0"/>
        <v>45979</v>
      </c>
      <c r="B19" s="8" t="str">
        <f>+_xlfn.XLOOKUP(x_7_6[[#This Row],[ITEM]],DATAIN_STOCK!B90:B1828,DATAIN_STOCK!E90:E1828,0,0,1)</f>
        <v>ALMACEN</v>
      </c>
      <c r="C19" s="8" t="s">
        <v>243</v>
      </c>
      <c r="D19" s="92">
        <f t="shared" ca="1" si="1"/>
        <v>0</v>
      </c>
      <c r="E19" s="91"/>
      <c r="F19" s="10"/>
      <c r="G19" s="93" t="str" cm="1">
        <f t="array" aca="1" ref="G19" ca="1">IFERROR(INDEX(DATAIN_COMPRAS!$B$2:$B$2999,MATCH(1,(DATAIN_COMPRAS!$C$2:$C$2999=C19)*(DATAIN_COMPRAS!$A$2:$A$2999&gt;=TODAY()-90)*(DATAIN_COMPRAS!$J$2:$J$2999=MIN(_xlfn._xlws.FILTER(DATAIN_COMPRAS!$J$2:$J$2999,(DATAIN_COMPRAS!$C$2:$C$2999=C19)*(DATAIN_COMPRAS!$A$2:$A$2999&gt;=TODAY()-90)))),0)),"Sin datos")</f>
        <v>DIGACOR</v>
      </c>
      <c r="H19" s="69"/>
      <c r="I1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9" s="11">
        <f>+x_7_6[[#This Row],[STOCK ACTUAL]]*x_7_6[[#This Row],[KG/UN]]</f>
        <v>0</v>
      </c>
      <c r="K19" s="5">
        <f ca="1">+(x_7_6[[#This Row],[DEMANDA DIARIA]]*x_7_6[[#This Row],[TIEMPO DE REPOSICION DIAS]])</f>
        <v>0</v>
      </c>
      <c r="L19" s="5">
        <f ca="1">+x_7_6[[#This Row],[DEMANDA DIARIA]]*x_7_6[[#This Row],[TIEMPO DE REPOSICION DIAS]]</f>
        <v>0</v>
      </c>
      <c r="M19" s="5"/>
      <c r="N19" s="6">
        <f>+(x_7_6[[#This Row],[CONSUMO]]*1)/6</f>
        <v>0</v>
      </c>
      <c r="O19" s="63">
        <f ca="1">+_xlfn.XLOOKUP(x_7_6[[#This Row],[PROVEEDOR]],PROVEEDORES!A:A,PROVEEDORES!C:C)</f>
        <v>1</v>
      </c>
      <c r="P19" s="6"/>
      <c r="R19" s="13" cm="1">
        <f t="array" ref="R19">+IFERROR(MIN(_xlfn._xlws.FILTER(DATAIN_COMPRAS!$J$2:J3116,(DATAIN_COMPRAS!$C$2:C3116=C19)*(DATAIN_COMPRAS!$A$2:A3116=MAX(IF(DATAIN_COMPRAS!$C$2:C3116=C19,DATAIN_COMPRAS!$A$2:A3116))))),0)</f>
        <v>15248.550873599999</v>
      </c>
      <c r="S19" s="24">
        <f>+x_7_6[[#This Row],[PEDIDO]]*x_7_6[[#This Row],[PRECIO UN]]</f>
        <v>0</v>
      </c>
      <c r="T19" s="7"/>
      <c r="U19" s="7">
        <f>+x_7_6[[#This Row],[COSTO COMPRA]]/$E$3</f>
        <v>0</v>
      </c>
      <c r="V19" s="7">
        <f>+x_7_6[[#This Row],[PEDIDO SEMANA ANTERIOR]]+x_7_6[[#This Row],[STOCK SEMANA ANTERIOR]]-x_7_6[[#This Row],[STOCK ACTUAL]]</f>
        <v>0</v>
      </c>
      <c r="W1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0" spans="1:24" ht="15" hidden="1" customHeight="1" x14ac:dyDescent="0.35">
      <c r="A20" s="20">
        <f t="shared" ca="1" si="0"/>
        <v>45979</v>
      </c>
      <c r="B20" s="8">
        <f>+_xlfn.XLOOKUP(x_7_6[[#This Row],[ITEM]],DATAIN_STOCK!B45:B1871,DATAIN_STOCK!E45:E1871,0,0,1)</f>
        <v>0</v>
      </c>
      <c r="C20" s="216" t="s">
        <v>634</v>
      </c>
      <c r="D20" s="92">
        <f t="shared" si="1"/>
        <v>0</v>
      </c>
      <c r="E20" s="91"/>
      <c r="F20" s="92"/>
      <c r="G20" s="93" t="s">
        <v>50</v>
      </c>
      <c r="I20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0" s="11">
        <f>+x_7_6[[#This Row],[STOCK ACTUAL]]*x_7_6[[#This Row],[KG/UN]]</f>
        <v>0</v>
      </c>
      <c r="K20" s="94">
        <f>+(x_7_6[[#This Row],[DEMANDA DIARIA]]*x_7_6[[#This Row],[TIEMPO DE REPOSICION DIAS]])</f>
        <v>0</v>
      </c>
      <c r="L20" s="94">
        <f>+x_7_6[[#This Row],[DEMANDA DIARIA]]*x_7_6[[#This Row],[TIEMPO DE REPOSICION DIAS]]</f>
        <v>0</v>
      </c>
      <c r="M20" s="94"/>
      <c r="N20" s="90">
        <f>+(x_7_6[[#This Row],[CONSUMO]]*1)/6</f>
        <v>0</v>
      </c>
      <c r="O20" s="95">
        <f>+_xlfn.XLOOKUP(x_7_6[[#This Row],[PROVEEDOR]],PROVEEDORES!A:A,PROVEEDORES!C:C)</f>
        <v>1</v>
      </c>
      <c r="P20" s="90"/>
      <c r="R20" s="193">
        <v>15248.550873599999</v>
      </c>
      <c r="S20" s="96">
        <f>+x_7_6[[#This Row],[PEDIDO]]*x_7_6[[#This Row],[PRECIO UN]]</f>
        <v>0</v>
      </c>
      <c r="T20" s="83"/>
      <c r="U20" s="83">
        <f>+x_7_6[[#This Row],[COSTO COMPRA]]/$E$3</f>
        <v>0</v>
      </c>
      <c r="V20" s="83">
        <f>+x_7_6[[#This Row],[PEDIDO SEMANA ANTERIOR]]+x_7_6[[#This Row],[STOCK SEMANA ANTERIOR]]-x_7_6[[#This Row],[STOCK ACTUAL]]</f>
        <v>0</v>
      </c>
      <c r="W2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1" spans="1:24" ht="15" hidden="1" customHeight="1" x14ac:dyDescent="0.35">
      <c r="A21" s="19">
        <f t="shared" ca="1" si="0"/>
        <v>45979</v>
      </c>
      <c r="B21" s="8" t="str">
        <f>+_xlfn.XLOOKUP(x_7_6[[#This Row],[ITEM]],DATAIN_STOCK!B5:B1828,DATAIN_STOCK!E5:E1828,0,0,1)</f>
        <v>HARINAS</v>
      </c>
      <c r="C21" s="213" t="s">
        <v>251</v>
      </c>
      <c r="D21" s="205" t="e">
        <f t="shared" ca="1" si="1"/>
        <v>#N/A</v>
      </c>
      <c r="E21" s="91"/>
      <c r="F21" s="10"/>
      <c r="G21" s="93" t="str" cm="1">
        <f t="array" aca="1" ref="G21" ca="1">IFERROR(INDEX(DATAIN_COMPRAS!$B$2:$B$2999,MATCH(1,(DATAIN_COMPRAS!$C$2:$C$2999=C21)*(DATAIN_COMPRAS!$A$2:$A$2999&gt;=TODAY()-90)*(DATAIN_COMPRAS!$J$2:$J$2999=MIN(_xlfn._xlws.FILTER(DATAIN_COMPRAS!$J$2:$J$2999,(DATAIN_COMPRAS!$C$2:$C$2999=C21)*(DATAIN_COMPRAS!$A$2:$A$2999&gt;=TODAY()-90)))),0)),"Sin datos")</f>
        <v>DISTRIMAY</v>
      </c>
      <c r="H21" s="69"/>
      <c r="I2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1" s="11">
        <f>+x_7_6[[#This Row],[STOCK ACTUAL]]*x_7_6[[#This Row],[KG/UN]]</f>
        <v>0</v>
      </c>
      <c r="K21" s="5" t="e">
        <f ca="1">+(x_7_6[[#This Row],[DEMANDA DIARIA]]*x_7_6[[#This Row],[TIEMPO DE REPOSICION DIAS]])</f>
        <v>#N/A</v>
      </c>
      <c r="L21" s="5" t="e">
        <f ca="1">+x_7_6[[#This Row],[DEMANDA DIARIA]]*x_7_6[[#This Row],[TIEMPO DE REPOSICION DIAS]]</f>
        <v>#N/A</v>
      </c>
      <c r="M21" s="5"/>
      <c r="N21" s="6">
        <f>+(x_7_6[[#This Row],[CONSUMO]]*1)/6</f>
        <v>0</v>
      </c>
      <c r="O21" s="63" t="e">
        <f ca="1">+_xlfn.XLOOKUP(x_7_6[[#This Row],[PROVEEDOR]],PROVEEDORES!A:A,PROVEEDORES!C:C)</f>
        <v>#N/A</v>
      </c>
      <c r="P21" s="6"/>
      <c r="R21" s="13" cm="1">
        <f t="array" ref="R21">+IFERROR(MIN(_xlfn._xlws.FILTER(DATAIN_COMPRAS!$J$2:J3018,(DATAIN_COMPRAS!$C$2:C3018=C21)*(DATAIN_COMPRAS!$A$2:A3018=MAX(IF(DATAIN_COMPRAS!$C$2:C3018=C21,DATAIN_COMPRAS!$A$2:A3018))))),0)</f>
        <v>3325.8059999999996</v>
      </c>
      <c r="S21" s="24">
        <f>+x_7_6[[#This Row],[PEDIDO]]*x_7_6[[#This Row],[PRECIO UN]]</f>
        <v>0</v>
      </c>
      <c r="T21" s="7"/>
      <c r="U21" s="7">
        <f>+x_7_6[[#This Row],[COSTO COMPRA]]/$E$3</f>
        <v>0</v>
      </c>
      <c r="V21" s="7">
        <f>+x_7_6[[#This Row],[PEDIDO SEMANA ANTERIOR]]+x_7_6[[#This Row],[STOCK SEMANA ANTERIOR]]-x_7_6[[#This Row],[STOCK ACTUAL]]</f>
        <v>0</v>
      </c>
      <c r="W2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2" spans="1:24" ht="15" hidden="1" customHeight="1" x14ac:dyDescent="0.35">
      <c r="A22" s="20">
        <f t="shared" ca="1" si="0"/>
        <v>45979</v>
      </c>
      <c r="B22" s="8" t="str">
        <f>+_xlfn.XLOOKUP(x_7_6[[#This Row],[ITEM]],DATAIN_STOCK!B166:B1828,DATAIN_STOCK!E166:E1828,0,0,1)</f>
        <v>INSUMOS PASTELERIA</v>
      </c>
      <c r="C22" s="3" t="s">
        <v>486</v>
      </c>
      <c r="D22" s="92" t="e">
        <f t="shared" ca="1" si="1"/>
        <v>#N/A</v>
      </c>
      <c r="E22" s="91"/>
      <c r="F22" s="10"/>
      <c r="G22" s="93" t="str" cm="1">
        <f t="array" aca="1" ref="G22" ca="1">IFERROR(INDEX(DATAIN_COMPRAS!$B$2:$B$2999,MATCH(1,(DATAIN_COMPRAS!$C$2:$C$2999=C22)*(DATAIN_COMPRAS!$A$2:$A$2999&gt;=TODAY()-90)*(DATAIN_COMPRAS!$J$2:$J$2999=MIN(_xlfn._xlws.FILTER(DATAIN_COMPRAS!$J$2:$J$2999,(DATAIN_COMPRAS!$C$2:$C$2999=C22)*(DATAIN_COMPRAS!$A$2:$A$2999&gt;=TODAY()-90)))),0)),"Sin datos")</f>
        <v>DISTRIMAY</v>
      </c>
      <c r="I2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2" s="11">
        <f>+x_7_6[[#This Row],[STOCK ACTUAL]]*x_7_6[[#This Row],[KG/UN]]</f>
        <v>0</v>
      </c>
      <c r="K22" s="5" t="e">
        <f ca="1">+(x_7_6[[#This Row],[DEMANDA DIARIA]]*x_7_6[[#This Row],[TIEMPO DE REPOSICION DIAS]])</f>
        <v>#N/A</v>
      </c>
      <c r="L22" s="5" t="e">
        <f ca="1">+x_7_6[[#This Row],[DEMANDA DIARIA]]*x_7_6[[#This Row],[TIEMPO DE REPOSICION DIAS]]</f>
        <v>#N/A</v>
      </c>
      <c r="M22" s="5"/>
      <c r="N22" s="6">
        <f>+(x_7_6[[#This Row],[CONSUMO]]*1)/6</f>
        <v>0</v>
      </c>
      <c r="O22" s="63" t="e">
        <f ca="1">+_xlfn.XLOOKUP(x_7_6[[#This Row],[PROVEEDOR]],PROVEEDORES!A:A,PROVEEDORES!C:C)</f>
        <v>#N/A</v>
      </c>
      <c r="P22" s="6"/>
      <c r="R22" s="13" cm="1">
        <f t="array" ref="R22">+IFERROR(MIN(_xlfn._xlws.FILTER(DATAIN_COMPRAS!$J$2:J3049,(DATAIN_COMPRAS!$C$2:C3049=C22)*(DATAIN_COMPRAS!$A$2:A3049=MAX(IF(DATAIN_COMPRAS!$C$2:C3049=C22,DATAIN_COMPRAS!$A$2:A3049))))),0)</f>
        <v>2952.0007000000001</v>
      </c>
      <c r="S22" s="24">
        <f>+x_7_6[[#This Row],[PEDIDO]]*x_7_6[[#This Row],[PRECIO UN]]</f>
        <v>0</v>
      </c>
      <c r="T22" s="7"/>
      <c r="U22" s="7">
        <f>+x_7_6[[#This Row],[COSTO COMPRA]]/$E$3</f>
        <v>0</v>
      </c>
      <c r="V22" s="7">
        <f>+x_7_6[[#This Row],[PEDIDO SEMANA ANTERIOR]]+x_7_6[[#This Row],[STOCK SEMANA ANTERIOR]]-x_7_6[[#This Row],[STOCK ACTUAL]]</f>
        <v>0</v>
      </c>
      <c r="W2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3" spans="1:24" ht="15" hidden="1" customHeight="1" x14ac:dyDescent="0.35">
      <c r="A23" s="18">
        <f t="shared" ca="1" si="0"/>
        <v>45979</v>
      </c>
      <c r="B23" s="8" t="str">
        <f>+_xlfn.XLOOKUP(x_7_6[[#This Row],[ITEM]],DATAIN_STOCK!B84:B1828,DATAIN_STOCK!E84:E1828,0,0,1)</f>
        <v>ALMACEN</v>
      </c>
      <c r="C23" s="213" t="s">
        <v>200</v>
      </c>
      <c r="D23" s="92" t="e">
        <f t="shared" ca="1" si="1"/>
        <v>#N/A</v>
      </c>
      <c r="E23" s="91"/>
      <c r="F23" s="10"/>
      <c r="G23" s="93" t="str" cm="1">
        <f t="array" aca="1" ref="G23" ca="1">IFERROR(INDEX(DATAIN_COMPRAS!$B$2:$B$2999,MATCH(1,(DATAIN_COMPRAS!$C$2:$C$2999=C23)*(DATAIN_COMPRAS!$A$2:$A$2999&gt;=TODAY()-90)*(DATAIN_COMPRAS!$J$2:$J$2999=MIN(_xlfn._xlws.FILTER(DATAIN_COMPRAS!$J$2:$J$2999,(DATAIN_COMPRAS!$C$2:$C$2999=C23)*(DATAIN_COMPRAS!$A$2:$A$2999&gt;=TODAY()-90)))),0)),"Sin datos")</f>
        <v>DISTRIMAY</v>
      </c>
      <c r="I2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3" s="11">
        <f>+x_7_6[[#This Row],[STOCK ACTUAL]]*x_7_6[[#This Row],[KG/UN]]</f>
        <v>0</v>
      </c>
      <c r="K23" s="5" t="e">
        <f ca="1">+(x_7_6[[#This Row],[DEMANDA DIARIA]]*x_7_6[[#This Row],[TIEMPO DE REPOSICION DIAS]])</f>
        <v>#N/A</v>
      </c>
      <c r="L23" s="5" t="e">
        <f ca="1">+x_7_6[[#This Row],[DEMANDA DIARIA]]*x_7_6[[#This Row],[TIEMPO DE REPOSICION DIAS]]</f>
        <v>#N/A</v>
      </c>
      <c r="M23" s="5"/>
      <c r="N23" s="6">
        <f>+(x_7_6[[#This Row],[CONSUMO]]*1)/6</f>
        <v>0</v>
      </c>
      <c r="O23" s="63" t="e">
        <f ca="1">+_xlfn.XLOOKUP(x_7_6[[#This Row],[PROVEEDOR]],PROVEEDORES!A:A,PROVEEDORES!C:C)</f>
        <v>#N/A</v>
      </c>
      <c r="P23" s="6"/>
      <c r="Q23" s="7"/>
      <c r="R23" s="13" cm="1">
        <f t="array" ref="R23">+IFERROR(MIN(_xlfn._xlws.FILTER(DATAIN_COMPRAS!$J$2:J3034,(DATAIN_COMPRAS!$C$2:C3034=C23)*(DATAIN_COMPRAS!$A$2:A3034=MAX(IF(DATAIN_COMPRAS!$C$2:C3034=C23,DATAIN_COMPRAS!$A$2:A3034))))),0)</f>
        <v>2456.4008333333331</v>
      </c>
      <c r="S23" s="13">
        <f>+x_7_6[[#This Row],[PEDIDO]]*x_7_6[[#This Row],[PRECIO UN]]</f>
        <v>0</v>
      </c>
      <c r="T23" s="7"/>
      <c r="U23" s="7">
        <f>+x_7_6[[#This Row],[COSTO COMPRA]]/$E$3</f>
        <v>0</v>
      </c>
      <c r="V23" s="64">
        <f>+x_7_6[[#This Row],[PEDIDO SEMANA ANTERIOR]]+x_7_6[[#This Row],[STOCK SEMANA ANTERIOR]]-x_7_6[[#This Row],[STOCK ACTUAL]]</f>
        <v>0</v>
      </c>
      <c r="W2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4" spans="1:24" ht="15" hidden="1" customHeight="1" x14ac:dyDescent="0.35">
      <c r="A24" s="18">
        <f t="shared" ca="1" si="0"/>
        <v>45979</v>
      </c>
      <c r="B24" s="8" t="str">
        <f>+_xlfn.XLOOKUP(x_7_6[[#This Row],[ITEM]],DATAIN_STOCK!B34:B1828,DATAIN_STOCK!E34:E1828,0,0,1)</f>
        <v>ALMACEN</v>
      </c>
      <c r="C24" s="2" t="s">
        <v>122</v>
      </c>
      <c r="D24" s="206" t="e">
        <f t="shared" ca="1" si="1"/>
        <v>#N/A</v>
      </c>
      <c r="E24" s="91"/>
      <c r="F24" s="10"/>
      <c r="G24" s="93" t="str" cm="1">
        <f t="array" aca="1" ref="G24" ca="1">IFERROR(INDEX(DATAIN_COMPRAS!$B$2:$B$2999,MATCH(1,(DATAIN_COMPRAS!$C$2:$C$2999=C24)*(DATAIN_COMPRAS!$A$2:$A$2999&gt;=TODAY()-90)*(DATAIN_COMPRAS!$J$2:$J$2999=MIN(_xlfn._xlws.FILTER(DATAIN_COMPRAS!$J$2:$J$2999,(DATAIN_COMPRAS!$C$2:$C$2999=C24)*(DATAIN_COMPRAS!$A$2:$A$2999&gt;=TODAY()-90)))),0)),"Sin datos")</f>
        <v>DISTRIMAY</v>
      </c>
      <c r="H24" s="88"/>
      <c r="I2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4" s="11">
        <f>+x_7_6[[#This Row],[STOCK ACTUAL]]*x_7_6[[#This Row],[KG/UN]]</f>
        <v>0</v>
      </c>
      <c r="K24" s="5" t="e">
        <f ca="1">+(x_7_6[[#This Row],[DEMANDA DIARIA]]*x_7_6[[#This Row],[TIEMPO DE REPOSICION DIAS]])</f>
        <v>#N/A</v>
      </c>
      <c r="L24" s="5" t="e">
        <f ca="1">+x_7_6[[#This Row],[DEMANDA DIARIA]]*x_7_6[[#This Row],[TIEMPO DE REPOSICION DIAS]]</f>
        <v>#N/A</v>
      </c>
      <c r="M24" s="5"/>
      <c r="N24" s="6">
        <f>+(x_7_6[[#This Row],[CONSUMO]]*1)/6</f>
        <v>0</v>
      </c>
      <c r="O24" s="63" t="e">
        <f ca="1">+_xlfn.XLOOKUP(x_7_6[[#This Row],[PROVEEDOR]],PROVEEDORES!A:A,PROVEEDORES!C:C)</f>
        <v>#N/A</v>
      </c>
      <c r="P24" s="6"/>
      <c r="Q24" s="7"/>
      <c r="R24" s="13" cm="1">
        <f t="array" ref="R24">+IFERROR(MIN(_xlfn._xlws.FILTER(DATAIN_COMPRAS!$J$2:J3039,(DATAIN_COMPRAS!$C$2:C3039=C24)*(DATAIN_COMPRAS!$A$2:A3039=MAX(IF(DATAIN_COMPRAS!$C$2:C3039=C24,DATAIN_COMPRAS!$A$2:A3039))))),0)</f>
        <v>4830.0054</v>
      </c>
      <c r="S24" s="24">
        <f>+x_7_6[[#This Row],[PEDIDO]]*x_7_6[[#This Row],[PRECIO UN]]</f>
        <v>0</v>
      </c>
      <c r="T24" s="7"/>
      <c r="U24" s="7">
        <f>+x_7_6[[#This Row],[COSTO COMPRA]]/$E$3</f>
        <v>0</v>
      </c>
      <c r="V24" s="64">
        <f>+x_7_6[[#This Row],[PEDIDO SEMANA ANTERIOR]]+x_7_6[[#This Row],[STOCK SEMANA ANTERIOR]]-x_7_6[[#This Row],[STOCK ACTUAL]]</f>
        <v>0</v>
      </c>
      <c r="W2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5" spans="1:24" ht="15" hidden="1" customHeight="1" x14ac:dyDescent="0.35">
      <c r="A25" s="19">
        <f t="shared" ca="1" si="0"/>
        <v>45979</v>
      </c>
      <c r="B25" s="8">
        <f>+_xlfn.XLOOKUP(x_7_6[[#This Row],[ITEM]],DATAIN_STOCK!B2:B1828,DATAIN_STOCK!E2:E1828,0,0,1)</f>
        <v>0</v>
      </c>
      <c r="C25" s="200" t="s">
        <v>636</v>
      </c>
      <c r="D25" s="206" t="e">
        <f t="shared" si="1"/>
        <v>#N/A</v>
      </c>
      <c r="E25" s="91"/>
      <c r="F25" s="92"/>
      <c r="G25" s="93" t="s">
        <v>603</v>
      </c>
      <c r="H25" s="88"/>
      <c r="I25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5" s="11">
        <f>+x_7_6[[#This Row],[STOCK ACTUAL]]*x_7_6[[#This Row],[KG/UN]]</f>
        <v>0</v>
      </c>
      <c r="K25" s="94" t="e">
        <f>+(x_7_6[[#This Row],[DEMANDA DIARIA]]*x_7_6[[#This Row],[TIEMPO DE REPOSICION DIAS]])</f>
        <v>#N/A</v>
      </c>
      <c r="L25" s="94" t="e">
        <f>+x_7_6[[#This Row],[DEMANDA DIARIA]]*x_7_6[[#This Row],[TIEMPO DE REPOSICION DIAS]]</f>
        <v>#N/A</v>
      </c>
      <c r="M25" s="94"/>
      <c r="N25" s="90">
        <f>+(x_7_6[[#This Row],[CONSUMO]]*1)/6</f>
        <v>0</v>
      </c>
      <c r="O25" s="95" t="e">
        <f>+_xlfn.XLOOKUP(x_7_6[[#This Row],[PROVEEDOR]],PROVEEDORES!A:A,PROVEEDORES!C:C)</f>
        <v>#N/A</v>
      </c>
      <c r="P25" s="90"/>
      <c r="R25" s="13" cm="1">
        <f t="array" ref="R25">+IFERROR(MIN(_xlfn._xlws.FILTER(DATAIN_COMPRAS!$J$2:J3013,(DATAIN_COMPRAS!$C$2:C3013=C25)*(DATAIN_COMPRAS!$A$2:A3013=MAX(IF(DATAIN_COMPRAS!$C$2:C3013=C25,DATAIN_COMPRAS!$A$2:A3013))))),0)</f>
        <v>2175.3379999999997</v>
      </c>
      <c r="S25" s="96">
        <f>+x_7_6[[#This Row],[PEDIDO]]*x_7_6[[#This Row],[PRECIO UN]]</f>
        <v>0</v>
      </c>
      <c r="T25" s="83"/>
      <c r="U25" s="83">
        <f>+x_7_6[[#This Row],[COSTO COMPRA]]/$E$3</f>
        <v>0</v>
      </c>
      <c r="V25" s="83">
        <f>+x_7_6[[#This Row],[PEDIDO SEMANA ANTERIOR]]+x_7_6[[#This Row],[STOCK SEMANA ANTERIOR]]-x_7_6[[#This Row],[STOCK ACTUAL]]</f>
        <v>0</v>
      </c>
      <c r="W2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6" spans="1:24" ht="15" hidden="1" customHeight="1" x14ac:dyDescent="0.35">
      <c r="A26" s="18">
        <f t="shared" ca="1" si="0"/>
        <v>45979</v>
      </c>
      <c r="B26" s="8" t="str">
        <f>+_xlfn.XLOOKUP(x_7_6[[#This Row],[ITEM]],DATAIN_STOCK!B44:B1828,DATAIN_STOCK!E44:E1828,0,0,1)</f>
        <v>ALMACEN</v>
      </c>
      <c r="C26" s="213" t="s">
        <v>201</v>
      </c>
      <c r="D26" s="206" t="e">
        <f t="shared" si="1"/>
        <v>#N/A</v>
      </c>
      <c r="E26" s="91"/>
      <c r="F26" s="92"/>
      <c r="G26" s="93" t="s">
        <v>603</v>
      </c>
      <c r="I26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6" s="11">
        <f>+x_7_6[[#This Row],[STOCK ACTUAL]]*x_7_6[[#This Row],[KG/UN]]</f>
        <v>0</v>
      </c>
      <c r="K26" s="94" t="e">
        <f>+(x_7_6[[#This Row],[DEMANDA DIARIA]]*x_7_6[[#This Row],[TIEMPO DE REPOSICION DIAS]])</f>
        <v>#N/A</v>
      </c>
      <c r="L26" s="94" t="e">
        <f>+x_7_6[[#This Row],[DEMANDA DIARIA]]*x_7_6[[#This Row],[TIEMPO DE REPOSICION DIAS]]</f>
        <v>#N/A</v>
      </c>
      <c r="M26" s="94"/>
      <c r="N26" s="90">
        <f>+(x_7_6[[#This Row],[CONSUMO]]*1)/6</f>
        <v>0</v>
      </c>
      <c r="O26" s="95" t="e">
        <f>+_xlfn.XLOOKUP(x_7_6[[#This Row],[PROVEEDOR]],PROVEEDORES!A:A,PROVEEDORES!C:C)</f>
        <v>#N/A</v>
      </c>
      <c r="P26" s="90"/>
      <c r="R26" s="13" cm="1">
        <f t="array" ref="R26">+IFERROR(MIN(_xlfn._xlws.FILTER(DATAIN_COMPRAS!$J$2:J3101,(DATAIN_COMPRAS!$C$2:C3101=C26)*(DATAIN_COMPRAS!$A$2:A3101=MAX(IF(DATAIN_COMPRAS!$C$2:C3101=C26,DATAIN_COMPRAS!$A$2:A3101))))),0)</f>
        <v>13524.000599999999</v>
      </c>
      <c r="S26" s="24">
        <f>+x_7_6[[#This Row],[PEDIDO]]*x_7_6[[#This Row],[PRECIO UN]]</f>
        <v>0</v>
      </c>
      <c r="T26" s="83"/>
      <c r="U26" s="83">
        <f>+x_7_6[[#This Row],[COSTO COMPRA]]/$E$3</f>
        <v>0</v>
      </c>
      <c r="V26" s="64">
        <f>+x_7_6[[#This Row],[PEDIDO SEMANA ANTERIOR]]+x_7_6[[#This Row],[STOCK SEMANA ANTERIOR]]-x_7_6[[#This Row],[STOCK ACTUAL]]</f>
        <v>0</v>
      </c>
      <c r="W2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7" spans="1:24" ht="15" customHeight="1" x14ac:dyDescent="0.35">
      <c r="A27" s="19">
        <f t="shared" ca="1" si="0"/>
        <v>45979</v>
      </c>
      <c r="B27" s="8" t="str">
        <f>+_xlfn.XLOOKUP(x_7_6[[#This Row],[ITEM]],DATAIN_STOCK!B99:B1828,DATAIN_STOCK!E99:E1828,0,0,1)</f>
        <v>INSUMOS PASTELERIA</v>
      </c>
      <c r="C27" s="221" t="s">
        <v>236</v>
      </c>
      <c r="D27" s="206">
        <f t="shared" ca="1" si="1"/>
        <v>0</v>
      </c>
      <c r="E27" s="91" t="s">
        <v>781</v>
      </c>
      <c r="F27" s="10">
        <v>2</v>
      </c>
      <c r="G27" s="93" t="str" cm="1">
        <f t="array" aca="1" ref="G27" ca="1">IFERROR(INDEX(DATAIN_COMPRAS!$B$2:$B$2999,MATCH(1,(DATAIN_COMPRAS!$C$2:$C$2999=C27)*(DATAIN_COMPRAS!$A$2:$A$2999&gt;=TODAY()-90)*(DATAIN_COMPRAS!$J$2:$J$2999=MIN(_xlfn._xlws.FILTER(DATAIN_COMPRAS!$J$2:$J$2999,(DATAIN_COMPRAS!$C$2:$C$2999=C27)*(DATAIN_COMPRAS!$A$2:$A$2999&gt;=TODAY()-90)))),0)),"Sin datos")</f>
        <v>DISTRIWORLD</v>
      </c>
      <c r="H27" s="68">
        <v>45979</v>
      </c>
      <c r="I2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7" s="11">
        <f>+x_7_6[[#This Row],[STOCK ACTUAL]]*x_7_6[[#This Row],[KG/UN]]</f>
        <v>0</v>
      </c>
      <c r="K27" s="5">
        <f ca="1">+(x_7_6[[#This Row],[DEMANDA DIARIA]]*x_7_6[[#This Row],[TIEMPO DE REPOSICION DIAS]])</f>
        <v>0</v>
      </c>
      <c r="L27" s="5">
        <f ca="1">+x_7_6[[#This Row],[DEMANDA DIARIA]]*x_7_6[[#This Row],[TIEMPO DE REPOSICION DIAS]]</f>
        <v>0</v>
      </c>
      <c r="M27" s="5"/>
      <c r="N27" s="6">
        <f>+(x_7_6[[#This Row],[CONSUMO]]*1)/6</f>
        <v>0</v>
      </c>
      <c r="O27" s="63">
        <f ca="1">+_xlfn.XLOOKUP(x_7_6[[#This Row],[PROVEEDOR]],PROVEEDORES!A:A,PROVEEDORES!C:C)</f>
        <v>7</v>
      </c>
      <c r="P27" s="6"/>
      <c r="R27" s="13" cm="1">
        <f t="array" ref="R27">+IFERROR(MIN(_xlfn._xlws.FILTER(DATAIN_COMPRAS!$J$2:J3052,(DATAIN_COMPRAS!$C$2:C3052=C27)*(DATAIN_COMPRAS!$A$2:A3052=MAX(IF(DATAIN_COMPRAS!$C$2:C3052=C27,DATAIN_COMPRAS!$A$2:A3052))))),0)</f>
        <v>11789.998</v>
      </c>
      <c r="S27" s="24">
        <f>+x_7_6[[#This Row],[PEDIDO]]*x_7_6[[#This Row],[PRECIO UN]]</f>
        <v>23579.995999999999</v>
      </c>
      <c r="T27" s="7"/>
      <c r="U27" s="7">
        <f>+x_7_6[[#This Row],[COSTO COMPRA]]/$E$3</f>
        <v>7.2615037050299189E-2</v>
      </c>
      <c r="V27" s="7">
        <f>+x_7_6[[#This Row],[PEDIDO SEMANA ANTERIOR]]+x_7_6[[#This Row],[STOCK SEMANA ANTERIOR]]-x_7_6[[#This Row],[STOCK ACTUAL]]</f>
        <v>0</v>
      </c>
      <c r="W2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8" spans="1:24" ht="15" hidden="1" customHeight="1" x14ac:dyDescent="0.35">
      <c r="A28" s="19">
        <f t="shared" ca="1" si="0"/>
        <v>45979</v>
      </c>
      <c r="B28" s="8" t="str">
        <f>+_xlfn.XLOOKUP(x_7_6[[#This Row],[ITEM]],DATAIN_STOCK!B20:B1846,DATAIN_STOCK!E20:E1846,0,0,1)</f>
        <v>INSUMOS PASTELERIA</v>
      </c>
      <c r="C28" s="2" t="s">
        <v>237</v>
      </c>
      <c r="D28" s="92">
        <f t="shared" ca="1" si="1"/>
        <v>0</v>
      </c>
      <c r="E28" s="91"/>
      <c r="F28" s="10"/>
      <c r="G28" s="93" t="str" cm="1">
        <f t="array" aca="1" ref="G28" ca="1">IFERROR(INDEX(DATAIN_COMPRAS!$B$2:$B$2999,MATCH(1,(DATAIN_COMPRAS!$C$2:$C$2999=C28)*(DATAIN_COMPRAS!$A$2:$A$2999&gt;=TODAY()-90)*(DATAIN_COMPRAS!$J$2:$J$2999=MIN(_xlfn._xlws.FILTER(DATAIN_COMPRAS!$J$2:$J$2999,(DATAIN_COMPRAS!$C$2:$C$2999=C28)*(DATAIN_COMPRAS!$A$2:$A$2999&gt;=TODAY()-90)))),0)),"Sin datos")</f>
        <v>DISTRIWORLD</v>
      </c>
      <c r="I2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8" s="11">
        <f>+x_7_6[[#This Row],[STOCK ACTUAL]]*x_7_6[[#This Row],[KG/UN]]</f>
        <v>0</v>
      </c>
      <c r="K28" s="5">
        <f ca="1">+(x_7_6[[#This Row],[DEMANDA DIARIA]]*x_7_6[[#This Row],[TIEMPO DE REPOSICION DIAS]])</f>
        <v>0</v>
      </c>
      <c r="L28" s="5">
        <f ca="1">+x_7_6[[#This Row],[DEMANDA DIARIA]]*x_7_6[[#This Row],[TIEMPO DE REPOSICION DIAS]]</f>
        <v>0</v>
      </c>
      <c r="M28" s="5"/>
      <c r="N28" s="6">
        <f>+(x_7_6[[#This Row],[CONSUMO]]*1)/6</f>
        <v>0</v>
      </c>
      <c r="O28" s="63">
        <f ca="1">+_xlfn.XLOOKUP(x_7_6[[#This Row],[PROVEEDOR]],PROVEEDORES!A:A,PROVEEDORES!C:C)</f>
        <v>7</v>
      </c>
      <c r="P28" s="6"/>
      <c r="R28" s="13" cm="1">
        <f t="array" ref="R28">+IFERROR(MIN(_xlfn._xlws.FILTER(DATAIN_COMPRAS!$J$2:J3031,(DATAIN_COMPRAS!$C$2:C3031=C28)*(DATAIN_COMPRAS!$A$2:A3031=MAX(IF(DATAIN_COMPRAS!$C$2:C3031=C28,DATAIN_COMPRAS!$A$2:A3031))))),0)</f>
        <v>1200.0054</v>
      </c>
      <c r="S28" s="24">
        <f>+x_7_6[[#This Row],[PEDIDO]]*x_7_6[[#This Row],[PRECIO UN]]</f>
        <v>0</v>
      </c>
      <c r="T28" s="7"/>
      <c r="U28" s="7">
        <f>+x_7_6[[#This Row],[COSTO COMPRA]]/$E$3</f>
        <v>0</v>
      </c>
      <c r="V28" s="7">
        <f>+x_7_6[[#This Row],[PEDIDO SEMANA ANTERIOR]]+x_7_6[[#This Row],[STOCK SEMANA ANTERIOR]]-x_7_6[[#This Row],[STOCK ACTUAL]]</f>
        <v>0</v>
      </c>
      <c r="W2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29" spans="1:24" ht="15" hidden="1" customHeight="1" x14ac:dyDescent="0.35">
      <c r="A29" s="19">
        <f t="shared" ca="1" si="0"/>
        <v>45979</v>
      </c>
      <c r="B29" s="8" t="str">
        <f>+_xlfn.XLOOKUP(x_7_6[[#This Row],[ITEM]],DATAIN_STOCK!B20:B1846,DATAIN_STOCK!E20:E1846,0,0,1)</f>
        <v>INSUMOS PASTELERIA</v>
      </c>
      <c r="C29" s="2" t="s">
        <v>237</v>
      </c>
      <c r="D29" s="92">
        <f t="shared" ca="1" si="1"/>
        <v>0</v>
      </c>
      <c r="E29" s="91"/>
      <c r="F29" s="10"/>
      <c r="G29" s="93" t="str" cm="1">
        <f t="array" aca="1" ref="G29" ca="1">IFERROR(INDEX(DATAIN_COMPRAS!$B$2:$B$2999,MATCH(1,(DATAIN_COMPRAS!$C$2:$C$2999=C29)*(DATAIN_COMPRAS!$A$2:$A$2999&gt;=TODAY()-90)*(DATAIN_COMPRAS!$J$2:$J$2999=MIN(_xlfn._xlws.FILTER(DATAIN_COMPRAS!$J$2:$J$2999,(DATAIN_COMPRAS!$C$2:$C$2999=C29)*(DATAIN_COMPRAS!$A$2:$A$2999&gt;=TODAY()-90)))),0)),"Sin datos")</f>
        <v>DISTRIWORLD</v>
      </c>
      <c r="I2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29" s="11">
        <f>+x_7_6[[#This Row],[STOCK ACTUAL]]*x_7_6[[#This Row],[KG/UN]]</f>
        <v>0</v>
      </c>
      <c r="K29" s="5">
        <f ca="1">+(x_7_6[[#This Row],[DEMANDA DIARIA]]*x_7_6[[#This Row],[TIEMPO DE REPOSICION DIAS]])</f>
        <v>0</v>
      </c>
      <c r="L29" s="5">
        <f ca="1">+x_7_6[[#This Row],[DEMANDA DIARIA]]*x_7_6[[#This Row],[TIEMPO DE REPOSICION DIAS]]</f>
        <v>0</v>
      </c>
      <c r="M29" s="5"/>
      <c r="N29" s="6">
        <f>+(x_7_6[[#This Row],[CONSUMO]]*1)/6</f>
        <v>0</v>
      </c>
      <c r="O29" s="63">
        <f ca="1">+_xlfn.XLOOKUP(x_7_6[[#This Row],[PROVEEDOR]],PROVEEDORES!A:A,PROVEEDORES!C:C)</f>
        <v>7</v>
      </c>
      <c r="P29" s="6"/>
      <c r="R29" s="13" cm="1">
        <f t="array" ref="R29">+IFERROR(MIN(_xlfn._xlws.FILTER(DATAIN_COMPRAS!$J$2:J3031,(DATAIN_COMPRAS!$C$2:C3031=C29)*(DATAIN_COMPRAS!$A$2:A3031=MAX(IF(DATAIN_COMPRAS!$C$2:C3031=C29,DATAIN_COMPRAS!$A$2:A3031))))),0)</f>
        <v>1200.0054</v>
      </c>
      <c r="S29" s="24">
        <f>+x_7_6[[#This Row],[PEDIDO]]*x_7_6[[#This Row],[PRECIO UN]]</f>
        <v>0</v>
      </c>
      <c r="T29" s="7"/>
      <c r="U29" s="7">
        <f>+x_7_6[[#This Row],[COSTO COMPRA]]/$E$3</f>
        <v>0</v>
      </c>
      <c r="V29" s="7">
        <f>+x_7_6[[#This Row],[PEDIDO SEMANA ANTERIOR]]+x_7_6[[#This Row],[STOCK SEMANA ANTERIOR]]-x_7_6[[#This Row],[STOCK ACTUAL]]</f>
        <v>0</v>
      </c>
      <c r="W2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2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0" spans="1:24" ht="15" hidden="1" customHeight="1" x14ac:dyDescent="0.35">
      <c r="A30" s="19">
        <f t="shared" ca="1" si="0"/>
        <v>45979</v>
      </c>
      <c r="B30" s="8" t="str">
        <f>+_xlfn.XLOOKUP(x_7_6[[#This Row],[ITEM]],DATAIN_STOCK!B20:B1846,DATAIN_STOCK!E20:E1846,0,0,1)</f>
        <v>INSUMOS PASTELERIA</v>
      </c>
      <c r="C30" s="2" t="s">
        <v>237</v>
      </c>
      <c r="D30" s="92">
        <f t="shared" ca="1" si="1"/>
        <v>0</v>
      </c>
      <c r="E30" s="91"/>
      <c r="F30" s="10"/>
      <c r="G30" s="93" t="str" cm="1">
        <f t="array" aca="1" ref="G30" ca="1">IFERROR(INDEX(DATAIN_COMPRAS!$B$2:$B$2999,MATCH(1,(DATAIN_COMPRAS!$C$2:$C$2999=C30)*(DATAIN_COMPRAS!$A$2:$A$2999&gt;=TODAY()-90)*(DATAIN_COMPRAS!$J$2:$J$2999=MIN(_xlfn._xlws.FILTER(DATAIN_COMPRAS!$J$2:$J$2999,(DATAIN_COMPRAS!$C$2:$C$2999=C30)*(DATAIN_COMPRAS!$A$2:$A$2999&gt;=TODAY()-90)))),0)),"Sin datos")</f>
        <v>DISTRIWORLD</v>
      </c>
      <c r="I3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0" s="11">
        <f>+x_7_6[[#This Row],[STOCK ACTUAL]]*x_7_6[[#This Row],[KG/UN]]</f>
        <v>0</v>
      </c>
      <c r="K30" s="5">
        <f ca="1">+(x_7_6[[#This Row],[DEMANDA DIARIA]]*x_7_6[[#This Row],[TIEMPO DE REPOSICION DIAS]])</f>
        <v>0</v>
      </c>
      <c r="L30" s="5">
        <f ca="1">+x_7_6[[#This Row],[DEMANDA DIARIA]]*x_7_6[[#This Row],[TIEMPO DE REPOSICION DIAS]]</f>
        <v>0</v>
      </c>
      <c r="M30" s="5"/>
      <c r="N30" s="6">
        <f>+(x_7_6[[#This Row],[CONSUMO]]*1)/6</f>
        <v>0</v>
      </c>
      <c r="O30" s="63">
        <f ca="1">+_xlfn.XLOOKUP(x_7_6[[#This Row],[PROVEEDOR]],PROVEEDORES!A:A,PROVEEDORES!C:C)</f>
        <v>7</v>
      </c>
      <c r="P30" s="6"/>
      <c r="R30" s="13" cm="1">
        <f t="array" ref="R30">+IFERROR(MIN(_xlfn._xlws.FILTER(DATAIN_COMPRAS!$J$2:J3031,(DATAIN_COMPRAS!$C$2:C3031=C30)*(DATAIN_COMPRAS!$A$2:A3031=MAX(IF(DATAIN_COMPRAS!$C$2:C3031=C30,DATAIN_COMPRAS!$A$2:A3031))))),0)</f>
        <v>1200.0054</v>
      </c>
      <c r="S30" s="24">
        <f>+x_7_6[[#This Row],[PEDIDO]]*x_7_6[[#This Row],[PRECIO UN]]</f>
        <v>0</v>
      </c>
      <c r="T30" s="7"/>
      <c r="U30" s="7">
        <f>+x_7_6[[#This Row],[COSTO COMPRA]]/$E$3</f>
        <v>0</v>
      </c>
      <c r="V30" s="7">
        <f>+x_7_6[[#This Row],[PEDIDO SEMANA ANTERIOR]]+x_7_6[[#This Row],[STOCK SEMANA ANTERIOR]]-x_7_6[[#This Row],[STOCK ACTUAL]]</f>
        <v>0</v>
      </c>
      <c r="W3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1" spans="1:24" ht="15" hidden="1" customHeight="1" x14ac:dyDescent="0.35">
      <c r="A31" s="19">
        <f t="shared" ca="1" si="0"/>
        <v>45979</v>
      </c>
      <c r="B31" s="8" t="str">
        <f>+_xlfn.XLOOKUP(x_7_6[[#This Row],[ITEM]],DATAIN_STOCK!B23:B1849,DATAIN_STOCK!E23:E1849,0,0,1)</f>
        <v>INSUMOS PASTELERIA</v>
      </c>
      <c r="C31" s="2" t="s">
        <v>237</v>
      </c>
      <c r="D31" s="92">
        <f t="shared" ca="1" si="1"/>
        <v>0</v>
      </c>
      <c r="E31" s="91"/>
      <c r="F31" s="10"/>
      <c r="G31" s="93" t="str" cm="1">
        <f t="array" aca="1" ref="G31" ca="1">IFERROR(INDEX(DATAIN_COMPRAS!$B$2:$B$2999,MATCH(1,(DATAIN_COMPRAS!$C$2:$C$2999=C31)*(DATAIN_COMPRAS!$A$2:$A$2999&gt;=TODAY()-90)*(DATAIN_COMPRAS!$J$2:$J$2999=MIN(_xlfn._xlws.FILTER(DATAIN_COMPRAS!$J$2:$J$2999,(DATAIN_COMPRAS!$C$2:$C$2999=C31)*(DATAIN_COMPRAS!$A$2:$A$2999&gt;=TODAY()-90)))),0)),"Sin datos")</f>
        <v>DISTRIWORLD</v>
      </c>
      <c r="I3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1" s="11">
        <f>+x_7_6[[#This Row],[STOCK ACTUAL]]*x_7_6[[#This Row],[KG/UN]]</f>
        <v>0</v>
      </c>
      <c r="K31" s="5">
        <f ca="1">+(x_7_6[[#This Row],[DEMANDA DIARIA]]*x_7_6[[#This Row],[TIEMPO DE REPOSICION DIAS]])</f>
        <v>0</v>
      </c>
      <c r="L31" s="5">
        <f ca="1">+x_7_6[[#This Row],[DEMANDA DIARIA]]*x_7_6[[#This Row],[TIEMPO DE REPOSICION DIAS]]</f>
        <v>0</v>
      </c>
      <c r="M31" s="5"/>
      <c r="N31" s="6">
        <f>+(x_7_6[[#This Row],[CONSUMO]]*1)/6</f>
        <v>0</v>
      </c>
      <c r="O31" s="63">
        <f ca="1">+_xlfn.XLOOKUP(x_7_6[[#This Row],[PROVEEDOR]],PROVEEDORES!A:A,PROVEEDORES!C:C)</f>
        <v>7</v>
      </c>
      <c r="P31" s="6"/>
      <c r="R31" s="13" cm="1">
        <f t="array" ref="R31">+IFERROR(MIN(_xlfn._xlws.FILTER(DATAIN_COMPRAS!$J$2:J3034,(DATAIN_COMPRAS!$C$2:C3034=C31)*(DATAIN_COMPRAS!$A$2:A3034=MAX(IF(DATAIN_COMPRAS!$C$2:C3034=C31,DATAIN_COMPRAS!$A$2:A3034))))),0)</f>
        <v>1200.0054</v>
      </c>
      <c r="S31" s="24">
        <f>+x_7_6[[#This Row],[PEDIDO]]*x_7_6[[#This Row],[PRECIO UN]]</f>
        <v>0</v>
      </c>
      <c r="T31" s="7"/>
      <c r="U31" s="7">
        <f>+x_7_6[[#This Row],[COSTO COMPRA]]/$E$3</f>
        <v>0</v>
      </c>
      <c r="V31" s="7">
        <f>+x_7_6[[#This Row],[PEDIDO SEMANA ANTERIOR]]+x_7_6[[#This Row],[STOCK SEMANA ANTERIOR]]-x_7_6[[#This Row],[STOCK ACTUAL]]</f>
        <v>0</v>
      </c>
      <c r="W3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2" spans="1:24" ht="15" hidden="1" customHeight="1" x14ac:dyDescent="0.35">
      <c r="A32" s="19">
        <f t="shared" ca="1" si="0"/>
        <v>45979</v>
      </c>
      <c r="B32" s="8">
        <f>+_xlfn.XLOOKUP(x_7_6[[#This Row],[ITEM]],DATAIN_STOCK!B47:B1828,DATAIN_STOCK!E47:E1828,0,0,1)</f>
        <v>0</v>
      </c>
      <c r="C32" s="8" t="s">
        <v>237</v>
      </c>
      <c r="D32" s="92">
        <f t="shared" ca="1" si="1"/>
        <v>0</v>
      </c>
      <c r="E32" s="91"/>
      <c r="F32" s="10"/>
      <c r="G32" s="93" t="str" cm="1">
        <f t="array" aca="1" ref="G32" ca="1">IFERROR(INDEX(DATAIN_COMPRAS!$B$2:$B$2999,MATCH(1,(DATAIN_COMPRAS!$C$2:$C$2999=C32)*(DATAIN_COMPRAS!$A$2:$A$2999&gt;=TODAY()-90)*(DATAIN_COMPRAS!$J$2:$J$2999=MIN(_xlfn._xlws.FILTER(DATAIN_COMPRAS!$J$2:$J$2999,(DATAIN_COMPRAS!$C$2:$C$2999=C32)*(DATAIN_COMPRAS!$A$2:$A$2999&gt;=TODAY()-90)))),0)),"Sin datos")</f>
        <v>DISTRIWORLD</v>
      </c>
      <c r="I3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2" s="11">
        <f>+x_7_6[[#This Row],[STOCK ACTUAL]]*x_7_6[[#This Row],[KG/UN]]</f>
        <v>0</v>
      </c>
      <c r="K32" s="5">
        <f ca="1">+(x_7_6[[#This Row],[DEMANDA DIARIA]]*x_7_6[[#This Row],[TIEMPO DE REPOSICION DIAS]])</f>
        <v>0</v>
      </c>
      <c r="L32" s="5">
        <f ca="1">+x_7_6[[#This Row],[DEMANDA DIARIA]]*x_7_6[[#This Row],[TIEMPO DE REPOSICION DIAS]]</f>
        <v>0</v>
      </c>
      <c r="M32" s="5"/>
      <c r="N32" s="6">
        <f>+(x_7_6[[#This Row],[CONSUMO]]*1)/6</f>
        <v>0</v>
      </c>
      <c r="O32" s="63">
        <f ca="1">+_xlfn.XLOOKUP(x_7_6[[#This Row],[PROVEEDOR]],PROVEEDORES!A:A,PROVEEDORES!C:C)</f>
        <v>7</v>
      </c>
      <c r="P32" s="6"/>
      <c r="R32" s="13" cm="1">
        <f t="array" ref="R32">+IFERROR(MIN(_xlfn._xlws.FILTER(DATAIN_COMPRAS!$J$2:J3056,(DATAIN_COMPRAS!$C$2:C3056=C32)*(DATAIN_COMPRAS!$A$2:A3056=MAX(IF(DATAIN_COMPRAS!$C$2:C3056=C32,DATAIN_COMPRAS!$A$2:A3056))))),0)</f>
        <v>1200.0054</v>
      </c>
      <c r="S32" s="24">
        <f>+x_7_6[[#This Row],[PEDIDO]]*x_7_6[[#This Row],[PRECIO UN]]</f>
        <v>0</v>
      </c>
      <c r="T32" s="7"/>
      <c r="U32" s="7">
        <f>+x_7_6[[#This Row],[COSTO COMPRA]]/$E$3</f>
        <v>0</v>
      </c>
      <c r="V32" s="7">
        <f>+x_7_6[[#This Row],[PEDIDO SEMANA ANTERIOR]]+x_7_6[[#This Row],[STOCK SEMANA ANTERIOR]]-x_7_6[[#This Row],[STOCK ACTUAL]]</f>
        <v>0</v>
      </c>
      <c r="W3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3" spans="1:24" ht="15" customHeight="1" x14ac:dyDescent="0.35">
      <c r="A33" s="19">
        <f t="shared" ca="1" si="0"/>
        <v>45979</v>
      </c>
      <c r="B33" s="8"/>
      <c r="C33" s="222" t="s">
        <v>235</v>
      </c>
      <c r="D33" s="92">
        <f t="shared" ca="1" si="1"/>
        <v>0</v>
      </c>
      <c r="E33" s="91" t="s">
        <v>781</v>
      </c>
      <c r="F33" s="10">
        <v>2</v>
      </c>
      <c r="G33" s="93" t="str" cm="1">
        <f t="array" aca="1" ref="G33" ca="1">IFERROR(INDEX(DATAIN_COMPRAS!$B$2:$B$2999,MATCH(1,(DATAIN_COMPRAS!$C$2:$C$2999=C33)*(DATAIN_COMPRAS!$A$2:$A$2999&gt;=TODAY()-90)*(DATAIN_COMPRAS!$J$2:$J$2999=MIN(_xlfn._xlws.FILTER(DATAIN_COMPRAS!$J$2:$J$2999,(DATAIN_COMPRAS!$C$2:$C$2999=C33)*(DATAIN_COMPRAS!$A$2:$A$2999&gt;=TODAY()-90)))),0)),"Sin datos")</f>
        <v>DISTRIWORLD</v>
      </c>
      <c r="H33" s="68">
        <v>45979</v>
      </c>
      <c r="I3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3" s="11">
        <f>+x_7_6[[#This Row],[STOCK ACTUAL]]*x_7_6[[#This Row],[KG/UN]]</f>
        <v>0</v>
      </c>
      <c r="K33" s="5">
        <f ca="1">+(x_7_6[[#This Row],[DEMANDA DIARIA]]*x_7_6[[#This Row],[TIEMPO DE REPOSICION DIAS]])</f>
        <v>0</v>
      </c>
      <c r="L33" s="5">
        <f ca="1">+x_7_6[[#This Row],[DEMANDA DIARIA]]*x_7_6[[#This Row],[TIEMPO DE REPOSICION DIAS]]</f>
        <v>0</v>
      </c>
      <c r="M33" s="5"/>
      <c r="N33" s="6">
        <f>+(x_7_6[[#This Row],[CONSUMO]]*1)/6</f>
        <v>0</v>
      </c>
      <c r="O33" s="63">
        <f ca="1">+_xlfn.XLOOKUP(x_7_6[[#This Row],[PROVEEDOR]],PROVEEDORES!A:A,PROVEEDORES!C:C)</f>
        <v>7</v>
      </c>
      <c r="P33" s="6"/>
      <c r="R33" s="13" cm="1">
        <f t="array" ref="R33">+IFERROR(MIN(_xlfn._xlws.FILTER(DATAIN_COMPRAS!$J$2:J3053,(DATAIN_COMPRAS!$C$2:C3053=C33)*(DATAIN_COMPRAS!$A$2:A3053=MAX(IF(DATAIN_COMPRAS!$C$2:C3053=C33,DATAIN_COMPRAS!$A$2:A3053))))),0)</f>
        <v>11789.998</v>
      </c>
      <c r="S33" s="24">
        <f>+x_7_6[[#This Row],[PEDIDO]]*x_7_6[[#This Row],[PRECIO UN]]</f>
        <v>23579.995999999999</v>
      </c>
      <c r="T33" s="7"/>
      <c r="U33" s="187">
        <f>+x_7_6[[#This Row],[COSTO COMPRA]]/$E$3</f>
        <v>7.2615037050299189E-2</v>
      </c>
      <c r="V33" s="7">
        <f>+x_7_6[[#This Row],[PEDIDO SEMANA ANTERIOR]]+x_7_6[[#This Row],[STOCK SEMANA ANTERIOR]]-x_7_6[[#This Row],[STOCK ACTUAL]]</f>
        <v>0</v>
      </c>
      <c r="W3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4" spans="1:24" ht="15" hidden="1" customHeight="1" x14ac:dyDescent="0.35">
      <c r="A34" s="19">
        <f t="shared" ca="1" si="0"/>
        <v>45979</v>
      </c>
      <c r="B34" s="8" t="str">
        <f>+_xlfn.XLOOKUP(x_7_6[[#This Row],[ITEM]],DATAIN_STOCK!B3:B1828,DATAIN_STOCK!E3:E1828,0,0,1)</f>
        <v>INSUMOS PASTELERIA</v>
      </c>
      <c r="C34" s="8" t="s">
        <v>281</v>
      </c>
      <c r="D34" s="92">
        <f t="shared" si="1"/>
        <v>0</v>
      </c>
      <c r="E34" s="91"/>
      <c r="F34" s="10"/>
      <c r="G34" s="93" t="s">
        <v>239</v>
      </c>
      <c r="I3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4" s="11">
        <f>+x_7_6[[#This Row],[STOCK ACTUAL]]*x_7_6[[#This Row],[KG/UN]]</f>
        <v>0</v>
      </c>
      <c r="K34" s="5">
        <f>+(x_7_6[[#This Row],[DEMANDA DIARIA]]*x_7_6[[#This Row],[TIEMPO DE REPOSICION DIAS]])</f>
        <v>0</v>
      </c>
      <c r="L34" s="5">
        <f>+x_7_6[[#This Row],[DEMANDA DIARIA]]*x_7_6[[#This Row],[TIEMPO DE REPOSICION DIAS]]</f>
        <v>0</v>
      </c>
      <c r="M34" s="5">
        <v>1</v>
      </c>
      <c r="N34" s="6">
        <f>+(x_7_6[[#This Row],[CONSUMO]]*1)/6</f>
        <v>0</v>
      </c>
      <c r="O34" s="63">
        <f>+_xlfn.XLOOKUP(x_7_6[[#This Row],[PROVEEDOR]],PROVEEDORES!A:A,PROVEEDORES!C:C)</f>
        <v>7</v>
      </c>
      <c r="P34" s="6"/>
      <c r="R34" s="13" cm="1">
        <f t="array" ref="R34">+IFERROR(MIN(_xlfn._xlws.FILTER(DATAIN_COMPRAS!$J$2:J3057,(DATAIN_COMPRAS!$C$2:C3057=C34)*(DATAIN_COMPRAS!$A$2:A3057=MAX(IF(DATAIN_COMPRAS!$C$2:C3057=C34,DATAIN_COMPRAS!$A$2:A3057))))),0)</f>
        <v>16999.9918</v>
      </c>
      <c r="S34" s="24">
        <f>+x_7_6[[#This Row],[PEDIDO]]*x_7_6[[#This Row],[PRECIO UN]]</f>
        <v>0</v>
      </c>
      <c r="T34" s="7"/>
      <c r="U34" s="7">
        <f>+x_7_6[[#This Row],[COSTO COMPRA]]/$E$3</f>
        <v>0</v>
      </c>
      <c r="V34" s="64">
        <f>+x_7_6[[#This Row],[PEDIDO SEMANA ANTERIOR]]+x_7_6[[#This Row],[STOCK SEMANA ANTERIOR]]-x_7_6[[#This Row],[STOCK ACTUAL]]</f>
        <v>0</v>
      </c>
      <c r="W3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5" spans="1:24" ht="15" hidden="1" customHeight="1" x14ac:dyDescent="0.35">
      <c r="A35" s="19">
        <f t="shared" ca="1" si="0"/>
        <v>45979</v>
      </c>
      <c r="B35" s="8" t="str">
        <f>+_xlfn.XLOOKUP(x_7_6[[#This Row],[ITEM]],DATAIN_STOCK!B168:B1828,DATAIN_STOCK!E168:E1828,0,0,1)</f>
        <v>ALMACEN</v>
      </c>
      <c r="C35" s="8" t="s">
        <v>340</v>
      </c>
      <c r="D35" s="92">
        <f t="shared" si="1"/>
        <v>0</v>
      </c>
      <c r="E35" s="91"/>
      <c r="F35" s="10"/>
      <c r="G35" s="93" t="s">
        <v>239</v>
      </c>
      <c r="H35" s="88"/>
      <c r="I3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5" s="11">
        <f>+x_7_6[[#This Row],[STOCK ACTUAL]]*x_7_6[[#This Row],[KG/UN]]</f>
        <v>0</v>
      </c>
      <c r="K35" s="5">
        <f>+(x_7_6[[#This Row],[DEMANDA DIARIA]]*x_7_6[[#This Row],[TIEMPO DE REPOSICION DIAS]])</f>
        <v>0</v>
      </c>
      <c r="L35" s="5">
        <f>+x_7_6[[#This Row],[DEMANDA DIARIA]]*x_7_6[[#This Row],[TIEMPO DE REPOSICION DIAS]]</f>
        <v>0</v>
      </c>
      <c r="M35" s="5"/>
      <c r="N35" s="6">
        <f>+(x_7_6[[#This Row],[CONSUMO]]*1)/6</f>
        <v>0</v>
      </c>
      <c r="O35" s="63">
        <f>+_xlfn.XLOOKUP(x_7_6[[#This Row],[PROVEEDOR]],PROVEEDORES!A:A,PROVEEDORES!C:C)</f>
        <v>7</v>
      </c>
      <c r="P35" s="6"/>
      <c r="R35" s="13">
        <f>1730*2</f>
        <v>3460</v>
      </c>
      <c r="S35" s="24">
        <f>+x_7_6[[#This Row],[PEDIDO]]*x_7_6[[#This Row],[PRECIO UN]]</f>
        <v>0</v>
      </c>
      <c r="T35" s="7"/>
      <c r="U35" s="7">
        <f>+x_7_6[[#This Row],[COSTO COMPRA]]/$E$3</f>
        <v>0</v>
      </c>
      <c r="V35" s="7">
        <f>+x_7_6[[#This Row],[PEDIDO SEMANA ANTERIOR]]+x_7_6[[#This Row],[STOCK SEMANA ANTERIOR]]-x_7_6[[#This Row],[STOCK ACTUAL]]</f>
        <v>0</v>
      </c>
      <c r="W3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6" spans="1:24" ht="15" hidden="1" customHeight="1" x14ac:dyDescent="0.35">
      <c r="A36" s="19">
        <f t="shared" ca="1" si="0"/>
        <v>45979</v>
      </c>
      <c r="B36" s="8" t="str">
        <f>+_xlfn.XLOOKUP(x_7_6[[#This Row],[ITEM]],DATAIN_STOCK!B49:B1828,DATAIN_STOCK!E49:E1828,0,0,1)</f>
        <v>INSUMOS PASTELERIA</v>
      </c>
      <c r="C36" s="8" t="s">
        <v>238</v>
      </c>
      <c r="D36" s="206">
        <f t="shared" si="1"/>
        <v>0</v>
      </c>
      <c r="E36" s="91"/>
      <c r="F36" s="10"/>
      <c r="G36" s="93" t="s">
        <v>239</v>
      </c>
      <c r="H36" s="88"/>
      <c r="I3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6" s="11">
        <f>+x_7_6[[#This Row],[STOCK ACTUAL]]*x_7_6[[#This Row],[KG/UN]]</f>
        <v>0</v>
      </c>
      <c r="K36" s="5">
        <f>+(x_7_6[[#This Row],[DEMANDA DIARIA]]*x_7_6[[#This Row],[TIEMPO DE REPOSICION DIAS]])</f>
        <v>0</v>
      </c>
      <c r="L36" s="5">
        <f>+x_7_6[[#This Row],[DEMANDA DIARIA]]*x_7_6[[#This Row],[TIEMPO DE REPOSICION DIAS]]</f>
        <v>0</v>
      </c>
      <c r="M36" s="5"/>
      <c r="N36" s="6">
        <f>+(x_7_6[[#This Row],[CONSUMO]]*1)/6</f>
        <v>0</v>
      </c>
      <c r="O36" s="63">
        <f>+_xlfn.XLOOKUP(x_7_6[[#This Row],[PROVEEDOR]],PROVEEDORES!A:A,PROVEEDORES!C:C)</f>
        <v>7</v>
      </c>
      <c r="P36" s="6"/>
      <c r="R36" s="13" cm="1">
        <f t="array" ref="R36">+IFERROR(MIN(_xlfn._xlws.FILTER(DATAIN_COMPRAS!$J$2:J3055,(DATAIN_COMPRAS!$C$2:C3055=C36)*(DATAIN_COMPRAS!$A$2:A3055=MAX(IF(DATAIN_COMPRAS!$C$2:C3055=C36,DATAIN_COMPRAS!$A$2:A3055))))),0)</f>
        <v>429.99770000000001</v>
      </c>
      <c r="S36" s="24">
        <f>+x_7_6[[#This Row],[PEDIDO]]*x_7_6[[#This Row],[PRECIO UN]]</f>
        <v>0</v>
      </c>
      <c r="T36" s="7"/>
      <c r="U36" s="7">
        <f>+x_7_6[[#This Row],[COSTO COMPRA]]/$E$3</f>
        <v>0</v>
      </c>
      <c r="V36" s="7">
        <f>+x_7_6[[#This Row],[PEDIDO SEMANA ANTERIOR]]+x_7_6[[#This Row],[STOCK SEMANA ANTERIOR]]-x_7_6[[#This Row],[STOCK ACTUAL]]</f>
        <v>0</v>
      </c>
      <c r="W3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7" spans="1:24" ht="15" hidden="1" customHeight="1" x14ac:dyDescent="0.35">
      <c r="A37" s="19">
        <f t="shared" ca="1" si="0"/>
        <v>45979</v>
      </c>
      <c r="B37" s="8" t="str">
        <f>+_xlfn.XLOOKUP(x_7_6[[#This Row],[ITEM]],DATAIN_STOCK!B160:B1828,DATAIN_STOCK!E160:E1828,0,0,1)</f>
        <v>VERDULERIA</v>
      </c>
      <c r="C37" s="8" t="s">
        <v>152</v>
      </c>
      <c r="D37" s="92">
        <f t="shared" ca="1" si="1"/>
        <v>0</v>
      </c>
      <c r="E37" s="91"/>
      <c r="F37" s="10"/>
      <c r="G37" s="93" t="str" cm="1">
        <f t="array" aca="1" ref="G37" ca="1">IFERROR(INDEX(DATAIN_COMPRAS!$B$2:$B$2999,MATCH(1,(DATAIN_COMPRAS!$C$2:$C$2999=C37)*(DATAIN_COMPRAS!$A$2:$A$2999&gt;=TODAY()-90)*(DATAIN_COMPRAS!$J$2:$J$2999=MIN(_xlfn._xlws.FILTER(DATAIN_COMPRAS!$J$2:$J$2999,(DATAIN_COMPRAS!$C$2:$C$2999=C37)*(DATAIN_COMPRAS!$A$2:$A$2999&gt;=TODAY()-90)))),0)),"Sin datos")</f>
        <v>DOÑA ISABEL</v>
      </c>
      <c r="I3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7" s="11">
        <f>+x_7_6[[#This Row],[STOCK ACTUAL]]*x_7_6[[#This Row],[KG/UN]]</f>
        <v>0</v>
      </c>
      <c r="K37" s="5">
        <f ca="1">+(x_7_6[[#This Row],[DEMANDA DIARIA]]*x_7_6[[#This Row],[TIEMPO DE REPOSICION DIAS]])</f>
        <v>0</v>
      </c>
      <c r="L37" s="5">
        <f ca="1">+x_7_6[[#This Row],[DEMANDA DIARIA]]*x_7_6[[#This Row],[TIEMPO DE REPOSICION DIAS]]</f>
        <v>0</v>
      </c>
      <c r="M37" s="5"/>
      <c r="N37" s="6">
        <f>+(x_7_6[[#This Row],[CONSUMO]]*1)/6</f>
        <v>0</v>
      </c>
      <c r="O37" s="63">
        <f ca="1">+_xlfn.XLOOKUP(x_7_6[[#This Row],[PROVEEDOR]],PROVEEDORES!A:A,PROVEEDORES!C:C)</f>
        <v>7</v>
      </c>
      <c r="P37" s="6"/>
      <c r="Q37" s="7"/>
      <c r="R37" s="13" cm="1">
        <f t="array" ref="R37">+IFERROR(MIN(_xlfn._xlws.FILTER(DATAIN_COMPRAS!$J$2:J3168,(DATAIN_COMPRAS!$C$2:C3168=C37)*(DATAIN_COMPRAS!$A$2:A3168=MAX(IF(DATAIN_COMPRAS!$C$2:C3168=C37,DATAIN_COMPRAS!$A$2:A3168))))),0)</f>
        <v>1571.4285714285711</v>
      </c>
      <c r="S37" s="24">
        <f>+x_7_6[[#This Row],[PEDIDO]]*x_7_6[[#This Row],[PRECIO UN]]</f>
        <v>0</v>
      </c>
      <c r="T37" s="7"/>
      <c r="U37" s="7">
        <f>+x_7_6[[#This Row],[COSTO COMPRA]]/$E$3</f>
        <v>0</v>
      </c>
      <c r="V37" s="64">
        <f>+x_7_6[[#This Row],[PEDIDO SEMANA ANTERIOR]]+x_7_6[[#This Row],[STOCK SEMANA ANTERIOR]]-x_7_6[[#This Row],[STOCK ACTUAL]]</f>
        <v>0</v>
      </c>
      <c r="W3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8" spans="1:24" ht="15" hidden="1" customHeight="1" x14ac:dyDescent="0.35">
      <c r="A38" s="19">
        <f t="shared" ref="A38:A69" ca="1" si="2">+$C$4</f>
        <v>45979</v>
      </c>
      <c r="B38" s="8" t="str">
        <f>+_xlfn.XLOOKUP(x_7_6[[#This Row],[ITEM]],DATAIN_STOCK!B58:B1828,DATAIN_STOCK!E58:E1828,0,0,1)</f>
        <v>DESCARTABLES</v>
      </c>
      <c r="C38" s="211" t="s">
        <v>140</v>
      </c>
      <c r="D38" s="206">
        <f t="shared" ref="D38:D69" ca="1" si="3">+MROUND(MAX(0,L38+K38-I38),P38)</f>
        <v>0</v>
      </c>
      <c r="E38" s="91"/>
      <c r="F38" s="92"/>
      <c r="G38" s="93" t="str" cm="1">
        <f t="array" aca="1" ref="G38" ca="1">IFERROR(INDEX(DATAIN_COMPRAS!$B$2:$B$2999,MATCH(1,(DATAIN_COMPRAS!$C$2:$C$2999=C38)*(DATAIN_COMPRAS!$A$2:$A$2999&gt;=TODAY()-90)*(DATAIN_COMPRAS!$J$2:$J$2999=MIN(_xlfn._xlws.FILTER(DATAIN_COMPRAS!$J$2:$J$2999,(DATAIN_COMPRAS!$C$2:$C$2999=C38)*(DATAIN_COMPRAS!$A$2:$A$2999&gt;=TODAY()-90)))),0)),"Sin datos")</f>
        <v>ENVASES CARLOS PAZ</v>
      </c>
      <c r="I38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8" s="11">
        <f>+x_7_6[[#This Row],[STOCK ACTUAL]]*x_7_6[[#This Row],[KG/UN]]</f>
        <v>0</v>
      </c>
      <c r="K38" s="94">
        <f ca="1">+(x_7_6[[#This Row],[DEMANDA DIARIA]]*x_7_6[[#This Row],[TIEMPO DE REPOSICION DIAS]])</f>
        <v>0</v>
      </c>
      <c r="L38" s="94">
        <f ca="1">+x_7_6[[#This Row],[DEMANDA DIARIA]]*x_7_6[[#This Row],[TIEMPO DE REPOSICION DIAS]]</f>
        <v>0</v>
      </c>
      <c r="M38" s="94"/>
      <c r="N38" s="90">
        <f>+(x_7_6[[#This Row],[CONSUMO]]*1)/6</f>
        <v>0</v>
      </c>
      <c r="O38" s="95">
        <f ca="1">+_xlfn.XLOOKUP(x_7_6[[#This Row],[PROVEEDOR]],PROVEEDORES!A:A,PROVEEDORES!C:C)</f>
        <v>7</v>
      </c>
      <c r="P38" s="90"/>
      <c r="R38" s="13" cm="1">
        <f t="array" ref="R38">+IFERROR(MIN(_xlfn._xlws.FILTER(DATAIN_COMPRAS!$J$2:J3061,(DATAIN_COMPRAS!$C$2:C3061=C38)*(DATAIN_COMPRAS!$A$2:A3061=MAX(IF(DATAIN_COMPRAS!$C$2:C3061=C38,DATAIN_COMPRAS!$A$2:A3061))))),0)</f>
        <v>9999.9965999999986</v>
      </c>
      <c r="S38" s="96">
        <f>+x_7_6[[#This Row],[PEDIDO]]*x_7_6[[#This Row],[PRECIO UN]]</f>
        <v>0</v>
      </c>
      <c r="T38" s="83"/>
      <c r="U38" s="178">
        <f>+x_7_6[[#This Row],[COSTO COMPRA]]/$E$3</f>
        <v>0</v>
      </c>
      <c r="V38" s="64">
        <f>+x_7_6[[#This Row],[PEDIDO SEMANA ANTERIOR]]+x_7_6[[#This Row],[STOCK SEMANA ANTERIOR]]-x_7_6[[#This Row],[STOCK ACTUAL]]</f>
        <v>0</v>
      </c>
      <c r="W3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39" spans="1:24" ht="15" hidden="1" customHeight="1" x14ac:dyDescent="0.35">
      <c r="A39" s="19">
        <f t="shared" ca="1" si="2"/>
        <v>45979</v>
      </c>
      <c r="B39" s="8" t="str">
        <f>+_xlfn.XLOOKUP(x_7_6[[#This Row],[ITEM]],DATAIN_STOCK!B46:B1828,DATAIN_STOCK!E46:E1828,0,0,1)</f>
        <v>DESCARTABLES</v>
      </c>
      <c r="C39" s="8" t="s">
        <v>137</v>
      </c>
      <c r="D39" s="92">
        <f t="shared" ca="1" si="3"/>
        <v>0</v>
      </c>
      <c r="E39" s="91"/>
      <c r="F39" s="92"/>
      <c r="G39" s="93" t="str" cm="1">
        <f t="array" aca="1" ref="G39" ca="1">IFERROR(INDEX(DATAIN_COMPRAS!$B$2:$B$2999,MATCH(1,(DATAIN_COMPRAS!$C$2:$C$2999=C39)*(DATAIN_COMPRAS!$A$2:$A$2999&gt;=TODAY()-90)*(DATAIN_COMPRAS!$J$2:$J$2999=MIN(_xlfn._xlws.FILTER(DATAIN_COMPRAS!$J$2:$J$2999,(DATAIN_COMPRAS!$C$2:$C$2999=C39)*(DATAIN_COMPRAS!$A$2:$A$2999&gt;=TODAY()-90)))),0)),"Sin datos")</f>
        <v>ENVASES CARLOS PAZ</v>
      </c>
      <c r="I39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39" s="11">
        <f>+x_7_6[[#This Row],[STOCK ACTUAL]]*x_7_6[[#This Row],[KG/UN]]</f>
        <v>0</v>
      </c>
      <c r="K39" s="94">
        <f ca="1">+(x_7_6[[#This Row],[DEMANDA DIARIA]]*x_7_6[[#This Row],[TIEMPO DE REPOSICION DIAS]])</f>
        <v>0</v>
      </c>
      <c r="L39" s="94">
        <f ca="1">+x_7_6[[#This Row],[DEMANDA DIARIA]]*x_7_6[[#This Row],[TIEMPO DE REPOSICION DIAS]]</f>
        <v>0</v>
      </c>
      <c r="M39" s="94"/>
      <c r="N39" s="90">
        <f>+(x_7_6[[#This Row],[CONSUMO]]*1)/6</f>
        <v>0</v>
      </c>
      <c r="O39" s="95">
        <f ca="1">+_xlfn.XLOOKUP(x_7_6[[#This Row],[PROVEEDOR]],PROVEEDORES!A:A,PROVEEDORES!C:C)</f>
        <v>7</v>
      </c>
      <c r="P39" s="90"/>
      <c r="R39" s="13" cm="1">
        <f t="array" ref="R39">+IFERROR(MIN(_xlfn._xlws.FILTER(DATAIN_COMPRAS!$J$2:J3093,(DATAIN_COMPRAS!$C$2:C3093=C39)*(DATAIN_COMPRAS!$A$2:A3093=MAX(IF(DATAIN_COMPRAS!$C$2:C3093=C39,DATAIN_COMPRAS!$A$2:A3093))))),0)</f>
        <v>6900.0007999999989</v>
      </c>
      <c r="S39" s="13">
        <f>+x_7_6[[#This Row],[PEDIDO]]*x_7_6[[#This Row],[PRECIO UN]]</f>
        <v>0</v>
      </c>
      <c r="T39" s="83"/>
      <c r="U39" s="83">
        <f>+x_7_6[[#This Row],[COSTO COMPRA]]/$E$3</f>
        <v>0</v>
      </c>
      <c r="V39" s="64">
        <f>+x_7_6[[#This Row],[PEDIDO SEMANA ANTERIOR]]+x_7_6[[#This Row],[STOCK SEMANA ANTERIOR]]-x_7_6[[#This Row],[STOCK ACTUAL]]</f>
        <v>0</v>
      </c>
      <c r="W3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3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0" spans="1:24" ht="15" hidden="1" customHeight="1" x14ac:dyDescent="0.35">
      <c r="A40" s="20">
        <f t="shared" ca="1" si="2"/>
        <v>45979</v>
      </c>
      <c r="B40" s="8" t="str">
        <f>+_xlfn.XLOOKUP(x_7_6[[#This Row],[ITEM]],DATAIN_STOCK!B59:B1828,DATAIN_STOCK!E59:E1828,0,0,1)</f>
        <v>DESCARTABLES</v>
      </c>
      <c r="C40" s="8" t="s">
        <v>136</v>
      </c>
      <c r="D40" s="92">
        <f t="shared" ca="1" si="3"/>
        <v>0</v>
      </c>
      <c r="E40" s="91"/>
      <c r="F40" s="10"/>
      <c r="G40" s="93" t="str" cm="1">
        <f t="array" aca="1" ref="G40" ca="1">IFERROR(INDEX(DATAIN_COMPRAS!$B$2:$B$2999,MATCH(1,(DATAIN_COMPRAS!$C$2:$C$2999=C40)*(DATAIN_COMPRAS!$A$2:$A$2999&gt;=TODAY()-90)*(DATAIN_COMPRAS!$J$2:$J$2999=MIN(_xlfn._xlws.FILTER(DATAIN_COMPRAS!$J$2:$J$2999,(DATAIN_COMPRAS!$C$2:$C$2999=C40)*(DATAIN_COMPRAS!$A$2:$A$2999&gt;=TODAY()-90)))),0)),"Sin datos")</f>
        <v>ENVASES CARLOS PAZ</v>
      </c>
      <c r="I4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0" s="11">
        <f>+x_7_6[[#This Row],[STOCK ACTUAL]]*x_7_6[[#This Row],[KG/UN]]</f>
        <v>0</v>
      </c>
      <c r="K40" s="5">
        <f ca="1">+(x_7_6[[#This Row],[DEMANDA DIARIA]]*x_7_6[[#This Row],[TIEMPO DE REPOSICION DIAS]])</f>
        <v>0</v>
      </c>
      <c r="L40" s="5">
        <f ca="1">+x_7_6[[#This Row],[DEMANDA DIARIA]]*x_7_6[[#This Row],[TIEMPO DE REPOSICION DIAS]]</f>
        <v>0</v>
      </c>
      <c r="M40" s="5"/>
      <c r="N40" s="6">
        <f>+(x_7_6[[#This Row],[CONSUMO]]*1)/6</f>
        <v>0</v>
      </c>
      <c r="O40" s="63">
        <f ca="1">+_xlfn.XLOOKUP(x_7_6[[#This Row],[PROVEEDOR]],PROVEEDORES!A:A,PROVEEDORES!C:C)</f>
        <v>7</v>
      </c>
      <c r="P40" s="6"/>
      <c r="Q40" s="7"/>
      <c r="R40" s="13" cm="1">
        <f t="array" ref="R40">+IFERROR(MIN(_xlfn._xlws.FILTER(DATAIN_COMPRAS!$J$2:J3073,(DATAIN_COMPRAS!$C$2:C3073=C40)*(DATAIN_COMPRAS!$A$2:A3073=MAX(IF(DATAIN_COMPRAS!$C$2:C3073=C40,DATAIN_COMPRAS!$A$2:A3073))))),0)</f>
        <v>210.47949999999997</v>
      </c>
      <c r="S40" s="24">
        <f>+x_7_6[[#This Row],[PEDIDO]]*x_7_6[[#This Row],[PRECIO UN]]</f>
        <v>0</v>
      </c>
      <c r="T40" s="7"/>
      <c r="U40" s="7">
        <f>+x_7_6[[#This Row],[COSTO COMPRA]]/$E$3</f>
        <v>0</v>
      </c>
      <c r="V40" s="64">
        <f>+x_7_6[[#This Row],[PEDIDO SEMANA ANTERIOR]]+x_7_6[[#This Row],[STOCK SEMANA ANTERIOR]]-x_7_6[[#This Row],[STOCK ACTUAL]]</f>
        <v>0</v>
      </c>
      <c r="W4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1" spans="1:24" ht="15" hidden="1" customHeight="1" x14ac:dyDescent="0.35">
      <c r="A41" s="20">
        <f t="shared" ca="1" si="2"/>
        <v>45979</v>
      </c>
      <c r="B41" s="8" t="str">
        <f>+_xlfn.XLOOKUP(x_7_6[[#This Row],[ITEM]],DATAIN_STOCK!B60:B1828,DATAIN_STOCK!E60:E1828,0,0,1)</f>
        <v>DESCARTABLES</v>
      </c>
      <c r="C41" s="8" t="s">
        <v>147</v>
      </c>
      <c r="D41" s="92">
        <f t="shared" ca="1" si="3"/>
        <v>0</v>
      </c>
      <c r="E41" s="91"/>
      <c r="F41" s="10"/>
      <c r="G41" s="93" t="str" cm="1">
        <f t="array" aca="1" ref="G41" ca="1">IFERROR(INDEX(DATAIN_COMPRAS!$B$2:$B$2999,MATCH(1,(DATAIN_COMPRAS!$C$2:$C$2999=C41)*(DATAIN_COMPRAS!$A$2:$A$2999&gt;=TODAY()-90)*(DATAIN_COMPRAS!$J$2:$J$2999=MIN(_xlfn._xlws.FILTER(DATAIN_COMPRAS!$J$2:$J$2999,(DATAIN_COMPRAS!$C$2:$C$2999=C41)*(DATAIN_COMPRAS!$A$2:$A$2999&gt;=TODAY()-90)))),0)),"Sin datos")</f>
        <v>ENVASES CARLOS PAZ</v>
      </c>
      <c r="I4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1" s="11">
        <f>+x_7_6[[#This Row],[STOCK ACTUAL]]*x_7_6[[#This Row],[KG/UN]]</f>
        <v>0</v>
      </c>
      <c r="K41" s="5">
        <f ca="1">+(x_7_6[[#This Row],[DEMANDA DIARIA]]*x_7_6[[#This Row],[TIEMPO DE REPOSICION DIAS]])</f>
        <v>0</v>
      </c>
      <c r="L41" s="5">
        <f ca="1">+x_7_6[[#This Row],[DEMANDA DIARIA]]*x_7_6[[#This Row],[TIEMPO DE REPOSICION DIAS]]</f>
        <v>0</v>
      </c>
      <c r="M41" s="5"/>
      <c r="N41" s="6">
        <f>+(x_7_6[[#This Row],[CONSUMO]]*1)/6</f>
        <v>0</v>
      </c>
      <c r="O41" s="63">
        <f ca="1">+_xlfn.XLOOKUP(x_7_6[[#This Row],[PROVEEDOR]],PROVEEDORES!A:A,PROVEEDORES!C:C)</f>
        <v>7</v>
      </c>
      <c r="P41" s="6"/>
      <c r="Q41" s="7"/>
      <c r="R41" s="13" cm="1">
        <f t="array" ref="R41">+IFERROR(MIN(_xlfn._xlws.FILTER(DATAIN_COMPRAS!$J$2:J3074,(DATAIN_COMPRAS!$C$2:C3074=C41)*(DATAIN_COMPRAS!$A$2:A3074=MAX(IF(DATAIN_COMPRAS!$C$2:C3074=C41,DATAIN_COMPRAS!$A$2:A3074))))),0)</f>
        <v>363.4477</v>
      </c>
      <c r="S41" s="24">
        <f>+x_7_6[[#This Row],[PEDIDO]]*x_7_6[[#This Row],[PRECIO UN]]</f>
        <v>0</v>
      </c>
      <c r="T41" s="7"/>
      <c r="U41" s="7">
        <f>+x_7_6[[#This Row],[COSTO COMPRA]]/$E$3</f>
        <v>0</v>
      </c>
      <c r="V41" s="64">
        <f>+x_7_6[[#This Row],[PEDIDO SEMANA ANTERIOR]]+x_7_6[[#This Row],[STOCK SEMANA ANTERIOR]]-x_7_6[[#This Row],[STOCK ACTUAL]]</f>
        <v>0</v>
      </c>
      <c r="W4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2" spans="1:24" ht="15" hidden="1" customHeight="1" x14ac:dyDescent="0.35">
      <c r="A42" s="20">
        <f t="shared" ca="1" si="2"/>
        <v>45979</v>
      </c>
      <c r="B42" s="8" t="str">
        <f>+_xlfn.XLOOKUP(x_7_6[[#This Row],[ITEM]],DATAIN_STOCK!B62:B1828,DATAIN_STOCK!E62:E1828,0,0,1)</f>
        <v>DESCARTABLES</v>
      </c>
      <c r="C42" s="8" t="s">
        <v>139</v>
      </c>
      <c r="D42" s="92">
        <f t="shared" ca="1" si="3"/>
        <v>0</v>
      </c>
      <c r="E42" s="91"/>
      <c r="F42" s="10"/>
      <c r="G42" s="93" t="str" cm="1">
        <f t="array" aca="1" ref="G42" ca="1">IFERROR(INDEX(DATAIN_COMPRAS!$B$2:$B$2999,MATCH(1,(DATAIN_COMPRAS!$C$2:$C$2999=C42)*(DATAIN_COMPRAS!$A$2:$A$2999&gt;=TODAY()-90)*(DATAIN_COMPRAS!$J$2:$J$2999=MIN(_xlfn._xlws.FILTER(DATAIN_COMPRAS!$J$2:$J$2999,(DATAIN_COMPRAS!$C$2:$C$2999=C42)*(DATAIN_COMPRAS!$A$2:$A$2999&gt;=TODAY()-90)))),0)),"Sin datos")</f>
        <v>ENVASES CARLOS PAZ</v>
      </c>
      <c r="I4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2" s="11">
        <f>+x_7_6[[#This Row],[STOCK ACTUAL]]*x_7_6[[#This Row],[KG/UN]]</f>
        <v>0</v>
      </c>
      <c r="K42" s="5">
        <f ca="1">+(x_7_6[[#This Row],[DEMANDA DIARIA]]*x_7_6[[#This Row],[TIEMPO DE REPOSICION DIAS]])</f>
        <v>0</v>
      </c>
      <c r="L42" s="5">
        <f ca="1">+x_7_6[[#This Row],[DEMANDA DIARIA]]*x_7_6[[#This Row],[TIEMPO DE REPOSICION DIAS]]</f>
        <v>0</v>
      </c>
      <c r="M42" s="5"/>
      <c r="N42" s="6">
        <f>+(x_7_6[[#This Row],[CONSUMO]]*1)/6</f>
        <v>0</v>
      </c>
      <c r="O42" s="63">
        <f ca="1">+_xlfn.XLOOKUP(x_7_6[[#This Row],[PROVEEDOR]],PROVEEDORES!A:A,PROVEEDORES!C:C)</f>
        <v>7</v>
      </c>
      <c r="P42" s="6"/>
      <c r="Q42" s="7"/>
      <c r="R42" s="13" cm="1">
        <f t="array" ref="R42">+IFERROR(MIN(_xlfn._xlws.FILTER(DATAIN_COMPRAS!$J$2:J3077,(DATAIN_COMPRAS!$C$2:C3077=C42)*(DATAIN_COMPRAS!$A$2:A3077=MAX(IF(DATAIN_COMPRAS!$C$2:C3077=C42,DATAIN_COMPRAS!$A$2:A3077))))),0)</f>
        <v>899.99800000000005</v>
      </c>
      <c r="S42" s="24">
        <f>+x_7_6[[#This Row],[PEDIDO]]*x_7_6[[#This Row],[PRECIO UN]]</f>
        <v>0</v>
      </c>
      <c r="T42" s="7"/>
      <c r="U42" s="7">
        <f>+x_7_6[[#This Row],[COSTO COMPRA]]/$E$3</f>
        <v>0</v>
      </c>
      <c r="V42" s="64">
        <f>+x_7_6[[#This Row],[PEDIDO SEMANA ANTERIOR]]+x_7_6[[#This Row],[STOCK SEMANA ANTERIOR]]-x_7_6[[#This Row],[STOCK ACTUAL]]</f>
        <v>0</v>
      </c>
      <c r="W4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3" spans="1:24" ht="15" hidden="1" customHeight="1" x14ac:dyDescent="0.35">
      <c r="A43" s="20">
        <f t="shared" ca="1" si="2"/>
        <v>45979</v>
      </c>
      <c r="B43" s="8" t="str">
        <f>+_xlfn.XLOOKUP(x_7_6[[#This Row],[ITEM]],DATAIN_STOCK!B70:B1828,DATAIN_STOCK!E70:E1828,0,0,1)</f>
        <v>DESCARTABLES</v>
      </c>
      <c r="C43" s="8" t="s">
        <v>148</v>
      </c>
      <c r="D43" s="92">
        <f t="shared" ca="1" si="3"/>
        <v>0</v>
      </c>
      <c r="E43" s="91"/>
      <c r="F43" s="10"/>
      <c r="G43" s="93" t="str" cm="1">
        <f t="array" aca="1" ref="G43" ca="1">IFERROR(INDEX(DATAIN_COMPRAS!$B$2:$B$2999,MATCH(1,(DATAIN_COMPRAS!$C$2:$C$2999=C43)*(DATAIN_COMPRAS!$A$2:$A$2999&gt;=TODAY()-90)*(DATAIN_COMPRAS!$J$2:$J$2999=MIN(_xlfn._xlws.FILTER(DATAIN_COMPRAS!$J$2:$J$2999,(DATAIN_COMPRAS!$C$2:$C$2999=C43)*(DATAIN_COMPRAS!$A$2:$A$2999&gt;=TODAY()-90)))),0)),"Sin datos")</f>
        <v>ENVASES CARLOS PAZ</v>
      </c>
      <c r="I4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3" s="11">
        <f>+x_7_6[[#This Row],[STOCK ACTUAL]]*x_7_6[[#This Row],[KG/UN]]</f>
        <v>0</v>
      </c>
      <c r="K43" s="5">
        <f ca="1">+(x_7_6[[#This Row],[DEMANDA DIARIA]]*x_7_6[[#This Row],[TIEMPO DE REPOSICION DIAS]])</f>
        <v>0</v>
      </c>
      <c r="L43" s="5">
        <f ca="1">+x_7_6[[#This Row],[DEMANDA DIARIA]]*x_7_6[[#This Row],[TIEMPO DE REPOSICION DIAS]]</f>
        <v>0</v>
      </c>
      <c r="M43" s="5"/>
      <c r="N43" s="6">
        <f>+(x_7_6[[#This Row],[CONSUMO]]*1)/6</f>
        <v>0</v>
      </c>
      <c r="O43" s="63">
        <f ca="1">+_xlfn.XLOOKUP(x_7_6[[#This Row],[PROVEEDOR]],PROVEEDORES!A:A,PROVEEDORES!C:C)</f>
        <v>7</v>
      </c>
      <c r="P43" s="6"/>
      <c r="Q43" s="7"/>
      <c r="R43" s="13" cm="1">
        <f t="array" ref="R43">+IFERROR(MIN(_xlfn._xlws.FILTER(DATAIN_COMPRAS!$J$2:J3089,(DATAIN_COMPRAS!$C$2:C3089=C43)*(DATAIN_COMPRAS!$A$2:A3089=MAX(IF(DATAIN_COMPRAS!$C$2:C3089=C43,DATAIN_COMPRAS!$A$2:A3089))))),0)</f>
        <v>199.99993199999997</v>
      </c>
      <c r="S43" s="24">
        <f>+x_7_6[[#This Row],[PEDIDO]]*x_7_6[[#This Row],[PRECIO UN]]</f>
        <v>0</v>
      </c>
      <c r="T43" s="7"/>
      <c r="U43" s="7">
        <f>+x_7_6[[#This Row],[COSTO COMPRA]]/$E$3</f>
        <v>0</v>
      </c>
      <c r="V43" s="64">
        <f>+x_7_6[[#This Row],[PEDIDO SEMANA ANTERIOR]]+x_7_6[[#This Row],[STOCK SEMANA ANTERIOR]]-x_7_6[[#This Row],[STOCK ACTUAL]]</f>
        <v>0</v>
      </c>
      <c r="W4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4" spans="1:24" ht="15" hidden="1" customHeight="1" x14ac:dyDescent="0.35">
      <c r="A44" s="19">
        <f t="shared" ca="1" si="2"/>
        <v>45979</v>
      </c>
      <c r="B44" s="8">
        <f>+_xlfn.XLOOKUP(x_7_6[[#This Row],[ITEM]],DATAIN_STOCK!B69:B1828,DATAIN_STOCK!E69:E1828,0,0,1)</f>
        <v>0</v>
      </c>
      <c r="C44" t="s">
        <v>667</v>
      </c>
      <c r="D44" s="92">
        <f t="shared" ca="1" si="3"/>
        <v>0</v>
      </c>
      <c r="E44" s="91"/>
      <c r="F44" s="10"/>
      <c r="G44" s="93" t="str" cm="1">
        <f t="array" aca="1" ref="G44" ca="1">IFERROR(INDEX(DATAIN_COMPRAS!$B$2:$B$2999,MATCH(1,(DATAIN_COMPRAS!$C$2:$C$2999=C44)*(DATAIN_COMPRAS!$A$2:$A$2999&gt;=TODAY()-90)*(DATAIN_COMPRAS!$J$2:$J$2999=MIN(_xlfn._xlws.FILTER(DATAIN_COMPRAS!$J$2:$J$2999,(DATAIN_COMPRAS!$C$2:$C$2999=C44)*(DATAIN_COMPRAS!$A$2:$A$2999&gt;=TODAY()-90)))),0)),"Sin datos")</f>
        <v>ENVASES CARLOS PAZ</v>
      </c>
      <c r="I4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4" s="11">
        <f>+x_7_6[[#This Row],[STOCK ACTUAL]]*x_7_6[[#This Row],[KG/UN]]</f>
        <v>0</v>
      </c>
      <c r="K44" s="5">
        <f ca="1">+(x_7_6[[#This Row],[DEMANDA DIARIA]]*x_7_6[[#This Row],[TIEMPO DE REPOSICION DIAS]])</f>
        <v>0</v>
      </c>
      <c r="L44" s="5">
        <f ca="1">+x_7_6[[#This Row],[DEMANDA DIARIA]]*x_7_6[[#This Row],[TIEMPO DE REPOSICION DIAS]]</f>
        <v>0</v>
      </c>
      <c r="M44" s="5"/>
      <c r="N44" s="6">
        <f>+(x_7_6[[#This Row],[CONSUMO]]*1)/6</f>
        <v>0</v>
      </c>
      <c r="O44" s="63">
        <f ca="1">+_xlfn.XLOOKUP(x_7_6[[#This Row],[PROVEEDOR]],PROVEEDORES!A:A,PROVEEDORES!C:C)</f>
        <v>7</v>
      </c>
      <c r="P44" s="6"/>
      <c r="R44" s="13" cm="1">
        <f t="array" ref="R44">+IFERROR(MIN(_xlfn._xlws.FILTER(DATAIN_COMPRAS!$J$2:J3113,(DATAIN_COMPRAS!$C$2:C3113=C44)*(DATAIN_COMPRAS!$A$2:A3113=MAX(IF(DATAIN_COMPRAS!$C$2:C3113=C44,DATAIN_COMPRAS!$A$2:A3113))))),0)</f>
        <v>1200.0054</v>
      </c>
      <c r="S44" s="24">
        <f>+x_7_6[[#This Row],[PEDIDO]]*x_7_6[[#This Row],[PRECIO UN]]</f>
        <v>0</v>
      </c>
      <c r="T44" s="7"/>
      <c r="U44" s="7">
        <f>+x_7_6[[#This Row],[COSTO COMPRA]]/$E$3</f>
        <v>0</v>
      </c>
      <c r="V44" s="7">
        <f>+x_7_6[[#This Row],[PEDIDO SEMANA ANTERIOR]]+x_7_6[[#This Row],[STOCK SEMANA ANTERIOR]]-x_7_6[[#This Row],[STOCK ACTUAL]]</f>
        <v>0</v>
      </c>
      <c r="W4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5" spans="1:24" ht="15" hidden="1" customHeight="1" x14ac:dyDescent="0.35">
      <c r="A45" s="19">
        <f t="shared" ca="1" si="2"/>
        <v>45979</v>
      </c>
      <c r="B45" s="8" t="str">
        <f>+_xlfn.XLOOKUP(x_7_6[[#This Row],[ITEM]],DATAIN_STOCK!B64:B1828,DATAIN_STOCK!E64:E1828,0,0,1)</f>
        <v>LIMPIEZA</v>
      </c>
      <c r="C45" s="8" t="s">
        <v>141</v>
      </c>
      <c r="D45" s="92">
        <f t="shared" ca="1" si="3"/>
        <v>0</v>
      </c>
      <c r="E45" s="91"/>
      <c r="F45" s="10"/>
      <c r="G45" s="93" t="str" cm="1">
        <f t="array" aca="1" ref="G45" ca="1">IFERROR(INDEX(DATAIN_COMPRAS!$B$2:$B$2999,MATCH(1,(DATAIN_COMPRAS!$C$2:$C$2999=C45)*(DATAIN_COMPRAS!$A$2:$A$2999&gt;=TODAY()-90)*(DATAIN_COMPRAS!$J$2:$J$2999=MIN(_xlfn._xlws.FILTER(DATAIN_COMPRAS!$J$2:$J$2999,(DATAIN_COMPRAS!$C$2:$C$2999=C45)*(DATAIN_COMPRAS!$A$2:$A$2999&gt;=TODAY()-90)))),0)),"Sin datos")</f>
        <v>ENVASES CARLOS PAZ</v>
      </c>
      <c r="I4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5" s="11">
        <f>+x_7_6[[#This Row],[STOCK ACTUAL]]*x_7_6[[#This Row],[KG/UN]]</f>
        <v>0</v>
      </c>
      <c r="K45" s="5">
        <f ca="1">+(x_7_6[[#This Row],[DEMANDA DIARIA]]*x_7_6[[#This Row],[TIEMPO DE REPOSICION DIAS]])</f>
        <v>0</v>
      </c>
      <c r="L45" s="5">
        <f ca="1">+x_7_6[[#This Row],[DEMANDA DIARIA]]*x_7_6[[#This Row],[TIEMPO DE REPOSICION DIAS]]</f>
        <v>0</v>
      </c>
      <c r="M45" s="5"/>
      <c r="N45" s="6">
        <f>+(x_7_6[[#This Row],[CONSUMO]]*1)/6</f>
        <v>0</v>
      </c>
      <c r="O45" s="63">
        <f ca="1">+_xlfn.XLOOKUP(x_7_6[[#This Row],[PROVEEDOR]],PROVEEDORES!A:A,PROVEEDORES!C:C)</f>
        <v>7</v>
      </c>
      <c r="P45" s="6"/>
      <c r="Q45" s="7"/>
      <c r="R45" s="13" cm="1">
        <f t="array" ref="R45">+IFERROR(MIN(_xlfn._xlws.FILTER(DATAIN_COMPRAS!$J$2:J3084,(DATAIN_COMPRAS!$C$2:C3084=C45)*(DATAIN_COMPRAS!$A$2:A3084=MAX(IF(DATAIN_COMPRAS!$C$2:C3084=C45,DATAIN_COMPRAS!$A$2:A3084))))),0)</f>
        <v>1000.0045</v>
      </c>
      <c r="S45" s="13">
        <f>+x_7_6[[#This Row],[PEDIDO]]*x_7_6[[#This Row],[PRECIO UN]]</f>
        <v>0</v>
      </c>
      <c r="T45" s="7"/>
      <c r="U45" s="7">
        <f>+x_7_6[[#This Row],[COSTO COMPRA]]/$E$3</f>
        <v>0</v>
      </c>
      <c r="V45" s="64">
        <f>+x_7_6[[#This Row],[PEDIDO SEMANA ANTERIOR]]+x_7_6[[#This Row],[STOCK SEMANA ANTERIOR]]-x_7_6[[#This Row],[STOCK ACTUAL]]</f>
        <v>0</v>
      </c>
      <c r="W4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6" spans="1:24" ht="15" hidden="1" customHeight="1" x14ac:dyDescent="0.35">
      <c r="A46" s="19">
        <f t="shared" ca="1" si="2"/>
        <v>45979</v>
      </c>
      <c r="B46" s="8" t="str">
        <f>+_xlfn.XLOOKUP(x_7_6[[#This Row],[ITEM]],DATAIN_STOCK!B81:B1828,DATAIN_STOCK!E81:E1828,0,0,1)</f>
        <v>CONGELADOS</v>
      </c>
      <c r="C46" s="211" t="s">
        <v>168</v>
      </c>
      <c r="D46" s="92">
        <f t="shared" ca="1" si="3"/>
        <v>0</v>
      </c>
      <c r="E46" s="91"/>
      <c r="F46" s="10"/>
      <c r="G46" s="93" t="str" cm="1">
        <f t="array" aca="1" ref="G46" ca="1">IFERROR(INDEX(DATAIN_COMPRAS!$B$2:$B$2999,MATCH(1,(DATAIN_COMPRAS!$C$2:$C$2999=C46)*(DATAIN_COMPRAS!$A$2:$A$2999&gt;=TODAY()-90)*(DATAIN_COMPRAS!$J$2:$J$2999=MIN(_xlfn._xlws.FILTER(DATAIN_COMPRAS!$J$2:$J$2999,(DATAIN_COMPRAS!$C$2:$C$2999=C46)*(DATAIN_COMPRAS!$A$2:$A$2999&gt;=TODAY()-90)))),0)),"Sin datos")</f>
        <v>FRUTOS CONGELADOS</v>
      </c>
      <c r="I4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6" s="11">
        <f>+x_7_6[[#This Row],[STOCK ACTUAL]]*x_7_6[[#This Row],[KG/UN]]</f>
        <v>0</v>
      </c>
      <c r="K46" s="5">
        <f ca="1">+(x_7_6[[#This Row],[DEMANDA DIARIA]]*x_7_6[[#This Row],[TIEMPO DE REPOSICION DIAS]])</f>
        <v>0</v>
      </c>
      <c r="L46" s="5">
        <f ca="1">+x_7_6[[#This Row],[DEMANDA DIARIA]]*x_7_6[[#This Row],[TIEMPO DE REPOSICION DIAS]]</f>
        <v>0</v>
      </c>
      <c r="M46" s="5"/>
      <c r="N46" s="6">
        <f>+(x_7_6[[#This Row],[CONSUMO]]*1)/6</f>
        <v>0</v>
      </c>
      <c r="O46" s="63">
        <f ca="1">+_xlfn.XLOOKUP(x_7_6[[#This Row],[PROVEEDOR]],PROVEEDORES!A:A,PROVEEDORES!C:C)</f>
        <v>3</v>
      </c>
      <c r="P46" s="6"/>
      <c r="R46" s="13" cm="1">
        <f t="array" ref="R46">+IFERROR(MIN(_xlfn._xlws.FILTER(DATAIN_COMPRAS!$J$2:J3115,(DATAIN_COMPRAS!$C$2:C3115=C46)*(DATAIN_COMPRAS!$A$2:A3115=MAX(IF(DATAIN_COMPRAS!$C$2:C3115=C46,DATAIN_COMPRAS!$A$2:A3115))))),0)</f>
        <v>11990</v>
      </c>
      <c r="S46" s="24">
        <f>+x_7_6[[#This Row],[PEDIDO]]*x_7_6[[#This Row],[PRECIO UN]]</f>
        <v>0</v>
      </c>
      <c r="T46" s="7"/>
      <c r="U46" s="7">
        <f>+x_7_6[[#This Row],[COSTO COMPRA]]/$E$3</f>
        <v>0</v>
      </c>
      <c r="V46" s="7">
        <f>+x_7_6[[#This Row],[PEDIDO SEMANA ANTERIOR]]+x_7_6[[#This Row],[STOCK SEMANA ANTERIOR]]-x_7_6[[#This Row],[STOCK ACTUAL]]</f>
        <v>0</v>
      </c>
      <c r="W4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7" spans="1:24" ht="15" hidden="1" customHeight="1" x14ac:dyDescent="0.35">
      <c r="A47" s="19">
        <f t="shared" ca="1" si="2"/>
        <v>45979</v>
      </c>
      <c r="B47" s="8" t="str">
        <f>+_xlfn.XLOOKUP(x_7_6[[#This Row],[ITEM]],DATAIN_STOCK!B79:B1828,DATAIN_STOCK!E79:E1828,0,0,1)</f>
        <v>CONGELADOS</v>
      </c>
      <c r="C47" s="8" t="s">
        <v>171</v>
      </c>
      <c r="D47" s="92">
        <f t="shared" ca="1" si="3"/>
        <v>0</v>
      </c>
      <c r="E47" s="91"/>
      <c r="F47" s="10"/>
      <c r="G47" s="93" t="str" cm="1">
        <f t="array" aca="1" ref="G47" ca="1">IFERROR(INDEX(DATAIN_COMPRAS!$B$2:$B$2999,MATCH(1,(DATAIN_COMPRAS!$C$2:$C$2999=C47)*(DATAIN_COMPRAS!$A$2:$A$2999&gt;=TODAY()-90)*(DATAIN_COMPRAS!$J$2:$J$2999=MIN(_xlfn._xlws.FILTER(DATAIN_COMPRAS!$J$2:$J$2999,(DATAIN_COMPRAS!$C$2:$C$2999=C47)*(DATAIN_COMPRAS!$A$2:$A$2999&gt;=TODAY()-90)))),0)),"Sin datos")</f>
        <v>FRUTOS CONGELADOS</v>
      </c>
      <c r="I4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7" s="11">
        <f>+x_7_6[[#This Row],[STOCK ACTUAL]]*x_7_6[[#This Row],[KG/UN]]</f>
        <v>0</v>
      </c>
      <c r="K47" s="5">
        <f ca="1">+(x_7_6[[#This Row],[DEMANDA DIARIA]]*x_7_6[[#This Row],[TIEMPO DE REPOSICION DIAS]])</f>
        <v>0</v>
      </c>
      <c r="L47" s="5">
        <f ca="1">+x_7_6[[#This Row],[DEMANDA DIARIA]]*x_7_6[[#This Row],[TIEMPO DE REPOSICION DIAS]]</f>
        <v>0</v>
      </c>
      <c r="M47" s="5"/>
      <c r="N47" s="6">
        <f>+(x_7_6[[#This Row],[CONSUMO]]*1)/6</f>
        <v>0</v>
      </c>
      <c r="O47" s="63">
        <f ca="1">+_xlfn.XLOOKUP(x_7_6[[#This Row],[PROVEEDOR]],PROVEEDORES!A:A,PROVEEDORES!C:C)</f>
        <v>3</v>
      </c>
      <c r="P47" s="6"/>
      <c r="R47" s="13" cm="1">
        <f t="array" ref="R47">+IFERROR(MIN(_xlfn._xlws.FILTER(DATAIN_COMPRAS!$J$2:J3169,(DATAIN_COMPRAS!$C$2:C3169=C47)*(DATAIN_COMPRAS!$A$2:A3169=MAX(IF(DATAIN_COMPRAS!$C$2:C3169=C47,DATAIN_COMPRAS!$A$2:A3169))))),0)</f>
        <v>9300</v>
      </c>
      <c r="S47" s="24">
        <f>+x_7_6[[#This Row],[PEDIDO]]*x_7_6[[#This Row],[PRECIO UN]]</f>
        <v>0</v>
      </c>
      <c r="T47" s="7"/>
      <c r="U47" s="7">
        <f>+x_7_6[[#This Row],[COSTO COMPRA]]/$E$3</f>
        <v>0</v>
      </c>
      <c r="V47" s="7">
        <f>+x_7_6[[#This Row],[PEDIDO SEMANA ANTERIOR]]+x_7_6[[#This Row],[STOCK SEMANA ANTERIOR]]-x_7_6[[#This Row],[STOCK ACTUAL]]</f>
        <v>0</v>
      </c>
      <c r="W4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8" spans="1:24" ht="15" hidden="1" customHeight="1" x14ac:dyDescent="0.35">
      <c r="A48" s="19">
        <f t="shared" ca="1" si="2"/>
        <v>45979</v>
      </c>
      <c r="B48" s="8">
        <f>+_xlfn.XLOOKUP(x_7_6[[#This Row],[ITEM]],DATAIN_STOCK!B88:B1828,DATAIN_STOCK!E88:E1828,0,0,1)</f>
        <v>0</v>
      </c>
      <c r="C48" s="211" t="s">
        <v>331</v>
      </c>
      <c r="D48" s="92">
        <f t="shared" ca="1" si="3"/>
        <v>0</v>
      </c>
      <c r="E48" s="91"/>
      <c r="F48" s="10"/>
      <c r="G48" s="93" t="str" cm="1">
        <f t="array" aca="1" ref="G48" ca="1">IFERROR(INDEX(DATAIN_COMPRAS!$B$2:$B$2999,MATCH(1,(DATAIN_COMPRAS!$C$2:$C$2999=C48)*(DATAIN_COMPRAS!$A$2:$A$2999&gt;=TODAY()-90)*(DATAIN_COMPRAS!$J$2:$J$2999=MIN(_xlfn._xlws.FILTER(DATAIN_COMPRAS!$J$2:$J$2999,(DATAIN_COMPRAS!$C$2:$C$2999=C48)*(DATAIN_COMPRAS!$A$2:$A$2999&gt;=TODAY()-90)))),0)),"Sin datos")</f>
        <v>GRUPO SAN JOSE</v>
      </c>
      <c r="I4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8" s="11">
        <f>+x_7_6[[#This Row],[STOCK ACTUAL]]*x_7_6[[#This Row],[KG/UN]]</f>
        <v>0</v>
      </c>
      <c r="K48" s="5">
        <f ca="1">+(x_7_6[[#This Row],[DEMANDA DIARIA]]*x_7_6[[#This Row],[TIEMPO DE REPOSICION DIAS]])</f>
        <v>0</v>
      </c>
      <c r="L48" s="5">
        <f ca="1">+x_7_6[[#This Row],[DEMANDA DIARIA]]*x_7_6[[#This Row],[TIEMPO DE REPOSICION DIAS]]</f>
        <v>0</v>
      </c>
      <c r="M48" s="5"/>
      <c r="N48" s="6">
        <f>+(x_7_6[[#This Row],[CONSUMO]]*1)/6</f>
        <v>0</v>
      </c>
      <c r="O48" s="63">
        <f ca="1">+_xlfn.XLOOKUP(x_7_6[[#This Row],[PROVEEDOR]],PROVEEDORES!A:A,PROVEEDORES!C:C)</f>
        <v>7</v>
      </c>
      <c r="P48" s="6"/>
      <c r="R48" s="13" cm="1">
        <f t="array" ref="R48">+IFERROR(MIN(_xlfn._xlws.FILTER(DATAIN_COMPRAS!$J$2:J3121,(DATAIN_COMPRAS!$C$2:C3121=C48)*(DATAIN_COMPRAS!$A$2:A3121=MAX(IF(DATAIN_COMPRAS!$C$2:C3121=C48,DATAIN_COMPRAS!$A$2:A3121))))),0)</f>
        <v>9014.5350899999994</v>
      </c>
      <c r="S48" s="24">
        <f>+x_7_6[[#This Row],[PEDIDO]]*x_7_6[[#This Row],[PRECIO UN]]</f>
        <v>0</v>
      </c>
      <c r="T48" s="7"/>
      <c r="U48" s="7">
        <f>+x_7_6[[#This Row],[COSTO COMPRA]]/$E$3</f>
        <v>0</v>
      </c>
      <c r="V48" s="7">
        <f>+x_7_6[[#This Row],[PEDIDO SEMANA ANTERIOR]]+x_7_6[[#This Row],[STOCK SEMANA ANTERIOR]]-x_7_6[[#This Row],[STOCK ACTUAL]]</f>
        <v>0</v>
      </c>
      <c r="W4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49" spans="1:25" ht="15" customHeight="1" x14ac:dyDescent="0.35">
      <c r="A49" s="19">
        <f t="shared" ca="1" si="2"/>
        <v>45979</v>
      </c>
      <c r="B49" s="8"/>
      <c r="C49" s="223" t="s">
        <v>330</v>
      </c>
      <c r="D49" s="206">
        <f t="shared" si="3"/>
        <v>0</v>
      </c>
      <c r="E49" s="91" t="s">
        <v>805</v>
      </c>
      <c r="F49" s="92">
        <v>10</v>
      </c>
      <c r="G49" s="93" t="s">
        <v>346</v>
      </c>
      <c r="H49" s="88">
        <v>45981</v>
      </c>
      <c r="I49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49" s="11">
        <f>+x_7_6[[#This Row],[STOCK ACTUAL]]*x_7_6[[#This Row],[KG/UN]]</f>
        <v>0</v>
      </c>
      <c r="K49" s="94">
        <f>+(x_7_6[[#This Row],[DEMANDA DIARIA]]*x_7_6[[#This Row],[TIEMPO DE REPOSICION DIAS]])</f>
        <v>0</v>
      </c>
      <c r="L49" s="94">
        <f>+x_7_6[[#This Row],[DEMANDA DIARIA]]*x_7_6[[#This Row],[TIEMPO DE REPOSICION DIAS]]</f>
        <v>0</v>
      </c>
      <c r="M49" s="94"/>
      <c r="N49" s="90">
        <f>+(x_7_6[[#This Row],[CONSUMO]]*1)/6</f>
        <v>0</v>
      </c>
      <c r="O49" s="95">
        <f>+_xlfn.XLOOKUP(x_7_6[[#This Row],[PROVEEDOR]],PROVEEDORES!A:A,PROVEEDORES!C:C)</f>
        <v>7</v>
      </c>
      <c r="P49" s="90"/>
      <c r="R49" s="13">
        <f>66039.69/5</f>
        <v>13207.938</v>
      </c>
      <c r="S49" s="96">
        <f>+x_7_6[[#This Row],[PEDIDO]]*x_7_6[[#This Row],[PRECIO UN]]</f>
        <v>132079.38</v>
      </c>
      <c r="T49" s="83"/>
      <c r="U49" s="188">
        <f>+x_7_6[[#This Row],[COSTO COMPRA]]/$E$3</f>
        <v>0.40674091175759935</v>
      </c>
      <c r="V49" s="83">
        <f>+x_7_6[[#This Row],[PEDIDO SEMANA ANTERIOR]]+x_7_6[[#This Row],[STOCK SEMANA ANTERIOR]]-x_7_6[[#This Row],[STOCK ACTUAL]]</f>
        <v>0</v>
      </c>
      <c r="W4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4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0" spans="1:25" ht="15" hidden="1" customHeight="1" x14ac:dyDescent="0.35">
      <c r="A50" s="19">
        <f t="shared" ca="1" si="2"/>
        <v>45979</v>
      </c>
      <c r="B50" s="8"/>
      <c r="C50" s="214" t="s">
        <v>333</v>
      </c>
      <c r="D50" s="92">
        <f t="shared" ca="1" si="3"/>
        <v>0</v>
      </c>
      <c r="E50" s="91"/>
      <c r="F50" s="92"/>
      <c r="G50" s="93" t="str" cm="1">
        <f t="array" aca="1" ref="G50" ca="1">IFERROR(INDEX(DATAIN_COMPRAS!$B$2:$B$2999,MATCH(1,(DATAIN_COMPRAS!$C$2:$C$2999=C50)*(DATAIN_COMPRAS!$A$2:$A$2999&gt;=TODAY()-90)*(DATAIN_COMPRAS!$J$2:$J$2999=MIN(_xlfn._xlws.FILTER(DATAIN_COMPRAS!$J$2:$J$2999,(DATAIN_COMPRAS!$C$2:$C$2999=C50)*(DATAIN_COMPRAS!$A$2:$A$2999&gt;=TODAY()-90)))),0)),"Sin datos")</f>
        <v>GRUPO SAN JOSE</v>
      </c>
      <c r="H50" s="88"/>
      <c r="I50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0" s="11">
        <f>+x_7_6[[#This Row],[STOCK ACTUAL]]*x_7_6[[#This Row],[KG/UN]]</f>
        <v>0</v>
      </c>
      <c r="K50" s="94">
        <f ca="1">+(x_7_6[[#This Row],[DEMANDA DIARIA]]*x_7_6[[#This Row],[TIEMPO DE REPOSICION DIAS]])</f>
        <v>0</v>
      </c>
      <c r="L50" s="94">
        <f ca="1">+x_7_6[[#This Row],[DEMANDA DIARIA]]*x_7_6[[#This Row],[TIEMPO DE REPOSICION DIAS]]</f>
        <v>0</v>
      </c>
      <c r="M50" s="94"/>
      <c r="N50" s="90">
        <f>+(x_7_6[[#This Row],[CONSUMO]]*1)/6</f>
        <v>0</v>
      </c>
      <c r="O50" s="95">
        <f ca="1">+_xlfn.XLOOKUP(x_7_6[[#This Row],[PROVEEDOR]],PROVEEDORES!A:A,PROVEEDORES!C:C)</f>
        <v>7</v>
      </c>
      <c r="P50" s="90"/>
      <c r="R50" s="13" cm="1">
        <f t="array" ref="R50">+IFERROR(MIN(_xlfn._xlws.FILTER(DATAIN_COMPRAS!$J$2:J3166,(DATAIN_COMPRAS!$C$2:C3166=C50)*(DATAIN_COMPRAS!$A$2:A3166=MAX(IF(DATAIN_COMPRAS!$C$2:C3166=C50,DATAIN_COMPRAS!$A$2:A3166))))),0)</f>
        <v>10436.292471000001</v>
      </c>
      <c r="S50" s="96">
        <f>+x_7_6[[#This Row],[PEDIDO]]*x_7_6[[#This Row],[PRECIO UN]]</f>
        <v>0</v>
      </c>
      <c r="T50" s="83"/>
      <c r="U50" s="178">
        <f>+x_7_6[[#This Row],[COSTO COMPRA]]/$E$3</f>
        <v>0</v>
      </c>
      <c r="V50" s="83">
        <f>+x_7_6[[#This Row],[PEDIDO SEMANA ANTERIOR]]+x_7_6[[#This Row],[STOCK SEMANA ANTERIOR]]-x_7_6[[#This Row],[STOCK ACTUAL]]</f>
        <v>0</v>
      </c>
      <c r="W5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  <c r="Y50">
        <f>+x_7_6[[#This Row],[PRECIO UN]]/12</f>
        <v>869.69103925000002</v>
      </c>
    </row>
    <row r="51" spans="1:25" ht="15" hidden="1" customHeight="1" x14ac:dyDescent="0.35">
      <c r="A51" s="19">
        <f t="shared" ca="1" si="2"/>
        <v>45979</v>
      </c>
      <c r="B51" s="8">
        <f>+_xlfn.XLOOKUP(x_7_6[[#This Row],[ITEM]],DATAIN_STOCK!B104:B1828,DATAIN_STOCK!E104:E1828,0,0,1)</f>
        <v>0</v>
      </c>
      <c r="C51" s="211" t="s">
        <v>774</v>
      </c>
      <c r="D51" s="92">
        <f t="shared" ca="1" si="3"/>
        <v>0</v>
      </c>
      <c r="E51" s="91"/>
      <c r="F51" s="10"/>
      <c r="G51" s="93" t="str" cm="1">
        <f t="array" aca="1" ref="G51" ca="1">IFERROR(INDEX(DATAIN_COMPRAS!$B$2:$B$2999,MATCH(1,(DATAIN_COMPRAS!$C$2:$C$2999=C51)*(DATAIN_COMPRAS!$A$2:$A$2999&gt;=TODAY()-90)*(DATAIN_COMPRAS!$J$2:$J$2999=MIN(_xlfn._xlws.FILTER(DATAIN_COMPRAS!$J$2:$J$2999,(DATAIN_COMPRAS!$C$2:$C$2999=C51)*(DATAIN_COMPRAS!$A$2:$A$2999&gt;=TODAY()-90)))),0)),"Sin datos")</f>
        <v>HARINAR</v>
      </c>
      <c r="I5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1" s="11">
        <f>+x_7_6[[#This Row],[STOCK ACTUAL]]*x_7_6[[#This Row],[KG/UN]]</f>
        <v>0</v>
      </c>
      <c r="K51" s="5">
        <f ca="1">+(x_7_6[[#This Row],[DEMANDA DIARIA]]*x_7_6[[#This Row],[TIEMPO DE REPOSICION DIAS]])</f>
        <v>0</v>
      </c>
      <c r="L51" s="5">
        <f ca="1">+x_7_6[[#This Row],[DEMANDA DIARIA]]*x_7_6[[#This Row],[TIEMPO DE REPOSICION DIAS]]</f>
        <v>0</v>
      </c>
      <c r="M51" s="5"/>
      <c r="N51" s="6">
        <f>+(x_7_6[[#This Row],[CONSUMO]]*1)/6</f>
        <v>0</v>
      </c>
      <c r="O51" s="63">
        <f ca="1">+_xlfn.XLOOKUP(x_7_6[[#This Row],[PROVEEDOR]],PROVEEDORES!A:A,PROVEEDORES!C:C)</f>
        <v>7</v>
      </c>
      <c r="P51" s="6"/>
      <c r="R51" s="13" cm="1">
        <f t="array" ref="R51">+IFERROR(MIN(_xlfn._xlws.FILTER(DATAIN_COMPRAS!$J$2:J3134,(DATAIN_COMPRAS!$C$2:C3134=C51)*(DATAIN_COMPRAS!$A$2:A3134=MAX(IF(DATAIN_COMPRAS!$C$2:C3134=C51,DATAIN_COMPRAS!$A$2:A3134))))),0)</f>
        <v>6226.9624999999996</v>
      </c>
      <c r="S51" s="24">
        <f>+x_7_6[[#This Row],[PEDIDO]]*x_7_6[[#This Row],[PRECIO UN]]</f>
        <v>0</v>
      </c>
      <c r="T51" s="7"/>
      <c r="U51" s="7">
        <f>+x_7_6[[#This Row],[COSTO COMPRA]]/$E$3</f>
        <v>0</v>
      </c>
      <c r="V51" s="7">
        <f>+x_7_6[[#This Row],[PEDIDO SEMANA ANTERIOR]]+x_7_6[[#This Row],[STOCK SEMANA ANTERIOR]]-x_7_6[[#This Row],[STOCK ACTUAL]]</f>
        <v>0</v>
      </c>
      <c r="W5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2" spans="1:25" ht="15" hidden="1" customHeight="1" x14ac:dyDescent="0.35">
      <c r="A52" s="20">
        <f t="shared" ca="1" si="2"/>
        <v>45979</v>
      </c>
      <c r="B52" s="8" t="str">
        <f>+_xlfn.XLOOKUP(x_7_6[[#This Row],[ITEM]],DATAIN_STOCK!B107:B1828,DATAIN_STOCK!E107:E1828,0,0,1)</f>
        <v>HARINAS</v>
      </c>
      <c r="C52" s="8" t="s">
        <v>217</v>
      </c>
      <c r="D52" s="92">
        <f t="shared" si="3"/>
        <v>0</v>
      </c>
      <c r="E52" s="91"/>
      <c r="F52" s="10"/>
      <c r="G52" s="93" t="s">
        <v>57</v>
      </c>
      <c r="I52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2" s="11">
        <f>+x_7_6[[#This Row],[STOCK ACTUAL]]*x_7_6[[#This Row],[KG/UN]]</f>
        <v>0</v>
      </c>
      <c r="K52" s="94">
        <f>+(x_7_6[[#This Row],[DEMANDA DIARIA]]*x_7_6[[#This Row],[TIEMPO DE REPOSICION DIAS]])</f>
        <v>0</v>
      </c>
      <c r="L52" s="94">
        <f>+x_7_6[[#This Row],[DEMANDA DIARIA]]*x_7_6[[#This Row],[TIEMPO DE REPOSICION DIAS]]</f>
        <v>0</v>
      </c>
      <c r="M52" s="94"/>
      <c r="N52" s="90">
        <f>+(x_7_6[[#This Row],[CONSUMO]]*1)/6</f>
        <v>0</v>
      </c>
      <c r="O52" s="95">
        <f>+_xlfn.XLOOKUP(x_7_6[[#This Row],[PROVEEDOR]],PROVEEDORES!A:A,PROVEEDORES!C:C)</f>
        <v>7</v>
      </c>
      <c r="P52" s="90"/>
      <c r="R52" s="13" cm="1">
        <f t="array" ref="R52">+IFERROR(MIN(_xlfn._xlws.FILTER(DATAIN_COMPRAS!$J$2:J3157,(DATAIN_COMPRAS!$C$2:C3157=C52)*(DATAIN_COMPRAS!$A$2:A3157=MAX(IF(DATAIN_COMPRAS!$C$2:C3157=C52,DATAIN_COMPRAS!$A$2:A3157))))),0)</f>
        <v>2358.0479999999998</v>
      </c>
      <c r="S52" s="96">
        <f>+x_7_6[[#This Row],[PEDIDO]]*x_7_6[[#This Row],[PRECIO UN]]</f>
        <v>0</v>
      </c>
      <c r="T52" s="83"/>
      <c r="U52" s="83">
        <f>+x_7_6[[#This Row],[COSTO COMPRA]]/$E$3</f>
        <v>0</v>
      </c>
      <c r="V52" s="83">
        <f>+x_7_6[[#This Row],[PEDIDO SEMANA ANTERIOR]]+x_7_6[[#This Row],[STOCK SEMANA ANTERIOR]]-x_7_6[[#This Row],[STOCK ACTUAL]]</f>
        <v>0</v>
      </c>
      <c r="W5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3" spans="1:25" ht="15" hidden="1" customHeight="1" x14ac:dyDescent="0.35">
      <c r="A53" s="19">
        <f t="shared" ca="1" si="2"/>
        <v>45979</v>
      </c>
      <c r="B53" s="8" t="str">
        <f>+_xlfn.XLOOKUP(x_7_6[[#This Row],[ITEM]],DATAIN_STOCK!B130:B1828,DATAIN_STOCK!E130:E1828,0,0,1)</f>
        <v>HARINAS</v>
      </c>
      <c r="C53" s="8" t="s">
        <v>174</v>
      </c>
      <c r="D53" s="92">
        <f t="shared" ca="1" si="3"/>
        <v>0</v>
      </c>
      <c r="E53" s="91"/>
      <c r="F53" s="10"/>
      <c r="G53" s="93" t="str" cm="1">
        <f t="array" aca="1" ref="G53" ca="1">IFERROR(INDEX(DATAIN_COMPRAS!$B$2:$B$2999,MATCH(1,(DATAIN_COMPRAS!$C$2:$C$2999=C53)*(DATAIN_COMPRAS!$A$2:$A$2999&gt;=TODAY()-90)*(DATAIN_COMPRAS!$J$2:$J$2999=MIN(_xlfn._xlws.FILTER(DATAIN_COMPRAS!$J$2:$J$2999,(DATAIN_COMPRAS!$C$2:$C$2999=C53)*(DATAIN_COMPRAS!$A$2:$A$2999&gt;=TODAY()-90)))),0)),"Sin datos")</f>
        <v>HARINAR</v>
      </c>
      <c r="I5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3" s="11">
        <f>+x_7_6[[#This Row],[STOCK ACTUAL]]*x_7_6[[#This Row],[KG/UN]]</f>
        <v>0</v>
      </c>
      <c r="K53" s="5">
        <f ca="1">+(x_7_6[[#This Row],[DEMANDA DIARIA]]*x_7_6[[#This Row],[TIEMPO DE REPOSICION DIAS]])</f>
        <v>0</v>
      </c>
      <c r="L53" s="5">
        <f ca="1">+x_7_6[[#This Row],[DEMANDA DIARIA]]*x_7_6[[#This Row],[TIEMPO DE REPOSICION DIAS]]</f>
        <v>0</v>
      </c>
      <c r="M53" s="5"/>
      <c r="N53" s="6">
        <f>+(x_7_6[[#This Row],[CONSUMO]]*1)/6</f>
        <v>0</v>
      </c>
      <c r="O53" s="63">
        <f ca="1">+_xlfn.XLOOKUP(x_7_6[[#This Row],[PROVEEDOR]],PROVEEDORES!A:A,PROVEEDORES!C:C)</f>
        <v>7</v>
      </c>
      <c r="P53" s="6"/>
      <c r="Q53" s="7"/>
      <c r="R53" s="13" cm="1">
        <f t="array" ref="R53">+IFERROR(MIN(_xlfn._xlws.FILTER(DATAIN_COMPRAS!$J$2:J3120,(DATAIN_COMPRAS!$C$2:C3120=C53)*(DATAIN_COMPRAS!$A$2:A3120=MAX(IF(DATAIN_COMPRAS!$C$2:C3120=C53,DATAIN_COMPRAS!$A$2:A3120))))),0)</f>
        <v>10164</v>
      </c>
      <c r="S53" s="13">
        <f>+x_7_6[[#This Row],[PEDIDO]]*x_7_6[[#This Row],[PRECIO UN]]</f>
        <v>0</v>
      </c>
      <c r="T53" s="7"/>
      <c r="U53" s="100">
        <f>+x_7_6[[#This Row],[COSTO COMPRA]]/$E$3</f>
        <v>0</v>
      </c>
      <c r="V53" s="64">
        <f>+x_7_6[[#This Row],[PEDIDO SEMANA ANTERIOR]]+x_7_6[[#This Row],[STOCK SEMANA ANTERIOR]]-x_7_6[[#This Row],[STOCK ACTUAL]]</f>
        <v>0</v>
      </c>
      <c r="W5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4" spans="1:25" ht="15" hidden="1" customHeight="1" x14ac:dyDescent="0.35">
      <c r="A54" s="20">
        <f t="shared" ca="1" si="2"/>
        <v>45979</v>
      </c>
      <c r="B54" s="8">
        <f>+_xlfn.XLOOKUP(x_7_6[[#This Row],[ITEM]],DATAIN_STOCK!B176:B2002,DATAIN_STOCK!E176:E2002,0,0,1)</f>
        <v>0</v>
      </c>
      <c r="C54" t="s">
        <v>682</v>
      </c>
      <c r="D54" s="92">
        <f t="shared" ca="1" si="3"/>
        <v>0</v>
      </c>
      <c r="E54" s="91"/>
      <c r="F54" s="10"/>
      <c r="G54" s="93" t="str" cm="1">
        <f t="array" aca="1" ref="G54" ca="1">IFERROR(INDEX(DATAIN_COMPRAS!$B$2:$B$2999,MATCH(1,(DATAIN_COMPRAS!$C$2:$C$2999=C54)*(DATAIN_COMPRAS!$A$2:$A$2999&gt;=TODAY()-90)*(DATAIN_COMPRAS!$J$2:$J$2999=MIN(_xlfn._xlws.FILTER(DATAIN_COMPRAS!$J$2:$J$2999,(DATAIN_COMPRAS!$C$2:$C$2999=C54)*(DATAIN_COMPRAS!$A$2:$A$2999&gt;=TODAY()-90)))),0)),"Sin datos")</f>
        <v>HARINAR</v>
      </c>
      <c r="I5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4" s="11">
        <f>+x_7_6[[#This Row],[STOCK ACTUAL]]*x_7_6[[#This Row],[KG/UN]]</f>
        <v>0</v>
      </c>
      <c r="K54" s="5">
        <f ca="1">+(x_7_6[[#This Row],[DEMANDA DIARIA]]*x_7_6[[#This Row],[TIEMPO DE REPOSICION DIAS]])</f>
        <v>0</v>
      </c>
      <c r="L54" s="5">
        <f ca="1">+x_7_6[[#This Row],[DEMANDA DIARIA]]*x_7_6[[#This Row],[TIEMPO DE REPOSICION DIAS]]</f>
        <v>0</v>
      </c>
      <c r="M54" s="5"/>
      <c r="N54" s="6">
        <f>+(x_7_6[[#This Row],[CONSUMO]]*1)/6</f>
        <v>0</v>
      </c>
      <c r="O54" s="63">
        <f ca="1">+_xlfn.XLOOKUP(x_7_6[[#This Row],[PROVEEDOR]],PROVEEDORES!A:A,PROVEEDORES!C:C)</f>
        <v>7</v>
      </c>
      <c r="P54" s="6"/>
      <c r="R54" s="13" cm="1">
        <f t="array" ref="R54">+IFERROR(MIN(_xlfn._xlws.FILTER(DATAIN_COMPRAS!$J$2:J3187,(DATAIN_COMPRAS!$C$2:C3187=C54)*(DATAIN_COMPRAS!$A$2:A3187=MAX(IF(DATAIN_COMPRAS!$C$2:C3187=C54,DATAIN_COMPRAS!$A$2:A3187))))),0)</f>
        <v>710.7</v>
      </c>
      <c r="S54" s="24">
        <f>+x_7_6[[#This Row],[PEDIDO]]*x_7_6[[#This Row],[PRECIO UN]]</f>
        <v>0</v>
      </c>
      <c r="T54" s="7"/>
      <c r="U54" s="7">
        <f>+x_7_6[[#This Row],[COSTO COMPRA]]/$E$3</f>
        <v>0</v>
      </c>
      <c r="V54" s="7">
        <f>+x_7_6[[#This Row],[PEDIDO SEMANA ANTERIOR]]+x_7_6[[#This Row],[STOCK SEMANA ANTERIOR]]-x_7_6[[#This Row],[STOCK ACTUAL]]</f>
        <v>0</v>
      </c>
      <c r="W5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5" spans="1:25" ht="15" hidden="1" customHeight="1" x14ac:dyDescent="0.35">
      <c r="A55" s="20">
        <f t="shared" ca="1" si="2"/>
        <v>45979</v>
      </c>
      <c r="B55" s="8" t="str">
        <f>+_xlfn.XLOOKUP(x_7_6[[#This Row],[ITEM]],DATAIN_STOCK!B101:B1828,DATAIN_STOCK!E101:E1828,0,0,1)</f>
        <v>HARINAS</v>
      </c>
      <c r="C55" s="8" t="s">
        <v>222</v>
      </c>
      <c r="D55" s="92">
        <f t="shared" ca="1" si="3"/>
        <v>0</v>
      </c>
      <c r="E55" s="91"/>
      <c r="F55" s="10"/>
      <c r="G55" s="93" t="str" cm="1">
        <f t="array" aca="1" ref="G55" ca="1">IFERROR(INDEX(DATAIN_COMPRAS!$B$2:$B$2999,MATCH(1,(DATAIN_COMPRAS!$C$2:$C$2999=C55)*(DATAIN_COMPRAS!$A$2:$A$2999&gt;=TODAY()-90)*(DATAIN_COMPRAS!$J$2:$J$2999=MIN(_xlfn._xlws.FILTER(DATAIN_COMPRAS!$J$2:$J$2999,(DATAIN_COMPRAS!$C$2:$C$2999=C55)*(DATAIN_COMPRAS!$A$2:$A$2999&gt;=TODAY()-90)))),0)),"Sin datos")</f>
        <v>HARINAR</v>
      </c>
      <c r="I5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5" s="11">
        <f>+x_7_6[[#This Row],[STOCK ACTUAL]]*x_7_6[[#This Row],[KG/UN]]</f>
        <v>0</v>
      </c>
      <c r="K55" s="5">
        <f ca="1">+(x_7_6[[#This Row],[DEMANDA DIARIA]]*x_7_6[[#This Row],[TIEMPO DE REPOSICION DIAS]])</f>
        <v>0</v>
      </c>
      <c r="L55" s="5">
        <f ca="1">+x_7_6[[#This Row],[DEMANDA DIARIA]]*x_7_6[[#This Row],[TIEMPO DE REPOSICION DIAS]]</f>
        <v>0</v>
      </c>
      <c r="M55" s="5"/>
      <c r="N55" s="6">
        <f>+(x_7_6[[#This Row],[CONSUMO]]*1)/6</f>
        <v>0</v>
      </c>
      <c r="O55" s="63">
        <f ca="1">+_xlfn.XLOOKUP(x_7_6[[#This Row],[PROVEEDOR]],PROVEEDORES!A:A,PROVEEDORES!C:C)</f>
        <v>7</v>
      </c>
      <c r="P55" s="6"/>
      <c r="R55" s="13" cm="1">
        <f t="array" ref="R55">+IFERROR(MIN(_xlfn._xlws.FILTER(DATAIN_COMPRAS!$J$2:J3088,(DATAIN_COMPRAS!$C$2:C3088=C55)*(DATAIN_COMPRAS!$A$2:A3088=MAX(IF(DATAIN_COMPRAS!$C$2:C3088=C55,DATAIN_COMPRAS!$A$2:A3088))))),0)</f>
        <v>2450.25</v>
      </c>
      <c r="S55" s="24">
        <f>+x_7_6[[#This Row],[PEDIDO]]*x_7_6[[#This Row],[PRECIO UN]]</f>
        <v>0</v>
      </c>
      <c r="T55" s="7"/>
      <c r="U55" s="7">
        <f>+x_7_6[[#This Row],[COSTO COMPRA]]/$E$3</f>
        <v>0</v>
      </c>
      <c r="V55" s="7">
        <f>+x_7_6[[#This Row],[PEDIDO SEMANA ANTERIOR]]+x_7_6[[#This Row],[STOCK SEMANA ANTERIOR]]-x_7_6[[#This Row],[STOCK ACTUAL]]</f>
        <v>0</v>
      </c>
      <c r="W5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6" spans="1:25" ht="15" hidden="1" customHeight="1" x14ac:dyDescent="0.35">
      <c r="A56" s="20">
        <f t="shared" ca="1" si="2"/>
        <v>45979</v>
      </c>
      <c r="B56" s="8" t="str">
        <f>+_xlfn.XLOOKUP(x_7_6[[#This Row],[ITEM]],DATAIN_STOCK!B98:B1828,DATAIN_STOCK!E98:E1828,0,0,1)</f>
        <v>INSUMOS PASTELERIA</v>
      </c>
      <c r="C56" s="8" t="s">
        <v>279</v>
      </c>
      <c r="D56" s="92">
        <f t="shared" si="3"/>
        <v>0</v>
      </c>
      <c r="E56" s="91"/>
      <c r="F56" s="10"/>
      <c r="G56" s="93" t="s">
        <v>57</v>
      </c>
      <c r="I5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6" s="11">
        <f>+x_7_6[[#This Row],[STOCK ACTUAL]]*x_7_6[[#This Row],[KG/UN]]</f>
        <v>0</v>
      </c>
      <c r="K56" s="5">
        <f>+(x_7_6[[#This Row],[DEMANDA DIARIA]]*x_7_6[[#This Row],[TIEMPO DE REPOSICION DIAS]])</f>
        <v>0</v>
      </c>
      <c r="L56" s="5">
        <f>+x_7_6[[#This Row],[DEMANDA DIARIA]]*x_7_6[[#This Row],[TIEMPO DE REPOSICION DIAS]]</f>
        <v>0</v>
      </c>
      <c r="M56" s="5"/>
      <c r="N56" s="6">
        <f>+(x_7_6[[#This Row],[CONSUMO]]*1)/6</f>
        <v>0</v>
      </c>
      <c r="O56" s="63">
        <f>+_xlfn.XLOOKUP(x_7_6[[#This Row],[PROVEEDOR]],PROVEEDORES!A:A,PROVEEDORES!C:C)</f>
        <v>7</v>
      </c>
      <c r="P56" s="6"/>
      <c r="Q56" s="7"/>
      <c r="R56" s="13" cm="1">
        <f t="array" ref="R56">+IFERROR(MIN(_xlfn._xlws.FILTER(DATAIN_COMPRAS!$J$2:J3047,(DATAIN_COMPRAS!$C$2:C3047=C56)*(DATAIN_COMPRAS!$A$2:A3047=MAX(IF(DATAIN_COMPRAS!$C$2:C3047=C56,DATAIN_COMPRAS!$A$2:A3047))))),0)</f>
        <v>1848.700073</v>
      </c>
      <c r="S56" s="13">
        <f>+x_7_6[[#This Row],[PEDIDO]]*x_7_6[[#This Row],[PRECIO UN]]</f>
        <v>0</v>
      </c>
      <c r="T56" s="7"/>
      <c r="U56" s="7">
        <f>+x_7_6[[#This Row],[COSTO COMPRA]]/$E$3</f>
        <v>0</v>
      </c>
      <c r="V56" s="64">
        <f>+x_7_6[[#This Row],[PEDIDO SEMANA ANTERIOR]]+x_7_6[[#This Row],[STOCK SEMANA ANTERIOR]]-x_7_6[[#This Row],[STOCK ACTUAL]]</f>
        <v>0</v>
      </c>
      <c r="W5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7" spans="1:25" ht="15" hidden="1" customHeight="1" x14ac:dyDescent="0.35">
      <c r="A57" s="19">
        <f t="shared" ca="1" si="2"/>
        <v>45979</v>
      </c>
      <c r="B57" s="8" t="str">
        <f>+_xlfn.XLOOKUP(x_7_6[[#This Row],[ITEM]],DATAIN_STOCK!B105:B1828,DATAIN_STOCK!E105:E1828,0,0,1)</f>
        <v>ALMACEN</v>
      </c>
      <c r="C57" s="8" t="s">
        <v>221</v>
      </c>
      <c r="D57" s="205">
        <f t="shared" ca="1" si="3"/>
        <v>0</v>
      </c>
      <c r="E57" s="91"/>
      <c r="F57" s="10"/>
      <c r="G57" s="93" t="str" cm="1">
        <f t="array" aca="1" ref="G57" ca="1">IFERROR(INDEX(DATAIN_COMPRAS!$B$2:$B$2999,MATCH(1,(DATAIN_COMPRAS!$C$2:$C$2999=C57)*(DATAIN_COMPRAS!$A$2:$A$2999&gt;=TODAY()-90)*(DATAIN_COMPRAS!$J$2:$J$2999=MIN(_xlfn._xlws.FILTER(DATAIN_COMPRAS!$J$2:$J$2999,(DATAIN_COMPRAS!$C$2:$C$2999=C57)*(DATAIN_COMPRAS!$A$2:$A$2999&gt;=TODAY()-90)))),0)),"Sin datos")</f>
        <v>HARINAR</v>
      </c>
      <c r="H57" s="69"/>
      <c r="I5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7" s="11">
        <f>+x_7_6[[#This Row],[STOCK ACTUAL]]*x_7_6[[#This Row],[KG/UN]]</f>
        <v>0</v>
      </c>
      <c r="K57" s="5">
        <f ca="1">+(x_7_6[[#This Row],[DEMANDA DIARIA]]*x_7_6[[#This Row],[TIEMPO DE REPOSICION DIAS]])</f>
        <v>0</v>
      </c>
      <c r="L57" s="5">
        <f ca="1">+x_7_6[[#This Row],[DEMANDA DIARIA]]*x_7_6[[#This Row],[TIEMPO DE REPOSICION DIAS]]</f>
        <v>0</v>
      </c>
      <c r="M57" s="5"/>
      <c r="N57" s="6">
        <f>+(x_7_6[[#This Row],[CONSUMO]]*1)/6</f>
        <v>0</v>
      </c>
      <c r="O57" s="63">
        <f ca="1">+_xlfn.XLOOKUP(x_7_6[[#This Row],[PROVEEDOR]],PROVEEDORES!A:A,PROVEEDORES!C:C)</f>
        <v>7</v>
      </c>
      <c r="P57" s="6"/>
      <c r="R57" s="13" cm="1">
        <f t="array" ref="R57">+IFERROR(MIN(_xlfn._xlws.FILTER(DATAIN_COMPRAS!$J$2:J3173,(DATAIN_COMPRAS!$C$2:C3173=C57)*(DATAIN_COMPRAS!$A$2:A3173=MAX(IF(DATAIN_COMPRAS!$C$2:C3173=C57,DATAIN_COMPRAS!$A$2:A3173))))),0)</f>
        <v>392.03854799999999</v>
      </c>
      <c r="S57" s="24">
        <f>+x_7_6[[#This Row],[PEDIDO]]*x_7_6[[#This Row],[PRECIO UN]]</f>
        <v>0</v>
      </c>
      <c r="T57" s="7"/>
      <c r="U57" s="7">
        <f>+x_7_6[[#This Row],[COSTO COMPRA]]/$E$3</f>
        <v>0</v>
      </c>
      <c r="V57" s="7">
        <f>+x_7_6[[#This Row],[PEDIDO SEMANA ANTERIOR]]+x_7_6[[#This Row],[STOCK SEMANA ANTERIOR]]-x_7_6[[#This Row],[STOCK ACTUAL]]</f>
        <v>0</v>
      </c>
      <c r="W5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8" spans="1:25" ht="15" hidden="1" customHeight="1" x14ac:dyDescent="0.35">
      <c r="A58" s="19">
        <f t="shared" ca="1" si="2"/>
        <v>45979</v>
      </c>
      <c r="B58" s="8" t="str">
        <f>+_xlfn.XLOOKUP(x_7_6[[#This Row],[ITEM]],DATAIN_STOCK!B96:B1828,DATAIN_STOCK!E96:E1828,0,0,1)</f>
        <v>HARINAS</v>
      </c>
      <c r="C58" s="211" t="s">
        <v>219</v>
      </c>
      <c r="D58" s="92">
        <f t="shared" si="3"/>
        <v>0</v>
      </c>
      <c r="E58" s="91"/>
      <c r="F58" s="10"/>
      <c r="G58" s="93" t="s">
        <v>57</v>
      </c>
      <c r="I5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8" s="11">
        <f>+x_7_6[[#This Row],[STOCK ACTUAL]]*x_7_6[[#This Row],[KG/UN]]</f>
        <v>0</v>
      </c>
      <c r="K58" s="5">
        <f>+(x_7_6[[#This Row],[DEMANDA DIARIA]]*x_7_6[[#This Row],[TIEMPO DE REPOSICION DIAS]])</f>
        <v>0</v>
      </c>
      <c r="L58" s="5">
        <f>+x_7_6[[#This Row],[DEMANDA DIARIA]]*x_7_6[[#This Row],[TIEMPO DE REPOSICION DIAS]]</f>
        <v>0</v>
      </c>
      <c r="M58" s="5"/>
      <c r="N58" s="6">
        <f>+(x_7_6[[#This Row],[CONSUMO]]*1)/6</f>
        <v>0</v>
      </c>
      <c r="O58" s="63">
        <f>+_xlfn.XLOOKUP(x_7_6[[#This Row],[PROVEEDOR]],PROVEEDORES!A:A,PROVEEDORES!C:C)</f>
        <v>7</v>
      </c>
      <c r="P58" s="6"/>
      <c r="R58" s="13" cm="1">
        <f t="array" ref="R58">+IFERROR(MIN(_xlfn._xlws.FILTER(DATAIN_COMPRAS!$J$2:J3072,(DATAIN_COMPRAS!$C$2:C3072=C58)*(DATAIN_COMPRAS!$A$2:A3072=MAX(IF(DATAIN_COMPRAS!$C$2:C3072=C58,DATAIN_COMPRAS!$A$2:A3072))))),0)</f>
        <v>0</v>
      </c>
      <c r="S58" s="24">
        <f>+x_7_6[[#This Row],[PEDIDO]]*x_7_6[[#This Row],[PRECIO UN]]</f>
        <v>0</v>
      </c>
      <c r="T58" s="7"/>
      <c r="U58" s="7">
        <f>+x_7_6[[#This Row],[COSTO COMPRA]]/$E$3</f>
        <v>0</v>
      </c>
      <c r="V58" s="7">
        <f>+x_7_6[[#This Row],[PEDIDO SEMANA ANTERIOR]]+x_7_6[[#This Row],[STOCK SEMANA ANTERIOR]]-x_7_6[[#This Row],[STOCK ACTUAL]]</f>
        <v>0</v>
      </c>
      <c r="W5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59" spans="1:25" ht="15" hidden="1" customHeight="1" x14ac:dyDescent="0.35">
      <c r="A59" s="19">
        <f t="shared" ca="1" si="2"/>
        <v>45979</v>
      </c>
      <c r="B59" s="8" t="str">
        <f>+_xlfn.XLOOKUP(x_7_6[[#This Row],[ITEM]],DATAIN_STOCK!B100:B1828,DATAIN_STOCK!E100:E1828,0,0,1)</f>
        <v>HARINAS</v>
      </c>
      <c r="C59" s="8" t="s">
        <v>220</v>
      </c>
      <c r="D59" s="206">
        <f t="shared" ca="1" si="3"/>
        <v>0</v>
      </c>
      <c r="E59" s="91"/>
      <c r="F59" s="10"/>
      <c r="G59" s="93" t="str" cm="1">
        <f t="array" aca="1" ref="G59" ca="1">IFERROR(INDEX(DATAIN_COMPRAS!$B$2:$B$2999,MATCH(1,(DATAIN_COMPRAS!$C$2:$C$2999=C59)*(DATAIN_COMPRAS!$A$2:$A$2999&gt;=TODAY()-90)*(DATAIN_COMPRAS!$J$2:$J$2999=MIN(_xlfn._xlws.FILTER(DATAIN_COMPRAS!$J$2:$J$2999,(DATAIN_COMPRAS!$C$2:$C$2999=C59)*(DATAIN_COMPRAS!$A$2:$A$2999&gt;=TODAY()-90)))),0)),"Sin datos")</f>
        <v>HARINAR</v>
      </c>
      <c r="H59" s="88"/>
      <c r="I5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59" s="11">
        <f>+x_7_6[[#This Row],[STOCK ACTUAL]]*x_7_6[[#This Row],[KG/UN]]</f>
        <v>0</v>
      </c>
      <c r="K59" s="5">
        <f ca="1">+(x_7_6[[#This Row],[DEMANDA DIARIA]]*x_7_6[[#This Row],[TIEMPO DE REPOSICION DIAS]])</f>
        <v>0</v>
      </c>
      <c r="L59" s="5">
        <f ca="1">+x_7_6[[#This Row],[DEMANDA DIARIA]]*x_7_6[[#This Row],[TIEMPO DE REPOSICION DIAS]]</f>
        <v>0</v>
      </c>
      <c r="M59" s="5"/>
      <c r="N59" s="6">
        <f>+(x_7_6[[#This Row],[CONSUMO]]*1)/6</f>
        <v>0</v>
      </c>
      <c r="O59" s="63">
        <f ca="1">+_xlfn.XLOOKUP(x_7_6[[#This Row],[PROVEEDOR]],PROVEEDORES!A:A,PROVEEDORES!C:C)</f>
        <v>7</v>
      </c>
      <c r="P59" s="6"/>
      <c r="R59" s="13" cm="1">
        <f t="array" ref="R59">+IFERROR(MIN(_xlfn._xlws.FILTER(DATAIN_COMPRAS!$J$2:J3118,(DATAIN_COMPRAS!$C$2:C3118=C59)*(DATAIN_COMPRAS!$A$2:A3118=MAX(IF(DATAIN_COMPRAS!$C$2:C3118=C59,DATAIN_COMPRAS!$A$2:A3118))))),0)</f>
        <v>1555.1283000000001</v>
      </c>
      <c r="S59" s="24">
        <f>+x_7_6[[#This Row],[PEDIDO]]*x_7_6[[#This Row],[PRECIO UN]]</f>
        <v>0</v>
      </c>
      <c r="T59" s="7"/>
      <c r="U59" s="7">
        <f>+x_7_6[[#This Row],[COSTO COMPRA]]/$E$3</f>
        <v>0</v>
      </c>
      <c r="V59" s="7">
        <f>+x_7_6[[#This Row],[PEDIDO SEMANA ANTERIOR]]+x_7_6[[#This Row],[STOCK SEMANA ANTERIOR]]-x_7_6[[#This Row],[STOCK ACTUAL]]</f>
        <v>0</v>
      </c>
      <c r="W5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5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0" spans="1:25" ht="15" hidden="1" customHeight="1" x14ac:dyDescent="0.35">
      <c r="A60" s="19">
        <f t="shared" ca="1" si="2"/>
        <v>45979</v>
      </c>
      <c r="B60" s="8" t="str">
        <f>+_xlfn.XLOOKUP(x_7_6[[#This Row],[ITEM]],DATAIN_STOCK!B132:B1828,DATAIN_STOCK!E132:E1828,0,0,1)</f>
        <v>VERDULERIA</v>
      </c>
      <c r="C60" s="211" t="s">
        <v>167</v>
      </c>
      <c r="D60" s="206" t="e">
        <f t="shared" si="3"/>
        <v>#N/A</v>
      </c>
      <c r="E60" s="91"/>
      <c r="F60" s="10"/>
      <c r="G60" s="93" t="s">
        <v>736</v>
      </c>
      <c r="H60" s="69"/>
      <c r="I6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0" s="11">
        <f>+x_7_6[[#This Row],[STOCK ACTUAL]]*x_7_6[[#This Row],[KG/UN]]</f>
        <v>0</v>
      </c>
      <c r="K60" s="5" t="e">
        <f>+(x_7_6[[#This Row],[DEMANDA DIARIA]]*x_7_6[[#This Row],[TIEMPO DE REPOSICION DIAS]])</f>
        <v>#N/A</v>
      </c>
      <c r="L60" s="5" t="e">
        <f>+x_7_6[[#This Row],[DEMANDA DIARIA]]*x_7_6[[#This Row],[TIEMPO DE REPOSICION DIAS]]</f>
        <v>#N/A</v>
      </c>
      <c r="M60" s="5"/>
      <c r="N60" s="6">
        <f>+(x_7_6[[#This Row],[CONSUMO]]*1)/6</f>
        <v>0</v>
      </c>
      <c r="O60" s="63" t="e">
        <f>+_xlfn.XLOOKUP(x_7_6[[#This Row],[PROVEEDOR]],PROVEEDORES!A:A,PROVEEDORES!C:C)</f>
        <v>#N/A</v>
      </c>
      <c r="P60" s="6"/>
      <c r="Q60" s="7"/>
      <c r="R60" s="13" cm="1">
        <f t="array" ref="R60">+IFERROR(MIN(_xlfn._xlws.FILTER(DATAIN_COMPRAS!$J$2:J3155,(DATAIN_COMPRAS!$C$2:C3155=C60)*(DATAIN_COMPRAS!$A$2:A3155=MAX(IF(DATAIN_COMPRAS!$C$2:C3155=C60,DATAIN_COMPRAS!$A$2:A3155))))),0)</f>
        <v>186.11111111111111</v>
      </c>
      <c r="S60" s="24">
        <f>+x_7_6[[#This Row],[PEDIDO]]*x_7_6[[#This Row],[PRECIO UN]]</f>
        <v>0</v>
      </c>
      <c r="T60" s="7"/>
      <c r="U60" s="7">
        <f>+x_7_6[[#This Row],[COSTO COMPRA]]/$E$3</f>
        <v>0</v>
      </c>
      <c r="V60" s="64">
        <f>+x_7_6[[#This Row],[PEDIDO SEMANA ANTERIOR]]+x_7_6[[#This Row],[STOCK SEMANA ANTERIOR]]-x_7_6[[#This Row],[STOCK ACTUAL]]</f>
        <v>0</v>
      </c>
      <c r="W6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1" spans="1:25" ht="15" hidden="1" customHeight="1" x14ac:dyDescent="0.35">
      <c r="A61" s="20">
        <f t="shared" ca="1" si="2"/>
        <v>45979</v>
      </c>
      <c r="B61" s="8" t="str">
        <f>+_xlfn.XLOOKUP(x_7_6[[#This Row],[ITEM]],DATAIN_STOCK!B121:B1828,DATAIN_STOCK!E121:E1828,0,0,1)</f>
        <v>CAFES</v>
      </c>
      <c r="C61" s="8" t="s">
        <v>192</v>
      </c>
      <c r="D61" s="92" t="e">
        <f t="shared" ca="1" si="3"/>
        <v>#N/A</v>
      </c>
      <c r="E61" s="91"/>
      <c r="F61" s="10"/>
      <c r="G61" s="93" t="str" cm="1">
        <f t="array" aca="1" ref="G61" ca="1">IFERROR(INDEX(DATAIN_COMPRAS!$B$2:$B$2999,MATCH(1,(DATAIN_COMPRAS!$C$2:$C$2999=C61)*(DATAIN_COMPRAS!$A$2:$A$2999&gt;=TODAY()-90)*(DATAIN_COMPRAS!$J$2:$J$2999=MIN(_xlfn._xlws.FILTER(DATAIN_COMPRAS!$J$2:$J$2999,(DATAIN_COMPRAS!$C$2:$C$2999=C61)*(DATAIN_COMPRAS!$A$2:$A$2999&gt;=TODAY()-90)))),0)),"Sin datos")</f>
        <v>Sin datos</v>
      </c>
      <c r="I6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1" s="11">
        <f>+x_7_6[[#This Row],[STOCK ACTUAL]]*x_7_6[[#This Row],[KG/UN]]</f>
        <v>0</v>
      </c>
      <c r="K61" s="5" t="e">
        <f ca="1">+(x_7_6[[#This Row],[DEMANDA DIARIA]]*x_7_6[[#This Row],[TIEMPO DE REPOSICION DIAS]])</f>
        <v>#N/A</v>
      </c>
      <c r="L61" s="5" t="e">
        <f ca="1">+x_7_6[[#This Row],[DEMANDA DIARIA]]*x_7_6[[#This Row],[TIEMPO DE REPOSICION DIAS]]</f>
        <v>#N/A</v>
      </c>
      <c r="M61" s="5"/>
      <c r="N61" s="6">
        <f>+(x_7_6[[#This Row],[CONSUMO]]*1)/6</f>
        <v>0</v>
      </c>
      <c r="O61" s="63" t="e">
        <f ca="1">+_xlfn.XLOOKUP(x_7_6[[#This Row],[PROVEEDOR]],PROVEEDORES!A:A,PROVEEDORES!C:C)</f>
        <v>#N/A</v>
      </c>
      <c r="P61" s="6"/>
      <c r="Q61" s="7"/>
      <c r="R61" s="13" cm="1">
        <f t="array" ref="R61">+IFERROR(MIN(_xlfn._xlws.FILTER(DATAIN_COMPRAS!$J$2:J3103,(DATAIN_COMPRAS!$C$2:C3103=C61)*(DATAIN_COMPRAS!$A$2:A3103=MAX(IF(DATAIN_COMPRAS!$C$2:C3103=C61,DATAIN_COMPRAS!$A$2:A3103))))),0)</f>
        <v>895.92005800000004</v>
      </c>
      <c r="S61" s="13">
        <f>+x_7_6[[#This Row],[PEDIDO]]*x_7_6[[#This Row],[PRECIO UN]]</f>
        <v>0</v>
      </c>
      <c r="T61" s="7"/>
      <c r="U61" s="7">
        <f>+x_7_6[[#This Row],[COSTO COMPRA]]/$E$3</f>
        <v>0</v>
      </c>
      <c r="V61" s="64">
        <f>+x_7_6[[#This Row],[PEDIDO SEMANA ANTERIOR]]+x_7_6[[#This Row],[STOCK SEMANA ANTERIOR]]-x_7_6[[#This Row],[STOCK ACTUAL]]</f>
        <v>0</v>
      </c>
      <c r="W6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2" spans="1:25" ht="15" hidden="1" customHeight="1" x14ac:dyDescent="0.35">
      <c r="A62" s="20">
        <f t="shared" ca="1" si="2"/>
        <v>45979</v>
      </c>
      <c r="B62" s="8">
        <f>+_xlfn.XLOOKUP(x_7_6[[#This Row],[ITEM]],DATAIN_STOCK!B128:B1954,DATAIN_STOCK!E128:E1954,0,0,1)</f>
        <v>0</v>
      </c>
      <c r="C62" s="8" t="s">
        <v>718</v>
      </c>
      <c r="D62" s="92">
        <f t="shared" ca="1" si="3"/>
        <v>0</v>
      </c>
      <c r="E62" s="91"/>
      <c r="F62" s="92"/>
      <c r="G62" s="93" t="str" cm="1">
        <f t="array" aca="1" ref="G62" ca="1">IFERROR(INDEX(DATAIN_COMPRAS!$B$2:$B$2999,MATCH(1,(DATAIN_COMPRAS!$C$2:$C$2999=C62)*(DATAIN_COMPRAS!$A$2:$A$2999&gt;=TODAY()-90)*(DATAIN_COMPRAS!$J$2:$J$2999=MIN(_xlfn._xlws.FILTER(DATAIN_COMPRAS!$J$2:$J$2999,(DATAIN_COMPRAS!$C$2:$C$2999=C62)*(DATAIN_COMPRAS!$A$2:$A$2999&gt;=TODAY()-90)))),0)),"Sin datos")</f>
        <v>MERCADO LIBRE</v>
      </c>
      <c r="I62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2" s="11">
        <f>+x_7_6[[#This Row],[STOCK ACTUAL]]*x_7_6[[#This Row],[KG/UN]]</f>
        <v>0</v>
      </c>
      <c r="K62" s="94">
        <f ca="1">+(x_7_6[[#This Row],[DEMANDA DIARIA]]*x_7_6[[#This Row],[TIEMPO DE REPOSICION DIAS]])</f>
        <v>0</v>
      </c>
      <c r="L62" s="94">
        <f ca="1">+x_7_6[[#This Row],[DEMANDA DIARIA]]*x_7_6[[#This Row],[TIEMPO DE REPOSICION DIAS]]</f>
        <v>0</v>
      </c>
      <c r="M62" s="94"/>
      <c r="N62" s="90">
        <f>+(x_7_6[[#This Row],[CONSUMO]]*1)/6</f>
        <v>0</v>
      </c>
      <c r="O62" s="95">
        <f ca="1">+_xlfn.XLOOKUP(x_7_6[[#This Row],[PROVEEDOR]],PROVEEDORES!A:A,PROVEEDORES!C:C)</f>
        <v>2</v>
      </c>
      <c r="P62" s="90"/>
      <c r="R62" s="13" cm="1">
        <f t="array" ref="R62">+IFERROR(MIN(_xlfn._xlws.FILTER(DATAIN_COMPRAS!$J$2:J3139,(DATAIN_COMPRAS!$C$2:C3139=C62)*(DATAIN_COMPRAS!$A$2:A3139=MAX(IF(DATAIN_COMPRAS!$C$2:C3139=C62,DATAIN_COMPRAS!$A$2:A3139))))),0)</f>
        <v>25000</v>
      </c>
      <c r="S62" s="24">
        <f>+x_7_6[[#This Row],[PEDIDO]]*x_7_6[[#This Row],[PRECIO UN]]</f>
        <v>0</v>
      </c>
      <c r="T62" s="83"/>
      <c r="U62" s="83">
        <f>+x_7_6[[#This Row],[COSTO COMPRA]]/$E$3</f>
        <v>0</v>
      </c>
      <c r="V62" s="64">
        <f>+x_7_6[[#This Row],[PEDIDO SEMANA ANTERIOR]]+x_7_6[[#This Row],[STOCK SEMANA ANTERIOR]]-x_7_6[[#This Row],[STOCK ACTUAL]]</f>
        <v>0</v>
      </c>
      <c r="W6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3" spans="1:25" ht="15" hidden="1" customHeight="1" x14ac:dyDescent="0.35">
      <c r="A63" s="20">
        <f t="shared" ca="1" si="2"/>
        <v>45979</v>
      </c>
      <c r="B63" s="8">
        <f>+_xlfn.XLOOKUP(x_7_6[[#This Row],[ITEM]],DATAIN_STOCK!B129:B1955,DATAIN_STOCK!E129:E1955,0,0,1)</f>
        <v>0</v>
      </c>
      <c r="C63" s="8" t="s">
        <v>719</v>
      </c>
      <c r="D63" s="92">
        <f t="shared" ca="1" si="3"/>
        <v>0</v>
      </c>
      <c r="E63" s="91"/>
      <c r="F63" s="92"/>
      <c r="G63" s="93" t="str" cm="1">
        <f t="array" aca="1" ref="G63" ca="1">IFERROR(INDEX(DATAIN_COMPRAS!$B$2:$B$2999,MATCH(1,(DATAIN_COMPRAS!$C$2:$C$2999=C63)*(DATAIN_COMPRAS!$A$2:$A$2999&gt;=TODAY()-90)*(DATAIN_COMPRAS!$J$2:$J$2999=MIN(_xlfn._xlws.FILTER(DATAIN_COMPRAS!$J$2:$J$2999,(DATAIN_COMPRAS!$C$2:$C$2999=C63)*(DATAIN_COMPRAS!$A$2:$A$2999&gt;=TODAY()-90)))),0)),"Sin datos")</f>
        <v>MERCADO LIBRE</v>
      </c>
      <c r="I63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3" s="11">
        <f>+x_7_6[[#This Row],[STOCK ACTUAL]]*x_7_6[[#This Row],[KG/UN]]</f>
        <v>0</v>
      </c>
      <c r="K63" s="94">
        <f ca="1">+(x_7_6[[#This Row],[DEMANDA DIARIA]]*x_7_6[[#This Row],[TIEMPO DE REPOSICION DIAS]])</f>
        <v>0</v>
      </c>
      <c r="L63" s="94">
        <f ca="1">+x_7_6[[#This Row],[DEMANDA DIARIA]]*x_7_6[[#This Row],[TIEMPO DE REPOSICION DIAS]]</f>
        <v>0</v>
      </c>
      <c r="M63" s="94"/>
      <c r="N63" s="90">
        <f>+(x_7_6[[#This Row],[CONSUMO]]*1)/6</f>
        <v>0</v>
      </c>
      <c r="O63" s="95">
        <f ca="1">+_xlfn.XLOOKUP(x_7_6[[#This Row],[PROVEEDOR]],PROVEEDORES!A:A,PROVEEDORES!C:C)</f>
        <v>2</v>
      </c>
      <c r="P63" s="90"/>
      <c r="R63" s="13" cm="1">
        <f t="array" ref="R63">+IFERROR(MIN(_xlfn._xlws.FILTER(DATAIN_COMPRAS!$J$2:J3140,(DATAIN_COMPRAS!$C$2:C3140=C63)*(DATAIN_COMPRAS!$A$2:A3140=MAX(IF(DATAIN_COMPRAS!$C$2:C3140=C63,DATAIN_COMPRAS!$A$2:A3140))))),0)</f>
        <v>30400</v>
      </c>
      <c r="S63" s="24">
        <f>+x_7_6[[#This Row],[PEDIDO]]*x_7_6[[#This Row],[PRECIO UN]]</f>
        <v>0</v>
      </c>
      <c r="T63" s="83"/>
      <c r="U63" s="83">
        <f>+x_7_6[[#This Row],[COSTO COMPRA]]/$E$3</f>
        <v>0</v>
      </c>
      <c r="V63" s="64">
        <f>+x_7_6[[#This Row],[PEDIDO SEMANA ANTERIOR]]+x_7_6[[#This Row],[STOCK SEMANA ANTERIOR]]-x_7_6[[#This Row],[STOCK ACTUAL]]</f>
        <v>0</v>
      </c>
      <c r="W6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4" spans="1:25" ht="15" hidden="1" customHeight="1" x14ac:dyDescent="0.35">
      <c r="A64" s="19">
        <f t="shared" ca="1" si="2"/>
        <v>45979</v>
      </c>
      <c r="B64" s="8"/>
      <c r="C64" s="8" t="s">
        <v>550</v>
      </c>
      <c r="D64" s="92">
        <f t="shared" si="3"/>
        <v>0</v>
      </c>
      <c r="E64" s="91"/>
      <c r="F64" s="92"/>
      <c r="G64" s="93" t="s">
        <v>54</v>
      </c>
      <c r="I64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4" s="11">
        <f>+x_7_6[[#This Row],[STOCK ACTUAL]]*x_7_6[[#This Row],[KG/UN]]</f>
        <v>0</v>
      </c>
      <c r="K64" s="94">
        <f>+(x_7_6[[#This Row],[DEMANDA DIARIA]]*x_7_6[[#This Row],[TIEMPO DE REPOSICION DIAS]])</f>
        <v>0</v>
      </c>
      <c r="L64" s="94">
        <f>+x_7_6[[#This Row],[DEMANDA DIARIA]]*x_7_6[[#This Row],[TIEMPO DE REPOSICION DIAS]]</f>
        <v>0</v>
      </c>
      <c r="M64" s="94"/>
      <c r="N64" s="90">
        <f>+(x_7_6[[#This Row],[CONSUMO]]*1)/6</f>
        <v>0</v>
      </c>
      <c r="O64" s="95">
        <f>+_xlfn.XLOOKUP(x_7_6[[#This Row],[PROVEEDOR]],PROVEEDORES!A:A,PROVEEDORES!C:C)</f>
        <v>1</v>
      </c>
      <c r="P64" s="90"/>
      <c r="R64" s="13" cm="1">
        <f t="array" ref="R64">+IFERROR(MIN(_xlfn._xlws.FILTER(DATAIN_COMPRAS!$J$2:J3071,(DATAIN_COMPRAS!$C$2:C3071=C64)*(DATAIN_COMPRAS!$A$2:A3071=MAX(IF(DATAIN_COMPRAS!$C$2:C3071=C64,DATAIN_COMPRAS!$A$2:A3071))))),0)</f>
        <v>2857.1428571428573</v>
      </c>
      <c r="S64" s="96">
        <f>+x_7_6[[#This Row],[PEDIDO]]*x_7_6[[#This Row],[PRECIO UN]]</f>
        <v>0</v>
      </c>
      <c r="T64" s="83"/>
      <c r="U64" s="188">
        <f>+x_7_6[[#This Row],[COSTO COMPRA]]/$E$3</f>
        <v>0</v>
      </c>
      <c r="V64" s="64">
        <f>+x_7_6[[#This Row],[PEDIDO SEMANA ANTERIOR]]+x_7_6[[#This Row],[STOCK SEMANA ANTERIOR]]-x_7_6[[#This Row],[STOCK ACTUAL]]</f>
        <v>0</v>
      </c>
      <c r="W6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5" spans="1:24" ht="15" hidden="1" customHeight="1" x14ac:dyDescent="0.35">
      <c r="A65" s="19">
        <f t="shared" ca="1" si="2"/>
        <v>45979</v>
      </c>
      <c r="B65" s="8" t="str">
        <f>+_xlfn.XLOOKUP(x_7_6[[#This Row],[ITEM]],DATAIN_STOCK!B128:B1828,DATAIN_STOCK!E128:E1828,0,0,1)</f>
        <v>VERDULERIA</v>
      </c>
      <c r="C65" s="8" t="s">
        <v>164</v>
      </c>
      <c r="D65" s="92">
        <f t="shared" ca="1" si="3"/>
        <v>0</v>
      </c>
      <c r="E65" s="91"/>
      <c r="F65" s="10"/>
      <c r="G65" s="93" t="str" cm="1">
        <f t="array" aca="1" ref="G65" ca="1">IFERROR(INDEX(DATAIN_COMPRAS!$B$2:$B$2999,MATCH(1,(DATAIN_COMPRAS!$C$2:$C$2999=C65)*(DATAIN_COMPRAS!$A$2:$A$2999&gt;=TODAY()-90)*(DATAIN_COMPRAS!$J$2:$J$2999=MIN(_xlfn._xlws.FILTER(DATAIN_COMPRAS!$J$2:$J$2999,(DATAIN_COMPRAS!$C$2:$C$2999=C65)*(DATAIN_COMPRAS!$A$2:$A$2999&gt;=TODAY()-90)))),0)),"Sin datos")</f>
        <v>MIGUEL ANGEL</v>
      </c>
      <c r="I6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5" s="11">
        <f>+x_7_6[[#This Row],[STOCK ACTUAL]]*x_7_6[[#This Row],[KG/UN]]</f>
        <v>0</v>
      </c>
      <c r="K65" s="5">
        <f ca="1">+(x_7_6[[#This Row],[DEMANDA DIARIA]]*x_7_6[[#This Row],[TIEMPO DE REPOSICION DIAS]])</f>
        <v>0</v>
      </c>
      <c r="L65" s="5">
        <f ca="1">+x_7_6[[#This Row],[DEMANDA DIARIA]]*x_7_6[[#This Row],[TIEMPO DE REPOSICION DIAS]]</f>
        <v>0</v>
      </c>
      <c r="M65" s="5"/>
      <c r="N65" s="6">
        <f>+(x_7_6[[#This Row],[CONSUMO]]*1)/6</f>
        <v>0</v>
      </c>
      <c r="O65" s="63">
        <f ca="1">+_xlfn.XLOOKUP(x_7_6[[#This Row],[PROVEEDOR]],PROVEEDORES!A:A,PROVEEDORES!C:C)</f>
        <v>1</v>
      </c>
      <c r="P65" s="6"/>
      <c r="Q65" s="7"/>
      <c r="R65" s="13" cm="1">
        <f t="array" ref="R65">+IFERROR(MIN(_xlfn._xlws.FILTER(DATAIN_COMPRAS!$J$2:J3131,(DATAIN_COMPRAS!$C$2:C3131=C65)*(DATAIN_COMPRAS!$A$2:A3131=MAX(IF(DATAIN_COMPRAS!$C$2:C3131=C65,DATAIN_COMPRAS!$A$2:A3131))))),0)</f>
        <v>2200</v>
      </c>
      <c r="S65" s="24">
        <f>+x_7_6[[#This Row],[PEDIDO]]*x_7_6[[#This Row],[PRECIO UN]]</f>
        <v>0</v>
      </c>
      <c r="T65" s="7"/>
      <c r="U65" s="7">
        <f>+x_7_6[[#This Row],[COSTO COMPRA]]/$E$3</f>
        <v>0</v>
      </c>
      <c r="V65" s="64">
        <f>+x_7_6[[#This Row],[PEDIDO SEMANA ANTERIOR]]+x_7_6[[#This Row],[STOCK SEMANA ANTERIOR]]-x_7_6[[#This Row],[STOCK ACTUAL]]</f>
        <v>0</v>
      </c>
      <c r="W6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6" spans="1:24" ht="15" hidden="1" customHeight="1" x14ac:dyDescent="0.35">
      <c r="A66" s="18">
        <f t="shared" ca="1" si="2"/>
        <v>45979</v>
      </c>
      <c r="B66" s="8" t="str">
        <f>+_xlfn.XLOOKUP(x_7_6[[#This Row],[ITEM]],DATAIN_STOCK!B154:B1828,DATAIN_STOCK!E154:E1828,0,0,1)</f>
        <v>VERDULERIA</v>
      </c>
      <c r="C66" s="2" t="s">
        <v>154</v>
      </c>
      <c r="D66" s="206">
        <f t="shared" si="3"/>
        <v>0</v>
      </c>
      <c r="E66" s="91"/>
      <c r="F66" s="10"/>
      <c r="G66" s="93" t="s">
        <v>54</v>
      </c>
      <c r="I6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6" s="11">
        <f>+x_7_6[[#This Row],[STOCK ACTUAL]]*x_7_6[[#This Row],[KG/UN]]</f>
        <v>0</v>
      </c>
      <c r="K66" s="5">
        <f>+(x_7_6[[#This Row],[DEMANDA DIARIA]]*x_7_6[[#This Row],[TIEMPO DE REPOSICION DIAS]])</f>
        <v>0</v>
      </c>
      <c r="L66" s="5">
        <f>+x_7_6[[#This Row],[DEMANDA DIARIA]]*x_7_6[[#This Row],[TIEMPO DE REPOSICION DIAS]]</f>
        <v>0</v>
      </c>
      <c r="M66" s="5"/>
      <c r="N66" s="6">
        <f>+(x_7_6[[#This Row],[CONSUMO]]*1)/6</f>
        <v>0</v>
      </c>
      <c r="O66" s="63">
        <f>+_xlfn.XLOOKUP(x_7_6[[#This Row],[PROVEEDOR]],PROVEEDORES!A:A,PROVEEDORES!C:C)</f>
        <v>1</v>
      </c>
      <c r="P66" s="6"/>
      <c r="Q66" s="7"/>
      <c r="R66" s="13" cm="1">
        <f t="array" ref="R66">+IFERROR(MIN(_xlfn._xlws.FILTER(DATAIN_COMPRAS!$J$2:J3076,(DATAIN_COMPRAS!$C$2:C3076=C66)*(DATAIN_COMPRAS!$A$2:A3076=MAX(IF(DATAIN_COMPRAS!$C$2:C3076=C66,DATAIN_COMPRAS!$A$2:A3076))))),0)</f>
        <v>3200</v>
      </c>
      <c r="S66" s="24">
        <f>+x_7_6[[#This Row],[PEDIDO]]*x_7_6[[#This Row],[PRECIO UN]]</f>
        <v>0</v>
      </c>
      <c r="T66" s="7"/>
      <c r="U66" s="7">
        <f>+x_7_6[[#This Row],[COSTO COMPRA]]/$E$3</f>
        <v>0</v>
      </c>
      <c r="V66" s="64">
        <f>+x_7_6[[#This Row],[PEDIDO SEMANA ANTERIOR]]+x_7_6[[#This Row],[STOCK SEMANA ANTERIOR]]-x_7_6[[#This Row],[STOCK ACTUAL]]</f>
        <v>0</v>
      </c>
      <c r="W6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7" spans="1:24" ht="15" hidden="1" customHeight="1" x14ac:dyDescent="0.35">
      <c r="A67" s="19">
        <f t="shared" ca="1" si="2"/>
        <v>45979</v>
      </c>
      <c r="B67" s="8" t="str">
        <f>+_xlfn.XLOOKUP(x_7_6[[#This Row],[ITEM]],DATAIN_STOCK!B136:B1828,DATAIN_STOCK!E136:E1828,0,0,1)</f>
        <v>VERDULERIA</v>
      </c>
      <c r="C67" s="207" t="s">
        <v>163</v>
      </c>
      <c r="D67" s="92">
        <f t="shared" ca="1" si="3"/>
        <v>0</v>
      </c>
      <c r="E67" s="91"/>
      <c r="F67" s="10"/>
      <c r="G67" s="93" t="str" cm="1">
        <f t="array" aca="1" ref="G67" ca="1">IFERROR(INDEX(DATAIN_COMPRAS!$B$2:$B$2999,MATCH(1,(DATAIN_COMPRAS!$C$2:$C$2999=C67)*(DATAIN_COMPRAS!$A$2:$A$2999&gt;=TODAY()-90)*(DATAIN_COMPRAS!$J$2:$J$2999=MIN(_xlfn._xlws.FILTER(DATAIN_COMPRAS!$J$2:$J$2999,(DATAIN_COMPRAS!$C$2:$C$2999=C67)*(DATAIN_COMPRAS!$A$2:$A$2999&gt;=TODAY()-90)))),0)),"Sin datos")</f>
        <v>MIGUEL ANGEL</v>
      </c>
      <c r="I6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7" s="11">
        <f>+x_7_6[[#This Row],[STOCK ACTUAL]]*x_7_6[[#This Row],[KG/UN]]</f>
        <v>0</v>
      </c>
      <c r="K67" s="5">
        <f ca="1">+(x_7_6[[#This Row],[DEMANDA DIARIA]]*x_7_6[[#This Row],[TIEMPO DE REPOSICION DIAS]])</f>
        <v>0</v>
      </c>
      <c r="L67" s="5">
        <f ca="1">+x_7_6[[#This Row],[DEMANDA DIARIA]]*x_7_6[[#This Row],[TIEMPO DE REPOSICION DIAS]]</f>
        <v>0</v>
      </c>
      <c r="M67" s="5"/>
      <c r="N67" s="6">
        <f>+(x_7_6[[#This Row],[CONSUMO]]*1)/6</f>
        <v>0</v>
      </c>
      <c r="O67" s="63">
        <f ca="1">+_xlfn.XLOOKUP(x_7_6[[#This Row],[PROVEEDOR]],PROVEEDORES!A:A,PROVEEDORES!C:C)</f>
        <v>1</v>
      </c>
      <c r="P67" s="6"/>
      <c r="Q67" s="7"/>
      <c r="R67" s="13" cm="1">
        <f t="array" ref="R67">+IFERROR(MIN(_xlfn._xlws.FILTER(DATAIN_COMPRAS!$J$2:J3138,(DATAIN_COMPRAS!$C$2:C3138=C67)*(DATAIN_COMPRAS!$A$2:A3138=MAX(IF(DATAIN_COMPRAS!$C$2:C3138=C67,DATAIN_COMPRAS!$A$2:A3138))))),0)</f>
        <v>8300</v>
      </c>
      <c r="S67" s="24">
        <f>+x_7_6[[#This Row],[PEDIDO]]*x_7_6[[#This Row],[PRECIO UN]]</f>
        <v>0</v>
      </c>
      <c r="T67" s="7"/>
      <c r="U67" s="7">
        <f>+x_7_6[[#This Row],[COSTO COMPRA]]/$E$3</f>
        <v>0</v>
      </c>
      <c r="V67" s="64">
        <f>+x_7_6[[#This Row],[PEDIDO SEMANA ANTERIOR]]+x_7_6[[#This Row],[STOCK SEMANA ANTERIOR]]-x_7_6[[#This Row],[STOCK ACTUAL]]</f>
        <v>0</v>
      </c>
      <c r="W6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8" spans="1:24" ht="15" hidden="1" customHeight="1" x14ac:dyDescent="0.35">
      <c r="A68" s="19">
        <f t="shared" ca="1" si="2"/>
        <v>45979</v>
      </c>
      <c r="B68" s="8">
        <f>+_xlfn.XLOOKUP(x_7_6[[#This Row],[ITEM]],DATAIN_STOCK!B146:B1828,DATAIN_STOCK!E146:E1828,0,0,1)</f>
        <v>0</v>
      </c>
      <c r="C68" s="208" t="s">
        <v>666</v>
      </c>
      <c r="D68" s="92" t="e">
        <f t="shared" ca="1" si="3"/>
        <v>#N/A</v>
      </c>
      <c r="E68" s="91"/>
      <c r="F68" s="10"/>
      <c r="G68" s="93" t="str" cm="1">
        <f t="array" aca="1" ref="G68" ca="1">IFERROR(INDEX(DATAIN_COMPRAS!$B$2:$B$2999,MATCH(1,(DATAIN_COMPRAS!$C$2:$C$2999=C68)*(DATAIN_COMPRAS!$A$2:$A$2999&gt;=TODAY()-90)*(DATAIN_COMPRAS!$J$2:$J$2999=MIN(_xlfn._xlws.FILTER(DATAIN_COMPRAS!$J$2:$J$2999,(DATAIN_COMPRAS!$C$2:$C$2999=C68)*(DATAIN_COMPRAS!$A$2:$A$2999&gt;=TODAY()-90)))),0)),"Sin datos")</f>
        <v>Sin datos</v>
      </c>
      <c r="I6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8" s="11">
        <f>+x_7_6[[#This Row],[STOCK ACTUAL]]*x_7_6[[#This Row],[KG/UN]]</f>
        <v>0</v>
      </c>
      <c r="K68" s="5" t="e">
        <f ca="1">+(x_7_6[[#This Row],[DEMANDA DIARIA]]*x_7_6[[#This Row],[TIEMPO DE REPOSICION DIAS]])</f>
        <v>#N/A</v>
      </c>
      <c r="L68" s="5" t="e">
        <f ca="1">+x_7_6[[#This Row],[DEMANDA DIARIA]]*x_7_6[[#This Row],[TIEMPO DE REPOSICION DIAS]]</f>
        <v>#N/A</v>
      </c>
      <c r="M68" s="5"/>
      <c r="N68" s="6">
        <f>+(x_7_6[[#This Row],[CONSUMO]]*1)/6</f>
        <v>0</v>
      </c>
      <c r="O68" s="63" t="e">
        <f ca="1">+_xlfn.XLOOKUP(x_7_6[[#This Row],[PROVEEDOR]],PROVEEDORES!A:A,PROVEEDORES!C:C)</f>
        <v>#N/A</v>
      </c>
      <c r="P68" s="6"/>
      <c r="Q68" s="7"/>
      <c r="R68" s="13" cm="1">
        <f t="array" ref="R68">+IFERROR(MIN(_xlfn._xlws.FILTER(DATAIN_COMPRAS!$J$2:J3148,(DATAIN_COMPRAS!$C$2:C3148=C68)*(DATAIN_COMPRAS!$A$2:A3148=MAX(IF(DATAIN_COMPRAS!$C$2:C3148=C68,DATAIN_COMPRAS!$A$2:A3148))))),0)</f>
        <v>1700</v>
      </c>
      <c r="S68" s="24">
        <f>+x_7_6[[#This Row],[PEDIDO]]*x_7_6[[#This Row],[PRECIO UN]]</f>
        <v>0</v>
      </c>
      <c r="T68" s="7"/>
      <c r="U68" s="7">
        <f>+x_7_6[[#This Row],[COSTO COMPRA]]/$E$3</f>
        <v>0</v>
      </c>
      <c r="V68" s="64">
        <f>+x_7_6[[#This Row],[PEDIDO SEMANA ANTERIOR]]+x_7_6[[#This Row],[STOCK SEMANA ANTERIOR]]-x_7_6[[#This Row],[STOCK ACTUAL]]</f>
        <v>0</v>
      </c>
      <c r="W6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69" spans="1:24" ht="15" hidden="1" customHeight="1" x14ac:dyDescent="0.35">
      <c r="A69" s="19">
        <f t="shared" ca="1" si="2"/>
        <v>45979</v>
      </c>
      <c r="B69" s="8">
        <f>+_xlfn.XLOOKUP(x_7_6[[#This Row],[ITEM]],DATAIN_STOCK!B175:B2001,DATAIN_STOCK!E175:E2001,0,0,1)</f>
        <v>0</v>
      </c>
      <c r="C69" s="2" t="s">
        <v>680</v>
      </c>
      <c r="D69" s="92">
        <f t="shared" ca="1" si="3"/>
        <v>0</v>
      </c>
      <c r="E69" s="91"/>
      <c r="F69" s="10"/>
      <c r="G69" s="93" t="str" cm="1">
        <f t="array" aca="1" ref="G69" ca="1">IFERROR(INDEX(DATAIN_COMPRAS!$B$2:$B$2999,MATCH(1,(DATAIN_COMPRAS!$C$2:$C$2999=C69)*(DATAIN_COMPRAS!$A$2:$A$2999&gt;=TODAY()-90)*(DATAIN_COMPRAS!$J$2:$J$2999=MIN(_xlfn._xlws.FILTER(DATAIN_COMPRAS!$J$2:$J$2999,(DATAIN_COMPRAS!$C$2:$C$2999=C69)*(DATAIN_COMPRAS!$A$2:$A$2999&gt;=TODAY()-90)))),0)),"Sin datos")</f>
        <v>MIGUEL ANGEL</v>
      </c>
      <c r="I6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69" s="11">
        <f>+x_7_6[[#This Row],[STOCK ACTUAL]]*x_7_6[[#This Row],[KG/UN]]</f>
        <v>0</v>
      </c>
      <c r="K69" s="5">
        <f ca="1">+(x_7_6[[#This Row],[DEMANDA DIARIA]]*x_7_6[[#This Row],[TIEMPO DE REPOSICION DIAS]])</f>
        <v>0</v>
      </c>
      <c r="L69" s="5">
        <f ca="1">+x_7_6[[#This Row],[DEMANDA DIARIA]]*x_7_6[[#This Row],[TIEMPO DE REPOSICION DIAS]]</f>
        <v>0</v>
      </c>
      <c r="M69" s="5"/>
      <c r="N69" s="6">
        <f>+(x_7_6[[#This Row],[CONSUMO]]*1)/6</f>
        <v>0</v>
      </c>
      <c r="O69" s="63">
        <f ca="1">+_xlfn.XLOOKUP(x_7_6[[#This Row],[PROVEEDOR]],PROVEEDORES!A:A,PROVEEDORES!C:C)</f>
        <v>1</v>
      </c>
      <c r="P69" s="6"/>
      <c r="R69" s="13" cm="1">
        <f t="array" ref="R69">+IFERROR(MIN(_xlfn._xlws.FILTER(DATAIN_COMPRAS!$J$2:J3186,(DATAIN_COMPRAS!$C$2:C3186=C69)*(DATAIN_COMPRAS!$A$2:A3186=MAX(IF(DATAIN_COMPRAS!$C$2:C3186=C69,DATAIN_COMPRAS!$A$2:A3186))))),0)</f>
        <v>0</v>
      </c>
      <c r="S69" s="24">
        <f>+x_7_6[[#This Row],[PEDIDO]]*x_7_6[[#This Row],[PRECIO UN]]</f>
        <v>0</v>
      </c>
      <c r="T69" s="7"/>
      <c r="U69" s="7">
        <f>+x_7_6[[#This Row],[COSTO COMPRA]]/$E$3</f>
        <v>0</v>
      </c>
      <c r="V69" s="64">
        <f>+x_7_6[[#This Row],[PEDIDO SEMANA ANTERIOR]]+x_7_6[[#This Row],[STOCK SEMANA ANTERIOR]]-x_7_6[[#This Row],[STOCK ACTUAL]]</f>
        <v>0</v>
      </c>
      <c r="W6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6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0" spans="1:24" ht="15" hidden="1" customHeight="1" x14ac:dyDescent="0.35">
      <c r="A70" s="19">
        <f t="shared" ref="A70:A101" ca="1" si="4">+$C$4</f>
        <v>45979</v>
      </c>
      <c r="B70" s="8" t="str">
        <f>+_xlfn.XLOOKUP(x_7_6[[#This Row],[ITEM]],DATAIN_STOCK!B80:B1828,DATAIN_STOCK!E80:E1828,0,0,1)</f>
        <v>VERDULERIA</v>
      </c>
      <c r="C70" s="215" t="s">
        <v>172</v>
      </c>
      <c r="D70" s="92">
        <f t="shared" ref="D70:D101" ca="1" si="5">+MROUND(MAX(0,L70+K70-I70),P70)</f>
        <v>0</v>
      </c>
      <c r="E70" s="91"/>
      <c r="F70" s="10"/>
      <c r="G70" s="93" t="str" cm="1">
        <f t="array" aca="1" ref="G70" ca="1">IFERROR(INDEX(DATAIN_COMPRAS!$B$2:$B$2999,MATCH(1,(DATAIN_COMPRAS!$C$2:$C$2999=C70)*(DATAIN_COMPRAS!$A$2:$A$2999&gt;=TODAY()-90)*(DATAIN_COMPRAS!$J$2:$J$2999=MIN(_xlfn._xlws.FILTER(DATAIN_COMPRAS!$J$2:$J$2999,(DATAIN_COMPRAS!$C$2:$C$2999=C70)*(DATAIN_COMPRAS!$A$2:$A$2999&gt;=TODAY()-90)))),0)),"Sin datos")</f>
        <v>MIGUEL ANGEL</v>
      </c>
      <c r="I7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0" s="11">
        <f>+x_7_6[[#This Row],[STOCK ACTUAL]]*x_7_6[[#This Row],[KG/UN]]</f>
        <v>0</v>
      </c>
      <c r="K70" s="5">
        <f ca="1">+(x_7_6[[#This Row],[DEMANDA DIARIA]]*x_7_6[[#This Row],[TIEMPO DE REPOSICION DIAS]])</f>
        <v>0</v>
      </c>
      <c r="L70" s="5">
        <f ca="1">+x_7_6[[#This Row],[DEMANDA DIARIA]]*x_7_6[[#This Row],[TIEMPO DE REPOSICION DIAS]]</f>
        <v>0</v>
      </c>
      <c r="M70" s="5"/>
      <c r="N70" s="6">
        <f>+(x_7_6[[#This Row],[CONSUMO]]*1)/6</f>
        <v>0</v>
      </c>
      <c r="O70" s="63">
        <f ca="1">+_xlfn.XLOOKUP(x_7_6[[#This Row],[PROVEEDOR]],PROVEEDORES!A:A,PROVEEDORES!C:C)</f>
        <v>1</v>
      </c>
      <c r="P70" s="6"/>
      <c r="Q70" s="7"/>
      <c r="R70" s="13" cm="1">
        <f t="array" ref="R70">+IFERROR(MIN(_xlfn._xlws.FILTER(DATAIN_COMPRAS!$J$2:J3095,(DATAIN_COMPRAS!$C$2:C3095=C70)*(DATAIN_COMPRAS!$A$2:A3095=MAX(IF(DATAIN_COMPRAS!$C$2:C3095=C70,DATAIN_COMPRAS!$A$2:A3095))))),0)</f>
        <v>4368</v>
      </c>
      <c r="S70" s="13">
        <f>+x_7_6[[#This Row],[PEDIDO]]*x_7_6[[#This Row],[PRECIO UN]]</f>
        <v>0</v>
      </c>
      <c r="T70" s="7"/>
      <c r="U70" s="7">
        <f>+x_7_6[[#This Row],[COSTO COMPRA]]/$E$3</f>
        <v>0</v>
      </c>
      <c r="V70" s="64">
        <f>+x_7_6[[#This Row],[PEDIDO SEMANA ANTERIOR]]+x_7_6[[#This Row],[STOCK SEMANA ANTERIOR]]-x_7_6[[#This Row],[STOCK ACTUAL]]</f>
        <v>0</v>
      </c>
      <c r="W7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1" spans="1:24" ht="15" hidden="1" customHeight="1" x14ac:dyDescent="0.35">
      <c r="A71" s="19">
        <f t="shared" ca="1" si="4"/>
        <v>45979</v>
      </c>
      <c r="B71" s="8" t="str">
        <f>+_xlfn.XLOOKUP(x_7_6[[#This Row],[ITEM]],DATAIN_STOCK!B161:B1828,DATAIN_STOCK!E161:E1828,0,0,1)</f>
        <v>VERDULERIA</v>
      </c>
      <c r="C71" s="213" t="s">
        <v>156</v>
      </c>
      <c r="D71" s="92">
        <f t="shared" si="5"/>
        <v>0</v>
      </c>
      <c r="E71" s="91"/>
      <c r="F71" s="10"/>
      <c r="G71" s="93" t="s">
        <v>54</v>
      </c>
      <c r="I7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1" s="11">
        <f>+x_7_6[[#This Row],[STOCK ACTUAL]]*x_7_6[[#This Row],[KG/UN]]</f>
        <v>0</v>
      </c>
      <c r="K71" s="5">
        <f>+(x_7_6[[#This Row],[DEMANDA DIARIA]]*x_7_6[[#This Row],[TIEMPO DE REPOSICION DIAS]])</f>
        <v>0</v>
      </c>
      <c r="L71" s="5">
        <f>+x_7_6[[#This Row],[DEMANDA DIARIA]]*x_7_6[[#This Row],[TIEMPO DE REPOSICION DIAS]]</f>
        <v>0</v>
      </c>
      <c r="M71" s="5"/>
      <c r="N71" s="6">
        <f>+(x_7_6[[#This Row],[CONSUMO]]*1)/6</f>
        <v>0</v>
      </c>
      <c r="O71" s="63">
        <f>+_xlfn.XLOOKUP(x_7_6[[#This Row],[PROVEEDOR]],PROVEEDORES!A:A,PROVEEDORES!C:C)</f>
        <v>1</v>
      </c>
      <c r="P71" s="6"/>
      <c r="Q71" s="7"/>
      <c r="R71" s="13" cm="1">
        <f t="array" ref="R71">+IFERROR(MIN(_xlfn._xlws.FILTER(DATAIN_COMPRAS!$J$2:J3080,(DATAIN_COMPRAS!$C$2:C3080=C71)*(DATAIN_COMPRAS!$A$2:A3080=MAX(IF(DATAIN_COMPRAS!$C$2:C3080=C71,DATAIN_COMPRAS!$A$2:A3080))))),0)</f>
        <v>3200</v>
      </c>
      <c r="S71" s="24">
        <f>+x_7_6[[#This Row],[PEDIDO]]*x_7_6[[#This Row],[PRECIO UN]]</f>
        <v>0</v>
      </c>
      <c r="T71" s="7"/>
      <c r="U71" s="7">
        <f>+x_7_6[[#This Row],[COSTO COMPRA]]/$E$3</f>
        <v>0</v>
      </c>
      <c r="V71" s="64">
        <f>+x_7_6[[#This Row],[PEDIDO SEMANA ANTERIOR]]+x_7_6[[#This Row],[STOCK SEMANA ANTERIOR]]-x_7_6[[#This Row],[STOCK ACTUAL]]</f>
        <v>0</v>
      </c>
      <c r="W7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2" spans="1:24" ht="15" hidden="1" customHeight="1" x14ac:dyDescent="0.35">
      <c r="A72" s="19">
        <f t="shared" ca="1" si="4"/>
        <v>45979</v>
      </c>
      <c r="B72" s="8">
        <f>+_xlfn.XLOOKUP(x_7_6[[#This Row],[ITEM]],DATAIN_STOCK!B134:B1828,DATAIN_STOCK!E134:E1828,0,0,1)</f>
        <v>0</v>
      </c>
      <c r="C72" s="2" t="s">
        <v>161</v>
      </c>
      <c r="D72" s="92">
        <f t="shared" ca="1" si="5"/>
        <v>0</v>
      </c>
      <c r="E72" s="91"/>
      <c r="F72" s="10"/>
      <c r="G72" s="93" t="str" cm="1">
        <f t="array" aca="1" ref="G72" ca="1">IFERROR(INDEX(DATAIN_COMPRAS!$B$2:$B$2999,MATCH(1,(DATAIN_COMPRAS!$C$2:$C$2999=C72)*(DATAIN_COMPRAS!$A$2:$A$2999&gt;=TODAY()-90)*(DATAIN_COMPRAS!$J$2:$J$2999=MIN(_xlfn._xlws.FILTER(DATAIN_COMPRAS!$J$2:$J$2999,(DATAIN_COMPRAS!$C$2:$C$2999=C72)*(DATAIN_COMPRAS!$A$2:$A$2999&gt;=TODAY()-90)))),0)),"Sin datos")</f>
        <v>MIGUEL ANGEL</v>
      </c>
      <c r="I7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2" s="11">
        <f>+x_7_6[[#This Row],[STOCK ACTUAL]]*x_7_6[[#This Row],[KG/UN]]</f>
        <v>0</v>
      </c>
      <c r="K72" s="5">
        <f ca="1">+(x_7_6[[#This Row],[DEMANDA DIARIA]]*x_7_6[[#This Row],[TIEMPO DE REPOSICION DIAS]])</f>
        <v>0</v>
      </c>
      <c r="L72" s="5">
        <f ca="1">+x_7_6[[#This Row],[DEMANDA DIARIA]]*x_7_6[[#This Row],[TIEMPO DE REPOSICION DIAS]]</f>
        <v>0</v>
      </c>
      <c r="M72" s="5"/>
      <c r="N72" s="6">
        <f>+(x_7_6[[#This Row],[CONSUMO]]*1)/6</f>
        <v>0</v>
      </c>
      <c r="O72" s="63">
        <f ca="1">+_xlfn.XLOOKUP(x_7_6[[#This Row],[PROVEEDOR]],PROVEEDORES!A:A,PROVEEDORES!C:C)</f>
        <v>1</v>
      </c>
      <c r="P72" s="6"/>
      <c r="R72" s="13" cm="1">
        <f t="array" ref="R72">+IFERROR(MIN(_xlfn._xlws.FILTER(DATAIN_COMPRAS!$J$2:J3065,(DATAIN_COMPRAS!$C$2:C3065=C72)*(DATAIN_COMPRAS!$A$2:A3065=MAX(IF(DATAIN_COMPRAS!$C$2:C3065=C72,DATAIN_COMPRAS!$A$2:A3065))))),0)</f>
        <v>8800</v>
      </c>
      <c r="S72" s="24">
        <f>+x_7_6[[#This Row],[PEDIDO]]*x_7_6[[#This Row],[PRECIO UN]]</f>
        <v>0</v>
      </c>
      <c r="T72" s="7"/>
      <c r="U72" s="7">
        <f>+x_7_6[[#This Row],[COSTO COMPRA]]/$E$3</f>
        <v>0</v>
      </c>
      <c r="V72" s="7">
        <f>+x_7_6[[#This Row],[PEDIDO SEMANA ANTERIOR]]+x_7_6[[#This Row],[STOCK SEMANA ANTERIOR]]-x_7_6[[#This Row],[STOCK ACTUAL]]</f>
        <v>0</v>
      </c>
      <c r="W7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3" spans="1:24" ht="15" hidden="1" customHeight="1" x14ac:dyDescent="0.35">
      <c r="A73" s="19">
        <f t="shared" ca="1" si="4"/>
        <v>45979</v>
      </c>
      <c r="B73" s="8" t="str">
        <f>+_xlfn.XLOOKUP(x_7_6[[#This Row],[ITEM]],DATAIN_STOCK!B137:B1828,DATAIN_STOCK!E137:E1828,0,0,1)</f>
        <v>VERDULERIA</v>
      </c>
      <c r="C73" s="2" t="s">
        <v>232</v>
      </c>
      <c r="D73" s="92">
        <f t="shared" si="5"/>
        <v>0</v>
      </c>
      <c r="E73" s="91"/>
      <c r="F73" s="10"/>
      <c r="G73" s="93" t="s">
        <v>54</v>
      </c>
      <c r="I7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3" s="11">
        <f>+x_7_6[[#This Row],[STOCK ACTUAL]]*x_7_6[[#This Row],[KG/UN]]</f>
        <v>0</v>
      </c>
      <c r="K73" s="5">
        <f>+(x_7_6[[#This Row],[DEMANDA DIARIA]]*x_7_6[[#This Row],[TIEMPO DE REPOSICION DIAS]])</f>
        <v>0</v>
      </c>
      <c r="L73" s="5">
        <f>+x_7_6[[#This Row],[DEMANDA DIARIA]]*x_7_6[[#This Row],[TIEMPO DE REPOSICION DIAS]]</f>
        <v>0</v>
      </c>
      <c r="M73" s="5"/>
      <c r="N73" s="6">
        <f>+(x_7_6[[#This Row],[CONSUMO]]*1)/6</f>
        <v>0</v>
      </c>
      <c r="O73" s="63">
        <f>+_xlfn.XLOOKUP(x_7_6[[#This Row],[PROVEEDOR]],PROVEEDORES!A:A,PROVEEDORES!C:C)</f>
        <v>1</v>
      </c>
      <c r="P73" s="6"/>
      <c r="R73" s="13" cm="1">
        <f t="array" ref="R73">+IFERROR(MIN(_xlfn._xlws.FILTER(DATAIN_COMPRAS!$J$2:J3139,(DATAIN_COMPRAS!$C$2:C3139=C73)*(DATAIN_COMPRAS!$A$2:A3139=MAX(IF(DATAIN_COMPRAS!$C$2:C3139=C73,DATAIN_COMPRAS!$A$2:A3139))))),0)</f>
        <v>3000</v>
      </c>
      <c r="S73" s="24">
        <f>+x_7_6[[#This Row],[PEDIDO]]*x_7_6[[#This Row],[PRECIO UN]]</f>
        <v>0</v>
      </c>
      <c r="T73" s="7"/>
      <c r="U73" s="7">
        <f>+x_7_6[[#This Row],[COSTO COMPRA]]/$E$3</f>
        <v>0</v>
      </c>
      <c r="V73" s="7">
        <f>+x_7_6[[#This Row],[PEDIDO SEMANA ANTERIOR]]+x_7_6[[#This Row],[STOCK SEMANA ANTERIOR]]-x_7_6[[#This Row],[STOCK ACTUAL]]</f>
        <v>0</v>
      </c>
      <c r="W7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4" spans="1:24" ht="15" hidden="1" customHeight="1" x14ac:dyDescent="0.35">
      <c r="A74" s="19">
        <f t="shared" ca="1" si="4"/>
        <v>45979</v>
      </c>
      <c r="B74" s="8" t="str">
        <f>+_xlfn.XLOOKUP(x_7_6[[#This Row],[ITEM]],DATAIN_STOCK!B70:B1896,DATAIN_STOCK!E70:E1896,0,0,1)</f>
        <v>VERDULERIA</v>
      </c>
      <c r="C74" s="213" t="s">
        <v>45</v>
      </c>
      <c r="D74" s="206">
        <f t="shared" ca="1" si="5"/>
        <v>0</v>
      </c>
      <c r="E74" s="91"/>
      <c r="F74" s="10"/>
      <c r="G74" s="93" t="str" cm="1">
        <f t="array" aca="1" ref="G74" ca="1">IFERROR(INDEX(DATAIN_COMPRAS!$B$2:$B$2999,MATCH(1,(DATAIN_COMPRAS!$C$2:$C$2999=C74)*(DATAIN_COMPRAS!$A$2:$A$2999&gt;=TODAY()-90)*(DATAIN_COMPRAS!$J$2:$J$2999=MIN(_xlfn._xlws.FILTER(DATAIN_COMPRAS!$J$2:$J$2999,(DATAIN_COMPRAS!$C$2:$C$2999=C74)*(DATAIN_COMPRAS!$A$2:$A$2999&gt;=TODAY()-90)))),0)),"Sin datos")</f>
        <v>MIGUEL ANGEL</v>
      </c>
      <c r="H74" s="88"/>
      <c r="I7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4" s="11">
        <f>+x_7_6[[#This Row],[STOCK ACTUAL]]*x_7_6[[#This Row],[KG/UN]]</f>
        <v>0</v>
      </c>
      <c r="K74" s="5">
        <f ca="1">+(x_7_6[[#This Row],[DEMANDA DIARIA]]*x_7_6[[#This Row],[TIEMPO DE REPOSICION DIAS]])</f>
        <v>0</v>
      </c>
      <c r="L74" s="5">
        <f ca="1">+x_7_6[[#This Row],[DEMANDA DIARIA]]*x_7_6[[#This Row],[TIEMPO DE REPOSICION DIAS]]</f>
        <v>0</v>
      </c>
      <c r="M74" s="5"/>
      <c r="N74" s="6">
        <f>+(x_7_6[[#This Row],[CONSUMO]]*1)/6</f>
        <v>0</v>
      </c>
      <c r="O74" s="63">
        <f ca="1">+_xlfn.XLOOKUP(x_7_6[[#This Row],[PROVEEDOR]],PROVEEDORES!A:A,PROVEEDORES!C:C)</f>
        <v>1</v>
      </c>
      <c r="P74" s="6"/>
      <c r="R74" s="13" cm="1">
        <f t="array" ref="R74">+IFERROR(MIN(_xlfn._xlws.FILTER(DATAIN_COMPRAS!$J$2:J3081,(DATAIN_COMPRAS!$C$2:C3081=C74)*(DATAIN_COMPRAS!$A$2:A3081=MAX(IF(DATAIN_COMPRAS!$C$2:C3081=C74,DATAIN_COMPRAS!$A$2:A3081))))),0)</f>
        <v>1045</v>
      </c>
      <c r="S74" s="24">
        <f>+x_7_6[[#This Row],[PEDIDO]]*x_7_6[[#This Row],[PRECIO UN]]</f>
        <v>0</v>
      </c>
      <c r="T74" s="7"/>
      <c r="U74" s="7">
        <f>+x_7_6[[#This Row],[COSTO COMPRA]]/$E$3</f>
        <v>0</v>
      </c>
      <c r="V74" s="7">
        <f>+x_7_6[[#This Row],[PEDIDO SEMANA ANTERIOR]]+x_7_6[[#This Row],[STOCK SEMANA ANTERIOR]]-x_7_6[[#This Row],[STOCK ACTUAL]]</f>
        <v>0</v>
      </c>
      <c r="W7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5" spans="1:24" ht="15" customHeight="1" x14ac:dyDescent="0.35">
      <c r="A75" s="19">
        <f t="shared" ca="1" si="4"/>
        <v>45979</v>
      </c>
      <c r="B75" s="8"/>
      <c r="C75" s="221" t="s">
        <v>241</v>
      </c>
      <c r="D75" s="92">
        <f t="shared" ca="1" si="5"/>
        <v>0</v>
      </c>
      <c r="E75" s="91" t="s">
        <v>803</v>
      </c>
      <c r="F75" s="92">
        <v>20</v>
      </c>
      <c r="G75" s="93" t="str" cm="1">
        <f t="array" aca="1" ref="G75" ca="1">IFERROR(INDEX(DATAIN_COMPRAS!$B$2:$B$2999,MATCH(1,(DATAIN_COMPRAS!$C$2:$C$2999=C75)*(DATAIN_COMPRAS!$A$2:$A$2999&gt;=TODAY()-90)*(DATAIN_COMPRAS!$J$2:$J$2999=MIN(_xlfn._xlws.FILTER(DATAIN_COMPRAS!$J$2:$J$2999,(DATAIN_COMPRAS!$C$2:$C$2999=C75)*(DATAIN_COMPRAS!$A$2:$A$2999&gt;=TODAY()-90)))),0)),"Sin datos")</f>
        <v>PRINCOR</v>
      </c>
      <c r="H75" s="68" t="s">
        <v>806</v>
      </c>
      <c r="I75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5" s="11">
        <f>+x_7_6[[#This Row],[STOCK ACTUAL]]*x_7_6[[#This Row],[KG/UN]]</f>
        <v>0</v>
      </c>
      <c r="K75" s="94">
        <f ca="1">+(x_7_6[[#This Row],[DEMANDA DIARIA]]*x_7_6[[#This Row],[TIEMPO DE REPOSICION DIAS]])</f>
        <v>0</v>
      </c>
      <c r="L75" s="94">
        <f ca="1">+x_7_6[[#This Row],[DEMANDA DIARIA]]*x_7_6[[#This Row],[TIEMPO DE REPOSICION DIAS]]</f>
        <v>0</v>
      </c>
      <c r="M75" s="94"/>
      <c r="N75" s="90">
        <f>+(x_7_6[[#This Row],[CONSUMO]]*1)/6</f>
        <v>0</v>
      </c>
      <c r="O75" s="95">
        <f ca="1">+_xlfn.XLOOKUP(x_7_6[[#This Row],[PROVEEDOR]],PROVEEDORES!A:A,PROVEEDORES!C:C)</f>
        <v>7</v>
      </c>
      <c r="P75" s="90"/>
      <c r="R75" s="13" cm="1">
        <f t="array" ref="R75">+IFERROR(MIN(_xlfn._xlws.FILTER(DATAIN_COMPRAS!$J$2:J3160,(DATAIN_COMPRAS!$C$2:C3160=C75)*(DATAIN_COMPRAS!$A$2:A3160=MAX(IF(DATAIN_COMPRAS!$C$2:C3160=C75,DATAIN_COMPRAS!$A$2:A3160))))),0)</f>
        <v>4270.2352000000001</v>
      </c>
      <c r="S75" s="96">
        <f>+x_7_6[[#This Row],[PEDIDO]]*x_7_6[[#This Row],[PRECIO UN]]</f>
        <v>85404.703999999998</v>
      </c>
      <c r="T75" s="83"/>
      <c r="U75" s="188">
        <f>+x_7_6[[#This Row],[COSTO COMPRA]]/$E$3</f>
        <v>0.26300537732193996</v>
      </c>
      <c r="V75" s="83">
        <f>+x_7_6[[#This Row],[PEDIDO SEMANA ANTERIOR]]+x_7_6[[#This Row],[STOCK SEMANA ANTERIOR]]-x_7_6[[#This Row],[STOCK ACTUAL]]</f>
        <v>0</v>
      </c>
      <c r="W7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6" spans="1:24" ht="15" customHeight="1" x14ac:dyDescent="0.35">
      <c r="A76" s="19">
        <f t="shared" ca="1" si="4"/>
        <v>45979</v>
      </c>
      <c r="B76" s="8" t="str">
        <f>+_xlfn.XLOOKUP(x_7_6[[#This Row],[ITEM]],DATAIN_STOCK!B4:B1828,DATAIN_STOCK!E4:E1828,0,0,1)</f>
        <v>INSUMOS PASTELERIA</v>
      </c>
      <c r="C76" s="221" t="s">
        <v>309</v>
      </c>
      <c r="D76" s="92" t="e">
        <f t="shared" ca="1" si="5"/>
        <v>#N/A</v>
      </c>
      <c r="E76" s="91" t="s">
        <v>782</v>
      </c>
      <c r="F76" s="92">
        <v>1</v>
      </c>
      <c r="G76" s="93" t="str" cm="1">
        <f t="array" aca="1" ref="G76" ca="1">IFERROR(INDEX(DATAIN_COMPRAS!$B$2:$B$2999,MATCH(1,(DATAIN_COMPRAS!$C$2:$C$2999=C76)*(DATAIN_COMPRAS!$A$2:$A$2999&gt;=TODAY()-90)*(DATAIN_COMPRAS!$J$2:$J$2999=MIN(_xlfn._xlws.FILTER(DATAIN_COMPRAS!$J$2:$J$2999,(DATAIN_COMPRAS!$C$2:$C$2999=C76)*(DATAIN_COMPRAS!$A$2:$A$2999&gt;=TODAY()-90)))),0)),"Sin datos")</f>
        <v>PRODUCTOS JULIETA</v>
      </c>
      <c r="H76" s="68" t="s">
        <v>806</v>
      </c>
      <c r="I76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6" s="11">
        <f>+x_7_6[[#This Row],[STOCK ACTUAL]]*x_7_6[[#This Row],[KG/UN]]</f>
        <v>0</v>
      </c>
      <c r="K76" s="94" t="e">
        <f ca="1">+(x_7_6[[#This Row],[DEMANDA DIARIA]]*x_7_6[[#This Row],[TIEMPO DE REPOSICION DIAS]])</f>
        <v>#N/A</v>
      </c>
      <c r="L76" s="94" t="e">
        <f ca="1">+x_7_6[[#This Row],[DEMANDA DIARIA]]*x_7_6[[#This Row],[TIEMPO DE REPOSICION DIAS]]</f>
        <v>#N/A</v>
      </c>
      <c r="M76" s="94"/>
      <c r="N76" s="90">
        <f>+(x_7_6[[#This Row],[CONSUMO]]*1)/6</f>
        <v>0</v>
      </c>
      <c r="O76" s="95" t="e">
        <f ca="1">+_xlfn.XLOOKUP(x_7_6[[#This Row],[PROVEEDOR]],PROVEEDORES!A:A,PROVEEDORES!C:C)</f>
        <v>#N/A</v>
      </c>
      <c r="P76" s="90"/>
      <c r="R76" s="13" cm="1">
        <f t="array" ref="R76">+IFERROR(MIN(_xlfn._xlws.FILTER(DATAIN_COMPRAS!$J$2:J3017,(DATAIN_COMPRAS!$C$2:C3017=C76)*(DATAIN_COMPRAS!$A$2:A3017=MAX(IF(DATAIN_COMPRAS!$C$2:C3017=C76,DATAIN_COMPRAS!$A$2:A3017))))),0)</f>
        <v>30200.002799999998</v>
      </c>
      <c r="S76" s="96">
        <f>+x_7_6[[#This Row],[PEDIDO]]*x_7_6[[#This Row],[PRECIO UN]]</f>
        <v>30200.002799999998</v>
      </c>
      <c r="T76" s="83"/>
      <c r="U76" s="83">
        <f>+x_7_6[[#This Row],[COSTO COMPRA]]/$E$3</f>
        <v>9.3001471342112993E-2</v>
      </c>
      <c r="V76" s="83">
        <f>+x_7_6[[#This Row],[PEDIDO SEMANA ANTERIOR]]+x_7_6[[#This Row],[STOCK SEMANA ANTERIOR]]-x_7_6[[#This Row],[STOCK ACTUAL]]</f>
        <v>0</v>
      </c>
      <c r="W7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7" spans="1:24" ht="15" hidden="1" customHeight="1" x14ac:dyDescent="0.35">
      <c r="A77" s="18">
        <f t="shared" ca="1" si="4"/>
        <v>45979</v>
      </c>
      <c r="B77" s="8" t="str">
        <f>+_xlfn.XLOOKUP(x_7_6[[#This Row],[ITEM]],DATAIN_STOCK!B13:B1828,DATAIN_STOCK!E13:E1828,0,0,1)</f>
        <v>PRODUCCION</v>
      </c>
      <c r="C77" s="2" t="s">
        <v>207</v>
      </c>
      <c r="D77" s="206" t="e">
        <f t="shared" ca="1" si="5"/>
        <v>#N/A</v>
      </c>
      <c r="E77" s="85"/>
      <c r="F77" s="10"/>
      <c r="G77" s="93" t="str" cm="1">
        <f t="array" aca="1" ref="G77" ca="1">IFERROR(INDEX(DATAIN_COMPRAS!$B$2:$B$2999,MATCH(1,(DATAIN_COMPRAS!$C$2:$C$2999=C77)*(DATAIN_COMPRAS!$A$2:$A$2999&gt;=TODAY()-90)*(DATAIN_COMPRAS!$J$2:$J$2999=MIN(_xlfn._xlws.FILTER(DATAIN_COMPRAS!$J$2:$J$2999,(DATAIN_COMPRAS!$C$2:$C$2999=C77)*(DATAIN_COMPRAS!$A$2:$A$2999&gt;=TODAY()-90)))),0)),"Sin datos")</f>
        <v>QALA BRAND</v>
      </c>
      <c r="I7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7" s="11">
        <f>+x_7_6[[#This Row],[STOCK ACTUAL]]*x_7_6[[#This Row],[KG/UN]]</f>
        <v>0</v>
      </c>
      <c r="K77" s="5" t="e">
        <f ca="1">+(x_7_6[[#This Row],[DEMANDA DIARIA]]*x_7_6[[#This Row],[TIEMPO DE REPOSICION DIAS]])</f>
        <v>#N/A</v>
      </c>
      <c r="L77" s="5" t="e">
        <f ca="1">+x_7_6[[#This Row],[DEMANDA DIARIA]]*x_7_6[[#This Row],[TIEMPO DE REPOSICION DIAS]]</f>
        <v>#N/A</v>
      </c>
      <c r="M77" s="5"/>
      <c r="N77" s="6">
        <f>+(x_7_6[[#This Row],[CONSUMO]]*1)/6</f>
        <v>0</v>
      </c>
      <c r="O77" s="63" t="e">
        <f ca="1">+_xlfn.XLOOKUP(x_7_6[[#This Row],[PROVEEDOR]],PROVEEDORES!A:A,PROVEEDORES!C:C)</f>
        <v>#N/A</v>
      </c>
      <c r="P77" s="6"/>
      <c r="Q77" s="7"/>
      <c r="R77" s="13" cm="1">
        <f t="array" ref="R77">+IFERROR(MIN(_xlfn._xlws.FILTER(DATAIN_COMPRAS!$J$2:J3021,(DATAIN_COMPRAS!$C$2:C3021=C77)*(DATAIN_COMPRAS!$A$2:A3021=MAX(IF(DATAIN_COMPRAS!$C$2:C3021=C77,DATAIN_COMPRAS!$A$2:A3021))))),0)</f>
        <v>0</v>
      </c>
      <c r="S77" s="13">
        <f>+x_7_6[[#This Row],[PEDIDO]]*x_7_6[[#This Row],[PRECIO UN]]</f>
        <v>0</v>
      </c>
      <c r="T77" s="7"/>
      <c r="U77" s="7">
        <f>+x_7_6[[#This Row],[COSTO COMPRA]]/$E$3</f>
        <v>0</v>
      </c>
      <c r="V77" s="64">
        <f>+x_7_6[[#This Row],[PEDIDO SEMANA ANTERIOR]]+x_7_6[[#This Row],[STOCK SEMANA ANTERIOR]]-x_7_6[[#This Row],[STOCK ACTUAL]]</f>
        <v>0</v>
      </c>
      <c r="W7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8" spans="1:24" ht="15" hidden="1" customHeight="1" x14ac:dyDescent="0.35">
      <c r="A78" s="19">
        <f t="shared" ca="1" si="4"/>
        <v>45979</v>
      </c>
      <c r="B78" s="8" t="str">
        <f>+_xlfn.XLOOKUP(x_7_6[[#This Row],[ITEM]],DATAIN_STOCK!B55:B1828,DATAIN_STOCK!E55:E1828,0,0,1)</f>
        <v>DESCARTABLES</v>
      </c>
      <c r="C78" s="2" t="s">
        <v>142</v>
      </c>
      <c r="D78" s="92" t="e">
        <f t="shared" ca="1" si="5"/>
        <v>#N/A</v>
      </c>
      <c r="E78" s="91"/>
      <c r="F78" s="10"/>
      <c r="G78" s="93" t="str" cm="1">
        <f t="array" aca="1" ref="G78" ca="1">IFERROR(INDEX(DATAIN_COMPRAS!$B$2:$B$2999,MATCH(1,(DATAIN_COMPRAS!$C$2:$C$2999=C78)*(DATAIN_COMPRAS!$A$2:$A$2999&gt;=TODAY()-90)*(DATAIN_COMPRAS!$J$2:$J$2999=MIN(_xlfn._xlws.FILTER(DATAIN_COMPRAS!$J$2:$J$2999,(DATAIN_COMPRAS!$C$2:$C$2999=C78)*(DATAIN_COMPRAS!$A$2:$A$2999&gt;=TODAY()-90)))),0)),"Sin datos")</f>
        <v>Sin datos</v>
      </c>
      <c r="H78" s="70"/>
      <c r="I7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8" s="11">
        <f>+x_7_6[[#This Row],[STOCK ACTUAL]]*x_7_6[[#This Row],[KG/UN]]</f>
        <v>0</v>
      </c>
      <c r="K78" s="5" t="e">
        <f ca="1">+(x_7_6[[#This Row],[DEMANDA DIARIA]]*x_7_6[[#This Row],[TIEMPO DE REPOSICION DIAS]])</f>
        <v>#N/A</v>
      </c>
      <c r="L78" s="5" t="e">
        <f ca="1">+x_7_6[[#This Row],[DEMANDA DIARIA]]*x_7_6[[#This Row],[TIEMPO DE REPOSICION DIAS]]</f>
        <v>#N/A</v>
      </c>
      <c r="M78" s="5"/>
      <c r="N78" s="6">
        <f>+(x_7_6[[#This Row],[CONSUMO]]*1)/6</f>
        <v>0</v>
      </c>
      <c r="O78" s="63" t="e">
        <f ca="1">+_xlfn.XLOOKUP(x_7_6[[#This Row],[PROVEEDOR]],PROVEEDORES!A:A,PROVEEDORES!C:C)</f>
        <v>#N/A</v>
      </c>
      <c r="P78" s="6"/>
      <c r="Q78" s="7"/>
      <c r="R78" s="13" cm="1">
        <f t="array" ref="R78">+IFERROR(MIN(_xlfn._xlws.FILTER(DATAIN_COMPRAS!$J$2:J3069,(DATAIN_COMPRAS!$C$2:C3069=C78)*(DATAIN_COMPRAS!$A$2:A3069=MAX(IF(DATAIN_COMPRAS!$C$2:C3069=C78,DATAIN_COMPRAS!$A$2:A3069))))),0)</f>
        <v>2399.9987000000001</v>
      </c>
      <c r="S78" s="24">
        <f>+x_7_6[[#This Row],[PEDIDO]]*x_7_6[[#This Row],[PRECIO UN]]</f>
        <v>0</v>
      </c>
      <c r="T78" s="7"/>
      <c r="U78" s="7">
        <f>+x_7_6[[#This Row],[COSTO COMPRA]]/$E$3</f>
        <v>0</v>
      </c>
      <c r="V78" s="64">
        <f>+x_7_6[[#This Row],[PEDIDO SEMANA ANTERIOR]]+x_7_6[[#This Row],[STOCK SEMANA ANTERIOR]]-x_7_6[[#This Row],[STOCK ACTUAL]]</f>
        <v>0</v>
      </c>
      <c r="W7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79" spans="1:24" ht="15" hidden="1" customHeight="1" x14ac:dyDescent="0.35">
      <c r="A79" s="19">
        <f t="shared" ca="1" si="4"/>
        <v>45979</v>
      </c>
      <c r="B79" s="8" t="str">
        <f>+_xlfn.XLOOKUP(x_7_6[[#This Row],[ITEM]],DATAIN_STOCK!B82:B1828,DATAIN_STOCK!E82:E1828,0,0,1)</f>
        <v>ALMACEN</v>
      </c>
      <c r="C79" s="2" t="s">
        <v>25</v>
      </c>
      <c r="D79" s="205" t="e">
        <f t="shared" ca="1" si="5"/>
        <v>#N/A</v>
      </c>
      <c r="E79" s="91"/>
      <c r="F79" s="10"/>
      <c r="G79" s="93" t="str" cm="1">
        <f t="array" aca="1" ref="G79" ca="1">IFERROR(INDEX(DATAIN_COMPRAS!$B$2:$B$2999,MATCH(1,(DATAIN_COMPRAS!$C$2:$C$2999=C79)*(DATAIN_COMPRAS!$A$2:$A$2999&gt;=TODAY()-90)*(DATAIN_COMPRAS!$J$2:$J$2999=MIN(_xlfn._xlws.FILTER(DATAIN_COMPRAS!$J$2:$J$2999,(DATAIN_COMPRAS!$C$2:$C$2999=C79)*(DATAIN_COMPRAS!$A$2:$A$2999&gt;=TODAY()-90)))),0)),"Sin datos")</f>
        <v>Sin datos</v>
      </c>
      <c r="H79" s="69"/>
      <c r="I7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79" s="11">
        <f>+x_7_6[[#This Row],[STOCK ACTUAL]]*x_7_6[[#This Row],[KG/UN]]</f>
        <v>0</v>
      </c>
      <c r="K79" s="5" t="e">
        <f ca="1">+(x_7_6[[#This Row],[DEMANDA DIARIA]]*x_7_6[[#This Row],[TIEMPO DE REPOSICION DIAS]])</f>
        <v>#N/A</v>
      </c>
      <c r="L79" s="5" t="e">
        <f ca="1">+x_7_6[[#This Row],[DEMANDA DIARIA]]*x_7_6[[#This Row],[TIEMPO DE REPOSICION DIAS]]</f>
        <v>#N/A</v>
      </c>
      <c r="M79" s="5"/>
      <c r="N79" s="6">
        <f>+(x_7_6[[#This Row],[CONSUMO]]*1)/6</f>
        <v>0</v>
      </c>
      <c r="O79" s="63" t="e">
        <f ca="1">+_xlfn.XLOOKUP(x_7_6[[#This Row],[PROVEEDOR]],PROVEEDORES!A:A,PROVEEDORES!C:C)</f>
        <v>#N/A</v>
      </c>
      <c r="P79" s="6"/>
      <c r="R79" s="13" cm="1">
        <f t="array" ref="R79">+IFERROR(MIN(_xlfn._xlws.FILTER(DATAIN_COMPRAS!$J$2:J3048,(DATAIN_COMPRAS!$C$2:C3048=C79)*(DATAIN_COMPRAS!$A$2:A3048=MAX(IF(DATAIN_COMPRAS!$C$2:C3048=C79,DATAIN_COMPRAS!$A$2:A3048))))),0)</f>
        <v>5563.3864000000003</v>
      </c>
      <c r="S79" s="24">
        <f>+x_7_6[[#This Row],[PEDIDO]]*x_7_6[[#This Row],[PRECIO UN]]</f>
        <v>0</v>
      </c>
      <c r="T79" s="7"/>
      <c r="U79" s="7">
        <f>+x_7_6[[#This Row],[COSTO COMPRA]]/$E$3</f>
        <v>0</v>
      </c>
      <c r="V79" s="7">
        <f>+x_7_6[[#This Row],[PEDIDO SEMANA ANTERIOR]]+x_7_6[[#This Row],[STOCK SEMANA ANTERIOR]]-x_7_6[[#This Row],[STOCK ACTUAL]]</f>
        <v>0</v>
      </c>
      <c r="W7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7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0" spans="1:24" ht="14.5" hidden="1" customHeight="1" x14ac:dyDescent="0.35">
      <c r="A80" s="19">
        <f t="shared" ca="1" si="4"/>
        <v>45979</v>
      </c>
      <c r="B80" s="8" t="str">
        <f>+_xlfn.XLOOKUP(x_7_6[[#This Row],[ITEM]],DATAIN_STOCK!B45:B1828,DATAIN_STOCK!E45:E1828,0,0,1)</f>
        <v>ALMACEN</v>
      </c>
      <c r="C80" s="2" t="s">
        <v>244</v>
      </c>
      <c r="D80" s="205" t="e">
        <f t="shared" ca="1" si="5"/>
        <v>#N/A</v>
      </c>
      <c r="E80" s="91"/>
      <c r="F80" s="92"/>
      <c r="G80" s="93" t="str" cm="1">
        <f t="array" aca="1" ref="G80" ca="1">IFERROR(INDEX(DATAIN_COMPRAS!$B$2:$B$2999,MATCH(1,(DATAIN_COMPRAS!$C$2:$C$2999=C80)*(DATAIN_COMPRAS!$A$2:$A$2999&gt;=TODAY()-90)*(DATAIN_COMPRAS!$J$2:$J$2999=MIN(_xlfn._xlws.FILTER(DATAIN_COMPRAS!$J$2:$J$2999,(DATAIN_COMPRAS!$C$2:$C$2999=C80)*(DATAIN_COMPRAS!$A$2:$A$2999&gt;=TODAY()-90)))),0)),"Sin datos")</f>
        <v>Sin datos</v>
      </c>
      <c r="I80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0" s="11">
        <f>+x_7_6[[#This Row],[STOCK ACTUAL]]*x_7_6[[#This Row],[KG/UN]]</f>
        <v>0</v>
      </c>
      <c r="K80" s="94" t="e">
        <f ca="1">+(x_7_6[[#This Row],[DEMANDA DIARIA]]*x_7_6[[#This Row],[TIEMPO DE REPOSICION DIAS]])</f>
        <v>#N/A</v>
      </c>
      <c r="L80" s="94" t="e">
        <f ca="1">+x_7_6[[#This Row],[DEMANDA DIARIA]]*x_7_6[[#This Row],[TIEMPO DE REPOSICION DIAS]]</f>
        <v>#N/A</v>
      </c>
      <c r="M80" s="94"/>
      <c r="N80" s="90">
        <f>+(x_7_6[[#This Row],[CONSUMO]]*1)/6</f>
        <v>0</v>
      </c>
      <c r="O80" s="158" t="e">
        <f ca="1">+_xlfn.XLOOKUP(x_7_6[[#This Row],[PROVEEDOR]],PROVEEDORES!A:A,PROVEEDORES!C:C)</f>
        <v>#N/A</v>
      </c>
      <c r="P80" s="90"/>
      <c r="R80" s="13" cm="1">
        <f t="array" ref="R80">+IFERROR(MIN(_xlfn._xlws.FILTER(DATAIN_COMPRAS!$J$2:J3114,(DATAIN_COMPRAS!$C$2:C3114=C80)*(DATAIN_COMPRAS!$A$2:A3114=MAX(IF(DATAIN_COMPRAS!$C$2:C3114=C80,DATAIN_COMPRAS!$A$2:A3114))))),0)</f>
        <v>13740.99958</v>
      </c>
      <c r="S80" s="96">
        <f>+x_7_6[[#This Row],[PEDIDO]]*x_7_6[[#This Row],[PRECIO UN]]</f>
        <v>0</v>
      </c>
      <c r="T80" s="83"/>
      <c r="U80" s="83">
        <f>+x_7_6[[#This Row],[COSTO COMPRA]]/$E$3</f>
        <v>0</v>
      </c>
      <c r="V80" s="83">
        <f>+x_7_6[[#This Row],[PEDIDO SEMANA ANTERIOR]]+x_7_6[[#This Row],[STOCK SEMANA ANTERIOR]]-x_7_6[[#This Row],[STOCK ACTUAL]]</f>
        <v>0</v>
      </c>
      <c r="W8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1" spans="1:24" ht="14.5" hidden="1" customHeight="1" x14ac:dyDescent="0.35">
      <c r="A81" s="18">
        <f t="shared" ca="1" si="4"/>
        <v>45979</v>
      </c>
      <c r="B81" s="8" t="str">
        <f>+_xlfn.XLOOKUP(x_7_6[[#This Row],[ITEM]],DATAIN_STOCK!B83:B1828,DATAIN_STOCK!E83:E1828,0,0,1)</f>
        <v>ALMACEN</v>
      </c>
      <c r="C81" s="2" t="s">
        <v>202</v>
      </c>
      <c r="D81" s="205" t="e">
        <f t="shared" ca="1" si="5"/>
        <v>#N/A</v>
      </c>
      <c r="E81" s="91"/>
      <c r="F81" s="10"/>
      <c r="G81" s="93" t="str" cm="1">
        <f t="array" aca="1" ref="G81" ca="1">IFERROR(INDEX(DATAIN_COMPRAS!$B$2:$B$2999,MATCH(1,(DATAIN_COMPRAS!$C$2:$C$2999=C81)*(DATAIN_COMPRAS!$A$2:$A$2999&gt;=TODAY()-90)*(DATAIN_COMPRAS!$J$2:$J$2999=MIN(_xlfn._xlws.FILTER(DATAIN_COMPRAS!$J$2:$J$2999,(DATAIN_COMPRAS!$C$2:$C$2999=C81)*(DATAIN_COMPRAS!$A$2:$A$2999&gt;=TODAY()-90)))),0)),"Sin datos")</f>
        <v>Sin datos</v>
      </c>
      <c r="H81" s="69"/>
      <c r="I8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1" s="11">
        <f>+x_7_6[[#This Row],[STOCK ACTUAL]]*x_7_6[[#This Row],[KG/UN]]</f>
        <v>0</v>
      </c>
      <c r="K81" s="5" t="e">
        <f ca="1">+(x_7_6[[#This Row],[DEMANDA DIARIA]]*x_7_6[[#This Row],[TIEMPO DE REPOSICION DIAS]])</f>
        <v>#N/A</v>
      </c>
      <c r="L81" s="5" t="e">
        <f ca="1">+x_7_6[[#This Row],[DEMANDA DIARIA]]*x_7_6[[#This Row],[TIEMPO DE REPOSICION DIAS]]</f>
        <v>#N/A</v>
      </c>
      <c r="M81" s="5"/>
      <c r="N81" s="6">
        <f>+(x_7_6[[#This Row],[CONSUMO]]*1)/6</f>
        <v>0</v>
      </c>
      <c r="O81" s="84" t="e">
        <f ca="1">+_xlfn.XLOOKUP(x_7_6[[#This Row],[PROVEEDOR]],PROVEEDORES!A:A,PROVEEDORES!C:C)</f>
        <v>#N/A</v>
      </c>
      <c r="P81" s="6"/>
      <c r="Q81" s="7"/>
      <c r="R81" s="13" cm="1">
        <f t="array" ref="R81">+IFERROR(MIN(_xlfn._xlws.FILTER(DATAIN_COMPRAS!$J$2:J3099,(DATAIN_COMPRAS!$C$2:C3099=C81)*(DATAIN_COMPRAS!$A$2:A3099=MAX(IF(DATAIN_COMPRAS!$C$2:C3099=C81,DATAIN_COMPRAS!$A$2:A3099))))),0)</f>
        <v>0</v>
      </c>
      <c r="S81" s="13">
        <f>+x_7_6[[#This Row],[PEDIDO]]*x_7_6[[#This Row],[PRECIO UN]]</f>
        <v>0</v>
      </c>
      <c r="T81" s="7"/>
      <c r="U81" s="7">
        <f>+x_7_6[[#This Row],[COSTO COMPRA]]/$E$3</f>
        <v>0</v>
      </c>
      <c r="V81" s="64">
        <f>+x_7_6[[#This Row],[PEDIDO SEMANA ANTERIOR]]+x_7_6[[#This Row],[STOCK SEMANA ANTERIOR]]-x_7_6[[#This Row],[STOCK ACTUAL]]</f>
        <v>0</v>
      </c>
      <c r="W8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2" spans="1:24" ht="14.5" hidden="1" customHeight="1" x14ac:dyDescent="0.35">
      <c r="A82" s="19">
        <f t="shared" ca="1" si="4"/>
        <v>45979</v>
      </c>
      <c r="B82" s="8">
        <f>+_xlfn.XLOOKUP(x_7_6[[#This Row],[ITEM]],DATAIN_STOCK!B77:B1828,DATAIN_STOCK!E77:E1828,0,0,1)</f>
        <v>0</v>
      </c>
      <c r="C82" s="200" t="s">
        <v>170</v>
      </c>
      <c r="D82" s="205" t="e">
        <f t="shared" ca="1" si="5"/>
        <v>#N/A</v>
      </c>
      <c r="E82" s="91"/>
      <c r="F82" s="10"/>
      <c r="G82" s="93" t="str" cm="1">
        <f t="array" aca="1" ref="G82" ca="1">IFERROR(INDEX(DATAIN_COMPRAS!$B$2:$B$2999,MATCH(1,(DATAIN_COMPRAS!$C$2:$C$2999=C82)*(DATAIN_COMPRAS!$A$2:$A$2999&gt;=TODAY()-90)*(DATAIN_COMPRAS!$J$2:$J$2999=MIN(_xlfn._xlws.FILTER(DATAIN_COMPRAS!$J$2:$J$2999,(DATAIN_COMPRAS!$C$2:$C$2999=C82)*(DATAIN_COMPRAS!$A$2:$A$2999&gt;=TODAY()-90)))),0)),"Sin datos")</f>
        <v>Sin datos</v>
      </c>
      <c r="H82" s="69"/>
      <c r="I8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2" s="11">
        <f>+x_7_6[[#This Row],[STOCK ACTUAL]]*x_7_6[[#This Row],[KG/UN]]</f>
        <v>0</v>
      </c>
      <c r="K82" s="5" t="e">
        <f ca="1">+(x_7_6[[#This Row],[DEMANDA DIARIA]]*x_7_6[[#This Row],[TIEMPO DE REPOSICION DIAS]])</f>
        <v>#N/A</v>
      </c>
      <c r="L82" s="5" t="e">
        <f ca="1">+x_7_6[[#This Row],[DEMANDA DIARIA]]*x_7_6[[#This Row],[TIEMPO DE REPOSICION DIAS]]</f>
        <v>#N/A</v>
      </c>
      <c r="M82" s="5"/>
      <c r="N82" s="6">
        <f>+(x_7_6[[#This Row],[CONSUMO]]*1)/6</f>
        <v>0</v>
      </c>
      <c r="O82" s="84" t="e">
        <f ca="1">+_xlfn.XLOOKUP(x_7_6[[#This Row],[PROVEEDOR]],PROVEEDORES!A:A,PROVEEDORES!C:C)</f>
        <v>#N/A</v>
      </c>
      <c r="P82" s="6"/>
      <c r="Q82" s="7"/>
      <c r="R82" s="13" cm="1">
        <f t="array" ref="R82">+IFERROR(MIN(_xlfn._xlws.FILTER(DATAIN_COMPRAS!$J$2:J3060,(DATAIN_COMPRAS!$C$2:C3060=C82)*(DATAIN_COMPRAS!$A$2:A3060=MAX(IF(DATAIN_COMPRAS!$C$2:C3060=C82,DATAIN_COMPRAS!$A$2:A3060))))),0)</f>
        <v>0</v>
      </c>
      <c r="S82" s="13">
        <f>+x_7_6[[#This Row],[PEDIDO]]*x_7_6[[#This Row],[PRECIO UN]]</f>
        <v>0</v>
      </c>
      <c r="T82" s="7"/>
      <c r="U82" s="7">
        <f>+x_7_6[[#This Row],[COSTO COMPRA]]/$E$3</f>
        <v>0</v>
      </c>
      <c r="V82" s="66">
        <f>+x_7_6[[#This Row],[PEDIDO SEMANA ANTERIOR]]+x_7_6[[#This Row],[STOCK SEMANA ANTERIOR]]-x_7_6[[#This Row],[STOCK ACTUAL]]</f>
        <v>0</v>
      </c>
      <c r="W8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3" spans="1:24" ht="14.5" hidden="1" customHeight="1" x14ac:dyDescent="0.35">
      <c r="A83" s="19">
        <f t="shared" ca="1" si="4"/>
        <v>45979</v>
      </c>
      <c r="B83" s="8">
        <f>+_xlfn.XLOOKUP(x_7_6[[#This Row],[ITEM]],DATAIN_STOCK!B139:B1828,DATAIN_STOCK!E139:E1828,0,0,1)</f>
        <v>0</v>
      </c>
      <c r="C83" s="2" t="s">
        <v>234</v>
      </c>
      <c r="D83" s="205" t="e">
        <f t="shared" ca="1" si="5"/>
        <v>#N/A</v>
      </c>
      <c r="E83" s="91"/>
      <c r="F83" s="92"/>
      <c r="G83" s="93" t="str" cm="1">
        <f t="array" aca="1" ref="G83" ca="1">IFERROR(INDEX(DATAIN_COMPRAS!$B$2:$B$2999,MATCH(1,(DATAIN_COMPRAS!$C$2:$C$2999=C83)*(DATAIN_COMPRAS!$A$2:$A$2999&gt;=TODAY()-90)*(DATAIN_COMPRAS!$J$2:$J$2999=MIN(_xlfn._xlws.FILTER(DATAIN_COMPRAS!$J$2:$J$2999,(DATAIN_COMPRAS!$C$2:$C$2999=C83)*(DATAIN_COMPRAS!$A$2:$A$2999&gt;=TODAY()-90)))),0)),"Sin datos")</f>
        <v>Sin datos</v>
      </c>
      <c r="H83" s="69"/>
      <c r="I83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3" s="11">
        <f>+x_7_6[[#This Row],[STOCK ACTUAL]]*x_7_6[[#This Row],[KG/UN]]</f>
        <v>0</v>
      </c>
      <c r="K83" s="94" t="e">
        <f ca="1">+(x_7_6[[#This Row],[DEMANDA DIARIA]]*x_7_6[[#This Row],[TIEMPO DE REPOSICION DIAS]])</f>
        <v>#N/A</v>
      </c>
      <c r="L83" s="94" t="e">
        <f ca="1">+x_7_6[[#This Row],[DEMANDA DIARIA]]*x_7_6[[#This Row],[TIEMPO DE REPOSICION DIAS]]</f>
        <v>#N/A</v>
      </c>
      <c r="M83" s="94"/>
      <c r="N83" s="90">
        <f>+(x_7_6[[#This Row],[CONSUMO]]*1)/6</f>
        <v>0</v>
      </c>
      <c r="O83" s="95" t="e">
        <f ca="1">+_xlfn.XLOOKUP(x_7_6[[#This Row],[PROVEEDOR]],PROVEEDORES!A:A,PROVEEDORES!C:C)</f>
        <v>#N/A</v>
      </c>
      <c r="P83" s="90"/>
      <c r="R83" s="13" cm="1">
        <f t="array" ref="R83">+IFERROR(MIN(_xlfn._xlws.FILTER(DATAIN_COMPRAS!$J$2:J3141,(DATAIN_COMPRAS!$C$2:C3141=C83)*(DATAIN_COMPRAS!$A$2:A3141=MAX(IF(DATAIN_COMPRAS!$C$2:C3141=C83,DATAIN_COMPRAS!$A$2:A3141))))),0)</f>
        <v>3300</v>
      </c>
      <c r="S83" s="96">
        <f>+x_7_6[[#This Row],[PEDIDO]]*x_7_6[[#This Row],[PRECIO UN]]</f>
        <v>0</v>
      </c>
      <c r="T83" s="83"/>
      <c r="U83" s="83">
        <f>+x_7_6[[#This Row],[COSTO COMPRA]]/$E$3</f>
        <v>0</v>
      </c>
      <c r="V83" s="83">
        <f>+x_7_6[[#This Row],[PEDIDO SEMANA ANTERIOR]]+x_7_6[[#This Row],[STOCK SEMANA ANTERIOR]]-x_7_6[[#This Row],[STOCK ACTUAL]]</f>
        <v>0</v>
      </c>
      <c r="W8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4" spans="1:24" ht="14.5" hidden="1" customHeight="1" x14ac:dyDescent="0.35">
      <c r="A84" s="19">
        <f t="shared" ca="1" si="4"/>
        <v>45979</v>
      </c>
      <c r="B84" s="8" t="str">
        <f>+_xlfn.XLOOKUP(x_7_6[[#This Row],[ITEM]],DATAIN_STOCK!B95:B1828,DATAIN_STOCK!E95:E1828,0,0,1)</f>
        <v>HARINAS</v>
      </c>
      <c r="C84" s="2" t="s">
        <v>224</v>
      </c>
      <c r="D84" s="205" t="e">
        <f t="shared" ca="1" si="5"/>
        <v>#N/A</v>
      </c>
      <c r="E84" s="91"/>
      <c r="F84" s="10"/>
      <c r="G84" s="93" t="str" cm="1">
        <f t="array" aca="1" ref="G84" ca="1">IFERROR(INDEX(DATAIN_COMPRAS!$B$2:$B$2999,MATCH(1,(DATAIN_COMPRAS!$C$2:$C$2999=C84)*(DATAIN_COMPRAS!$A$2:$A$2999&gt;=TODAY()-90)*(DATAIN_COMPRAS!$J$2:$J$2999=MIN(_xlfn._xlws.FILTER(DATAIN_COMPRAS!$J$2:$J$2999,(DATAIN_COMPRAS!$C$2:$C$2999=C84)*(DATAIN_COMPRAS!$A$2:$A$2999&gt;=TODAY()-90)))),0)),"Sin datos")</f>
        <v>Sin datos</v>
      </c>
      <c r="H84" s="69"/>
      <c r="I8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4" s="11">
        <f>+x_7_6[[#This Row],[STOCK ACTUAL]]*x_7_6[[#This Row],[KG/UN]]</f>
        <v>0</v>
      </c>
      <c r="K84" s="5" t="e">
        <f ca="1">+(x_7_6[[#This Row],[DEMANDA DIARIA]]*x_7_6[[#This Row],[TIEMPO DE REPOSICION DIAS]])</f>
        <v>#N/A</v>
      </c>
      <c r="L84" s="5" t="e">
        <f ca="1">+x_7_6[[#This Row],[DEMANDA DIARIA]]*x_7_6[[#This Row],[TIEMPO DE REPOSICION DIAS]]</f>
        <v>#N/A</v>
      </c>
      <c r="M84" s="5"/>
      <c r="N84" s="6">
        <f>+(x_7_6[[#This Row],[CONSUMO]]*1)/6</f>
        <v>0</v>
      </c>
      <c r="O84" s="84" t="e">
        <f ca="1">+_xlfn.XLOOKUP(x_7_6[[#This Row],[PROVEEDOR]],PROVEEDORES!A:A,PROVEEDORES!C:C)</f>
        <v>#N/A</v>
      </c>
      <c r="P84" s="6"/>
      <c r="R84" s="13" cm="1">
        <f t="array" ref="R84">+IFERROR(MIN(_xlfn._xlws.FILTER(DATAIN_COMPRAS!$J$2:J3064,(DATAIN_COMPRAS!$C$2:C3064=C84)*(DATAIN_COMPRAS!$A$2:A3064=MAX(IF(DATAIN_COMPRAS!$C$2:C3064=C84,DATAIN_COMPRAS!$A$2:A3064))))),0)</f>
        <v>0</v>
      </c>
      <c r="S84" s="24">
        <f>+x_7_6[[#This Row],[PEDIDO]]*x_7_6[[#This Row],[PRECIO UN]]</f>
        <v>0</v>
      </c>
      <c r="T84" s="7"/>
      <c r="U84" s="7">
        <f>+x_7_6[[#This Row],[COSTO COMPRA]]/$E$3</f>
        <v>0</v>
      </c>
      <c r="V84" s="7">
        <f>+x_7_6[[#This Row],[PEDIDO SEMANA ANTERIOR]]+x_7_6[[#This Row],[STOCK SEMANA ANTERIOR]]-x_7_6[[#This Row],[STOCK ACTUAL]]</f>
        <v>0</v>
      </c>
      <c r="W8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5" spans="1:24" ht="14.5" hidden="1" customHeight="1" x14ac:dyDescent="0.35">
      <c r="A85" s="19">
        <f t="shared" ca="1" si="4"/>
        <v>45979</v>
      </c>
      <c r="B85" s="8" t="str">
        <f>+_xlfn.XLOOKUP(x_7_6[[#This Row],[ITEM]],DATAIN_STOCK!B174:B1828,DATAIN_STOCK!E174:E1828,0,0,1)</f>
        <v>DESCARTABLES</v>
      </c>
      <c r="C85" s="2" t="s">
        <v>483</v>
      </c>
      <c r="D85" s="205" t="e">
        <f t="shared" ca="1" si="5"/>
        <v>#N/A</v>
      </c>
      <c r="E85" s="91"/>
      <c r="F85" s="92"/>
      <c r="G85" s="93" t="str" cm="1">
        <f t="array" aca="1" ref="G85" ca="1">IFERROR(INDEX(DATAIN_COMPRAS!$B$2:$B$2999,MATCH(1,(DATAIN_COMPRAS!$C$2:$C$2999=C85)*(DATAIN_COMPRAS!$A$2:$A$2999&gt;=TODAY()-90)*(DATAIN_COMPRAS!$J$2:$J$2999=MIN(_xlfn._xlws.FILTER(DATAIN_COMPRAS!$J$2:$J$2999,(DATAIN_COMPRAS!$C$2:$C$2999=C85)*(DATAIN_COMPRAS!$A$2:$A$2999&gt;=TODAY()-90)))),0)),"Sin datos")</f>
        <v>Sin datos</v>
      </c>
      <c r="I85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5" s="11">
        <f>+x_7_6[[#This Row],[STOCK ACTUAL]]*x_7_6[[#This Row],[KG/UN]]</f>
        <v>0</v>
      </c>
      <c r="K85" s="94" t="e">
        <f ca="1">+(x_7_6[[#This Row],[DEMANDA DIARIA]]*x_7_6[[#This Row],[TIEMPO DE REPOSICION DIAS]])</f>
        <v>#N/A</v>
      </c>
      <c r="L85" s="94" t="e">
        <f ca="1">+x_7_6[[#This Row],[DEMANDA DIARIA]]*x_7_6[[#This Row],[TIEMPO DE REPOSICION DIAS]]</f>
        <v>#N/A</v>
      </c>
      <c r="M85" s="94"/>
      <c r="N85" s="90">
        <f>+(x_7_6[[#This Row],[CONSUMO]]*1)/6</f>
        <v>0</v>
      </c>
      <c r="O85" s="158" t="e">
        <f ca="1">+_xlfn.XLOOKUP(x_7_6[[#This Row],[PROVEEDOR]],PROVEEDORES!A:A,PROVEEDORES!C:C)</f>
        <v>#N/A</v>
      </c>
      <c r="P85" s="90"/>
      <c r="R85" s="13" cm="1">
        <f t="array" ref="R85">+IFERROR(MIN(_xlfn._xlws.FILTER(DATAIN_COMPRAS!$J$2:J3087,(DATAIN_COMPRAS!$C$2:C3087=C85)*(DATAIN_COMPRAS!$A$2:A3087=MAX(IF(DATAIN_COMPRAS!$C$2:C3087=C85,DATAIN_COMPRAS!$A$2:A3087))))),0)</f>
        <v>0</v>
      </c>
      <c r="S85" s="96">
        <f>+x_7_6[[#This Row],[PEDIDO]]*x_7_6[[#This Row],[PRECIO UN]]</f>
        <v>0</v>
      </c>
      <c r="T85" s="83"/>
      <c r="U85" s="178">
        <f>+x_7_6[[#This Row],[COSTO COMPRA]]/$E$3</f>
        <v>0</v>
      </c>
      <c r="V85" s="83">
        <f>+x_7_6[[#This Row],[PEDIDO SEMANA ANTERIOR]]+x_7_6[[#This Row],[STOCK SEMANA ANTERIOR]]-x_7_6[[#This Row],[STOCK ACTUAL]]</f>
        <v>0</v>
      </c>
      <c r="W8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6" spans="1:24" ht="14.5" hidden="1" customHeight="1" x14ac:dyDescent="0.35">
      <c r="A86" s="19">
        <f t="shared" ca="1" si="4"/>
        <v>45979</v>
      </c>
      <c r="B86" s="8" t="str">
        <f>+_xlfn.XLOOKUP(x_7_6[[#This Row],[ITEM]],DATAIN_STOCK!B57:B1828,DATAIN_STOCK!E57:E1828,0,0,1)</f>
        <v>DESCARTABLES</v>
      </c>
      <c r="C86" s="2" t="s">
        <v>446</v>
      </c>
      <c r="D86" s="205" t="e">
        <f t="shared" ca="1" si="5"/>
        <v>#N/A</v>
      </c>
      <c r="E86" s="91"/>
      <c r="F86" s="10"/>
      <c r="G86" s="93" t="str" cm="1">
        <f t="array" aca="1" ref="G86" ca="1">IFERROR(INDEX(DATAIN_COMPRAS!$B$2:$B$2999,MATCH(1,(DATAIN_COMPRAS!$C$2:$C$2999=C86)*(DATAIN_COMPRAS!$A$2:$A$2999&gt;=TODAY()-90)*(DATAIN_COMPRAS!$J$2:$J$2999=MIN(_xlfn._xlws.FILTER(DATAIN_COMPRAS!$J$2:$J$2999,(DATAIN_COMPRAS!$C$2:$C$2999=C86)*(DATAIN_COMPRAS!$A$2:$A$2999&gt;=TODAY()-90)))),0)),"Sin datos")</f>
        <v>Sin datos</v>
      </c>
      <c r="I8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6" s="11">
        <f>+x_7_6[[#This Row],[STOCK ACTUAL]]*x_7_6[[#This Row],[KG/UN]]</f>
        <v>0</v>
      </c>
      <c r="K86" s="5" t="e">
        <f ca="1">+(x_7_6[[#This Row],[DEMANDA DIARIA]]*x_7_6[[#This Row],[TIEMPO DE REPOSICION DIAS]])</f>
        <v>#N/A</v>
      </c>
      <c r="L86" s="5" t="e">
        <f ca="1">+x_7_6[[#This Row],[DEMANDA DIARIA]]*x_7_6[[#This Row],[TIEMPO DE REPOSICION DIAS]]</f>
        <v>#N/A</v>
      </c>
      <c r="M86" s="5"/>
      <c r="N86" s="6">
        <f>+(x_7_6[[#This Row],[CONSUMO]]*1)/6</f>
        <v>0</v>
      </c>
      <c r="O86" s="63" t="e">
        <f ca="1">+_xlfn.XLOOKUP(x_7_6[[#This Row],[PROVEEDOR]],PROVEEDORES!A:A,PROVEEDORES!C:C)</f>
        <v>#N/A</v>
      </c>
      <c r="P86" s="6"/>
      <c r="R86" s="13" cm="1">
        <f t="array" ref="R86">+IFERROR(MIN(_xlfn._xlws.FILTER(DATAIN_COMPRAS!$J$2:J3068,(DATAIN_COMPRAS!$C$2:C3068=C86)*(DATAIN_COMPRAS!$A$2:A3068=MAX(IF(DATAIN_COMPRAS!$C$2:C3068=C86,DATAIN_COMPRAS!$A$2:A3068))))),0)</f>
        <v>0</v>
      </c>
      <c r="S86" s="24">
        <f>+x_7_6[[#This Row],[PEDIDO]]*x_7_6[[#This Row],[PRECIO UN]]</f>
        <v>0</v>
      </c>
      <c r="T86" s="7"/>
      <c r="U86" s="7">
        <f>+x_7_6[[#This Row],[COSTO COMPRA]]/$E$3</f>
        <v>0</v>
      </c>
      <c r="V86" s="7">
        <f>+x_7_6[[#This Row],[PEDIDO SEMANA ANTERIOR]]+x_7_6[[#This Row],[STOCK SEMANA ANTERIOR]]-x_7_6[[#This Row],[STOCK ACTUAL]]</f>
        <v>0</v>
      </c>
      <c r="W8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7" spans="1:24" ht="14.5" hidden="1" customHeight="1" x14ac:dyDescent="0.35">
      <c r="A87" s="19">
        <f t="shared" ca="1" si="4"/>
        <v>45979</v>
      </c>
      <c r="B87" s="8" t="str">
        <f>+_xlfn.XLOOKUP(x_7_6[[#This Row],[ITEM]],DATAIN_STOCK!B56:B1828,DATAIN_STOCK!E56:E1828,0,0,1)</f>
        <v>DESCARTABLES</v>
      </c>
      <c r="C87" s="2" t="s">
        <v>258</v>
      </c>
      <c r="D87" s="205" t="e">
        <f t="shared" ca="1" si="5"/>
        <v>#N/A</v>
      </c>
      <c r="E87" s="91"/>
      <c r="F87" s="10"/>
      <c r="G87" s="93" t="str" cm="1">
        <f t="array" aca="1" ref="G87" ca="1">IFERROR(INDEX(DATAIN_COMPRAS!$B$2:$B$2999,MATCH(1,(DATAIN_COMPRAS!$C$2:$C$2999=C87)*(DATAIN_COMPRAS!$A$2:$A$2999&gt;=TODAY()-90)*(DATAIN_COMPRAS!$J$2:$J$2999=MIN(_xlfn._xlws.FILTER(DATAIN_COMPRAS!$J$2:$J$2999,(DATAIN_COMPRAS!$C$2:$C$2999=C87)*(DATAIN_COMPRAS!$A$2:$A$2999&gt;=TODAY()-90)))),0)),"Sin datos")</f>
        <v>Sin datos</v>
      </c>
      <c r="H87" s="69"/>
      <c r="I8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7" s="11">
        <f>+x_7_6[[#This Row],[STOCK ACTUAL]]*x_7_6[[#This Row],[KG/UN]]</f>
        <v>0</v>
      </c>
      <c r="K87" s="5" t="e">
        <f ca="1">+(x_7_6[[#This Row],[DEMANDA DIARIA]]*x_7_6[[#This Row],[TIEMPO DE REPOSICION DIAS]])</f>
        <v>#N/A</v>
      </c>
      <c r="L87" s="5" t="e">
        <f ca="1">+x_7_6[[#This Row],[DEMANDA DIARIA]]*x_7_6[[#This Row],[TIEMPO DE REPOSICION DIAS]]</f>
        <v>#N/A</v>
      </c>
      <c r="M87" s="5"/>
      <c r="N87" s="6">
        <f>+(x_7_6[[#This Row],[CONSUMO]]*1)/6</f>
        <v>0</v>
      </c>
      <c r="O87" s="84" t="e">
        <f ca="1">+_xlfn.XLOOKUP(x_7_6[[#This Row],[PROVEEDOR]],PROVEEDORES!A:A,PROVEEDORES!C:C)</f>
        <v>#N/A</v>
      </c>
      <c r="P87" s="6"/>
      <c r="R87" s="13" cm="1">
        <f t="array" ref="R87">+IFERROR(MIN(_xlfn._xlws.FILTER(DATAIN_COMPRAS!$J$2:J3070,(DATAIN_COMPRAS!$C$2:C3070=C87)*(DATAIN_COMPRAS!$A$2:A3070=MAX(IF(DATAIN_COMPRAS!$C$2:C3070=C87,DATAIN_COMPRAS!$A$2:A3070))))),0)</f>
        <v>0</v>
      </c>
      <c r="S87" s="24">
        <f>+x_7_6[[#This Row],[PEDIDO]]*x_7_6[[#This Row],[PRECIO UN]]</f>
        <v>0</v>
      </c>
      <c r="T87" s="7"/>
      <c r="U87" s="7">
        <f>+x_7_6[[#This Row],[COSTO COMPRA]]/$E$3</f>
        <v>0</v>
      </c>
      <c r="V87" s="7">
        <f>+x_7_6[[#This Row],[PEDIDO SEMANA ANTERIOR]]+x_7_6[[#This Row],[STOCK SEMANA ANTERIOR]]-x_7_6[[#This Row],[STOCK ACTUAL]]</f>
        <v>0</v>
      </c>
      <c r="W8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8" spans="1:24" ht="14.5" hidden="1" customHeight="1" x14ac:dyDescent="0.35">
      <c r="A88" s="19">
        <f t="shared" ca="1" si="4"/>
        <v>45979</v>
      </c>
      <c r="B88" s="8" t="str">
        <f>+_xlfn.XLOOKUP(x_7_6[[#This Row],[ITEM]],DATAIN_STOCK!B57:B1828,DATAIN_STOCK!E57:E1828,0,0,1)</f>
        <v>DESCARTABLES</v>
      </c>
      <c r="C88" s="2" t="s">
        <v>226</v>
      </c>
      <c r="D88" s="205" t="e">
        <f t="shared" ca="1" si="5"/>
        <v>#N/A</v>
      </c>
      <c r="E88" s="91"/>
      <c r="F88" s="10"/>
      <c r="G88" s="93" t="str" cm="1">
        <f t="array" aca="1" ref="G88" ca="1">IFERROR(INDEX(DATAIN_COMPRAS!$B$2:$B$2999,MATCH(1,(DATAIN_COMPRAS!$C$2:$C$2999=C88)*(DATAIN_COMPRAS!$A$2:$A$2999&gt;=TODAY()-90)*(DATAIN_COMPRAS!$J$2:$J$2999=MIN(_xlfn._xlws.FILTER(DATAIN_COMPRAS!$J$2:$J$2999,(DATAIN_COMPRAS!$C$2:$C$2999=C88)*(DATAIN_COMPRAS!$A$2:$A$2999&gt;=TODAY()-90)))),0)),"Sin datos")</f>
        <v>Sin datos</v>
      </c>
      <c r="H88" s="69"/>
      <c r="I8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8" s="11">
        <f>+x_7_6[[#This Row],[STOCK ACTUAL]]*x_7_6[[#This Row],[KG/UN]]</f>
        <v>0</v>
      </c>
      <c r="K88" s="5" t="e">
        <f ca="1">+(x_7_6[[#This Row],[DEMANDA DIARIA]]*x_7_6[[#This Row],[TIEMPO DE REPOSICION DIAS]])</f>
        <v>#N/A</v>
      </c>
      <c r="L88" s="5" t="e">
        <f ca="1">+x_7_6[[#This Row],[DEMANDA DIARIA]]*x_7_6[[#This Row],[TIEMPO DE REPOSICION DIAS]]</f>
        <v>#N/A</v>
      </c>
      <c r="M88" s="5"/>
      <c r="N88" s="6">
        <f>+(x_7_6[[#This Row],[CONSUMO]]*1)/6</f>
        <v>0</v>
      </c>
      <c r="O88" s="84" t="e">
        <f ca="1">+_xlfn.XLOOKUP(x_7_6[[#This Row],[PROVEEDOR]],PROVEEDORES!A:A,PROVEEDORES!C:C)</f>
        <v>#N/A</v>
      </c>
      <c r="P88" s="6"/>
      <c r="R88" s="13" cm="1">
        <f t="array" ref="R88">+IFERROR(MIN(_xlfn._xlws.FILTER(DATAIN_COMPRAS!$J$2:J3117,(DATAIN_COMPRAS!$C$2:C3117=C88)*(DATAIN_COMPRAS!$A$2:A3117=MAX(IF(DATAIN_COMPRAS!$C$2:C3117=C88,DATAIN_COMPRAS!$A$2:A3117))))),0)</f>
        <v>3136.9975999999997</v>
      </c>
      <c r="S88" s="24">
        <f>+x_7_6[[#This Row],[PEDIDO]]*x_7_6[[#This Row],[PRECIO UN]]</f>
        <v>0</v>
      </c>
      <c r="T88" s="7"/>
      <c r="U88" s="7">
        <f>+x_7_6[[#This Row],[COSTO COMPRA]]/$E$3</f>
        <v>0</v>
      </c>
      <c r="V88" s="7">
        <f>+x_7_6[[#This Row],[PEDIDO SEMANA ANTERIOR]]+x_7_6[[#This Row],[STOCK SEMANA ANTERIOR]]-x_7_6[[#This Row],[STOCK ACTUAL]]</f>
        <v>0</v>
      </c>
      <c r="W8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89" spans="1:24" ht="14.5" hidden="1" customHeight="1" x14ac:dyDescent="0.35">
      <c r="A89" s="19">
        <f t="shared" ca="1" si="4"/>
        <v>45979</v>
      </c>
      <c r="B89" s="8">
        <f>+_xlfn.XLOOKUP(x_7_6[[#This Row],[ITEM]],DATAIN_STOCK!B131:B1828,DATAIN_STOCK!E131:E1828,0,0,1)</f>
        <v>0</v>
      </c>
      <c r="C89" s="2" t="s">
        <v>231</v>
      </c>
      <c r="D89" s="205" t="e">
        <f t="shared" ca="1" si="5"/>
        <v>#N/A</v>
      </c>
      <c r="E89" s="91"/>
      <c r="F89" s="10"/>
      <c r="G89" s="93" t="str" cm="1">
        <f t="array" aca="1" ref="G89" ca="1">IFERROR(INDEX(DATAIN_COMPRAS!$B$2:$B$2999,MATCH(1,(DATAIN_COMPRAS!$C$2:$C$2999=C89)*(DATAIN_COMPRAS!$A$2:$A$2999&gt;=TODAY()-90)*(DATAIN_COMPRAS!$J$2:$J$2999=MIN(_xlfn._xlws.FILTER(DATAIN_COMPRAS!$J$2:$J$2999,(DATAIN_COMPRAS!$C$2:$C$2999=C89)*(DATAIN_COMPRAS!$A$2:$A$2999&gt;=TODAY()-90)))),0)),"Sin datos")</f>
        <v>Sin datos</v>
      </c>
      <c r="I8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89" s="11">
        <f>+x_7_6[[#This Row],[STOCK ACTUAL]]*x_7_6[[#This Row],[KG/UN]]</f>
        <v>0</v>
      </c>
      <c r="K89" s="5" t="e">
        <f ca="1">+(x_7_6[[#This Row],[DEMANDA DIARIA]]*x_7_6[[#This Row],[TIEMPO DE REPOSICION DIAS]])</f>
        <v>#N/A</v>
      </c>
      <c r="L89" s="5" t="e">
        <f ca="1">+x_7_6[[#This Row],[DEMANDA DIARIA]]*x_7_6[[#This Row],[TIEMPO DE REPOSICION DIAS]]</f>
        <v>#N/A</v>
      </c>
      <c r="M89" s="5"/>
      <c r="N89" s="6">
        <f>+(x_7_6[[#This Row],[CONSUMO]]*1)/6</f>
        <v>0</v>
      </c>
      <c r="O89" s="84" t="e">
        <f ca="1">+_xlfn.XLOOKUP(x_7_6[[#This Row],[PROVEEDOR]],PROVEEDORES!A:A,PROVEEDORES!C:C)</f>
        <v>#N/A</v>
      </c>
      <c r="P89" s="6"/>
      <c r="R89" s="13" cm="1">
        <f t="array" ref="R89">+IFERROR(MIN(_xlfn._xlws.FILTER(DATAIN_COMPRAS!$J$2:J3133,(DATAIN_COMPRAS!$C$2:C3133=C89)*(DATAIN_COMPRAS!$A$2:A3133=MAX(IF(DATAIN_COMPRAS!$C$2:C3133=C89,DATAIN_COMPRAS!$A$2:A3133))))),0)</f>
        <v>0</v>
      </c>
      <c r="S89" s="24">
        <f>+x_7_6[[#This Row],[PEDIDO]]*x_7_6[[#This Row],[PRECIO UN]]</f>
        <v>0</v>
      </c>
      <c r="T89" s="7"/>
      <c r="U89" s="7">
        <f>+x_7_6[[#This Row],[COSTO COMPRA]]/$E$3</f>
        <v>0</v>
      </c>
      <c r="V89" s="7">
        <f>+x_7_6[[#This Row],[PEDIDO SEMANA ANTERIOR]]+x_7_6[[#This Row],[STOCK SEMANA ANTERIOR]]-x_7_6[[#This Row],[STOCK ACTUAL]]</f>
        <v>0</v>
      </c>
      <c r="W8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8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0" spans="1:24" ht="14.5" hidden="1" customHeight="1" x14ac:dyDescent="0.35">
      <c r="A90" s="19">
        <f t="shared" ca="1" si="4"/>
        <v>45979</v>
      </c>
      <c r="B90" s="8" t="str">
        <f>+_xlfn.XLOOKUP(x_7_6[[#This Row],[ITEM]],DATAIN_STOCK!B144:B1828,DATAIN_STOCK!E144:E1828,0,0,1)</f>
        <v>VERDULERIA</v>
      </c>
      <c r="C90" s="2" t="s">
        <v>284</v>
      </c>
      <c r="D90" s="205" t="e">
        <f t="shared" ca="1" si="5"/>
        <v>#N/A</v>
      </c>
      <c r="E90" s="91"/>
      <c r="F90" s="10"/>
      <c r="G90" s="93" t="str" cm="1">
        <f t="array" aca="1" ref="G90" ca="1">IFERROR(INDEX(DATAIN_COMPRAS!$B$2:$B$2999,MATCH(1,(DATAIN_COMPRAS!$C$2:$C$2999=C90)*(DATAIN_COMPRAS!$A$2:$A$2999&gt;=TODAY()-90)*(DATAIN_COMPRAS!$J$2:$J$2999=MIN(_xlfn._xlws.FILTER(DATAIN_COMPRAS!$J$2:$J$2999,(DATAIN_COMPRAS!$C$2:$C$2999=C90)*(DATAIN_COMPRAS!$A$2:$A$2999&gt;=TODAY()-90)))),0)),"Sin datos")</f>
        <v>Sin datos</v>
      </c>
      <c r="H90" s="69"/>
      <c r="I9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0" s="11">
        <f>+x_7_6[[#This Row],[STOCK ACTUAL]]*x_7_6[[#This Row],[KG/UN]]</f>
        <v>0</v>
      </c>
      <c r="K90" s="5" t="e">
        <f ca="1">+(x_7_6[[#This Row],[DEMANDA DIARIA]]*x_7_6[[#This Row],[TIEMPO DE REPOSICION DIAS]])</f>
        <v>#N/A</v>
      </c>
      <c r="L90" s="5" t="e">
        <f ca="1">+x_7_6[[#This Row],[DEMANDA DIARIA]]*x_7_6[[#This Row],[TIEMPO DE REPOSICION DIAS]]</f>
        <v>#N/A</v>
      </c>
      <c r="M90" s="5"/>
      <c r="N90" s="6">
        <f>+(x_7_6[[#This Row],[CONSUMO]]*1)/6</f>
        <v>0</v>
      </c>
      <c r="O90" s="84" t="e">
        <f ca="1">+_xlfn.XLOOKUP(x_7_6[[#This Row],[PROVEEDOR]],PROVEEDORES!A:A,PROVEEDORES!C:C)</f>
        <v>#N/A</v>
      </c>
      <c r="P90" s="6"/>
      <c r="R90" s="13" cm="1">
        <f t="array" ref="R90">+IFERROR(MIN(_xlfn._xlws.FILTER(DATAIN_COMPRAS!$J$2:J3146,(DATAIN_COMPRAS!$C$2:C3146=C90)*(DATAIN_COMPRAS!$A$2:A3146=MAX(IF(DATAIN_COMPRAS!$C$2:C3146=C90,DATAIN_COMPRAS!$A$2:A3146))))),0)</f>
        <v>4800</v>
      </c>
      <c r="S90" s="24">
        <f>+x_7_6[[#This Row],[PEDIDO]]*x_7_6[[#This Row],[PRECIO UN]]</f>
        <v>0</v>
      </c>
      <c r="T90" s="7"/>
      <c r="U90" s="7">
        <f>+x_7_6[[#This Row],[COSTO COMPRA]]/$E$3</f>
        <v>0</v>
      </c>
      <c r="V90" s="7">
        <f>+x_7_6[[#This Row],[PEDIDO SEMANA ANTERIOR]]+x_7_6[[#This Row],[STOCK SEMANA ANTERIOR]]-x_7_6[[#This Row],[STOCK ACTUAL]]</f>
        <v>0</v>
      </c>
      <c r="W9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1" spans="1:24" ht="14.5" hidden="1" customHeight="1" x14ac:dyDescent="0.35">
      <c r="A91" s="18">
        <f t="shared" ca="1" si="4"/>
        <v>45979</v>
      </c>
      <c r="B91" s="8" t="str">
        <f>+_xlfn.XLOOKUP(x_7_6[[#This Row],[ITEM]],DATAIN_STOCK!B7:B1828,DATAIN_STOCK!E7:E1828,0,0,1)</f>
        <v>INSUMOS PASTELERIA</v>
      </c>
      <c r="C91" s="2" t="s">
        <v>198</v>
      </c>
      <c r="D91" s="205" t="e">
        <f t="shared" ca="1" si="5"/>
        <v>#N/A</v>
      </c>
      <c r="E91" s="85"/>
      <c r="F91" s="10"/>
      <c r="G91" s="93" t="str" cm="1">
        <f t="array" aca="1" ref="G91" ca="1">IFERROR(INDEX(DATAIN_COMPRAS!$B$2:$B$2999,MATCH(1,(DATAIN_COMPRAS!$C$2:$C$2999=C91)*(DATAIN_COMPRAS!$A$2:$A$2999&gt;=TODAY()-90)*(DATAIN_COMPRAS!$J$2:$J$2999=MIN(_xlfn._xlws.FILTER(DATAIN_COMPRAS!$J$2:$J$2999,(DATAIN_COMPRAS!$C$2:$C$2999=C91)*(DATAIN_COMPRAS!$A$2:$A$2999&gt;=TODAY()-90)))),0)),"Sin datos")</f>
        <v>Sin datos</v>
      </c>
      <c r="I9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1" s="11">
        <f>+x_7_6[[#This Row],[STOCK ACTUAL]]*x_7_6[[#This Row],[KG/UN]]</f>
        <v>0</v>
      </c>
      <c r="K91" s="5" t="e">
        <f ca="1">+(x_7_6[[#This Row],[DEMANDA DIARIA]]*x_7_6[[#This Row],[TIEMPO DE REPOSICION DIAS]])</f>
        <v>#N/A</v>
      </c>
      <c r="L91" s="5" t="e">
        <f ca="1">+x_7_6[[#This Row],[DEMANDA DIARIA]]*x_7_6[[#This Row],[TIEMPO DE REPOSICION DIAS]]</f>
        <v>#N/A</v>
      </c>
      <c r="M91" s="5"/>
      <c r="N91" s="6">
        <f>+(x_7_6[[#This Row],[CONSUMO]]*1)/6</f>
        <v>0</v>
      </c>
      <c r="O91" s="84" t="e">
        <f ca="1">+_xlfn.XLOOKUP(x_7_6[[#This Row],[PROVEEDOR]],PROVEEDORES!A:A,PROVEEDORES!C:C)</f>
        <v>#N/A</v>
      </c>
      <c r="P91" s="6"/>
      <c r="Q91" s="7"/>
      <c r="R91" s="13" cm="1">
        <f t="array" ref="R91">+IFERROR(MIN(_xlfn._xlws.FILTER(DATAIN_COMPRAS!$J$2:J3177,(DATAIN_COMPRAS!$C$2:C3177=C91)*(DATAIN_COMPRAS!$A$2:A3177=MAX(IF(DATAIN_COMPRAS!$C$2:C3177=C91,DATAIN_COMPRAS!$A$2:A3177))))),0)</f>
        <v>0</v>
      </c>
      <c r="S91" s="13">
        <f>+x_7_6[[#This Row],[PEDIDO]]*x_7_6[[#This Row],[PRECIO UN]]</f>
        <v>0</v>
      </c>
      <c r="T91" s="7"/>
      <c r="U91" s="7">
        <f>+x_7_6[[#This Row],[COSTO COMPRA]]/$E$3</f>
        <v>0</v>
      </c>
      <c r="V91" s="64">
        <f>+x_7_6[[#This Row],[PEDIDO SEMANA ANTERIOR]]+x_7_6[[#This Row],[STOCK SEMANA ANTERIOR]]-x_7_6[[#This Row],[STOCK ACTUAL]]</f>
        <v>0</v>
      </c>
      <c r="W9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2" spans="1:24" ht="14.5" hidden="1" customHeight="1" x14ac:dyDescent="0.35">
      <c r="A92" s="19">
        <f t="shared" ca="1" si="4"/>
        <v>45979</v>
      </c>
      <c r="B92" s="8" t="str">
        <f>+_xlfn.XLOOKUP(x_7_6[[#This Row],[ITEM]],DATAIN_STOCK!B8:B1828,DATAIN_STOCK!E8:E1828,0,0,1)</f>
        <v>INSUMOS PASTELERIA</v>
      </c>
      <c r="C92" s="2" t="s">
        <v>206</v>
      </c>
      <c r="D92" s="205" t="e">
        <f t="shared" ca="1" si="5"/>
        <v>#N/A</v>
      </c>
      <c r="E92" s="91"/>
      <c r="F92" s="10"/>
      <c r="G92" s="93" t="str" cm="1">
        <f t="array" aca="1" ref="G92" ca="1">IFERROR(INDEX(DATAIN_COMPRAS!$B$2:$B$2999,MATCH(1,(DATAIN_COMPRAS!$C$2:$C$2999=C92)*(DATAIN_COMPRAS!$A$2:$A$2999&gt;=TODAY()-90)*(DATAIN_COMPRAS!$J$2:$J$2999=MIN(_xlfn._xlws.FILTER(DATAIN_COMPRAS!$J$2:$J$2999,(DATAIN_COMPRAS!$C$2:$C$2999=C92)*(DATAIN_COMPRAS!$A$2:$A$2999&gt;=TODAY()-90)))),0)),"Sin datos")</f>
        <v>Sin datos</v>
      </c>
      <c r="H92" s="69"/>
      <c r="I9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2" s="11">
        <f>+x_7_6[[#This Row],[STOCK ACTUAL]]*x_7_6[[#This Row],[KG/UN]]</f>
        <v>0</v>
      </c>
      <c r="K92" s="5" t="e">
        <f ca="1">+(x_7_6[[#This Row],[DEMANDA DIARIA]]*x_7_6[[#This Row],[TIEMPO DE REPOSICION DIAS]])</f>
        <v>#N/A</v>
      </c>
      <c r="L92" s="5" t="e">
        <f ca="1">+x_7_6[[#This Row],[DEMANDA DIARIA]]*x_7_6[[#This Row],[TIEMPO DE REPOSICION DIAS]]</f>
        <v>#N/A</v>
      </c>
      <c r="M92" s="5"/>
      <c r="N92" s="6">
        <f>+(x_7_6[[#This Row],[CONSUMO]]*1)/6</f>
        <v>0</v>
      </c>
      <c r="O92" s="84" t="e">
        <f ca="1">+_xlfn.XLOOKUP(x_7_6[[#This Row],[PROVEEDOR]],PROVEEDORES!A:A,PROVEEDORES!C:C)</f>
        <v>#N/A</v>
      </c>
      <c r="P92" s="6"/>
      <c r="R92" s="13" cm="1">
        <f t="array" ref="R92">+IFERROR(MIN(_xlfn._xlws.FILTER(DATAIN_COMPRAS!$J$2:J3025,(DATAIN_COMPRAS!$C$2:C3025=C92)*(DATAIN_COMPRAS!$A$2:A3025=MAX(IF(DATAIN_COMPRAS!$C$2:C3025=C92,DATAIN_COMPRAS!$A$2:A3025))))),0)</f>
        <v>7345.6477930000001</v>
      </c>
      <c r="S92" s="24">
        <f>+x_7_6[[#This Row],[PEDIDO]]*x_7_6[[#This Row],[PRECIO UN]]</f>
        <v>0</v>
      </c>
      <c r="T92" s="7"/>
      <c r="U92" s="7">
        <f>+x_7_6[[#This Row],[COSTO COMPRA]]/$E$3</f>
        <v>0</v>
      </c>
      <c r="V92" s="7">
        <f>+x_7_6[[#This Row],[PEDIDO SEMANA ANTERIOR]]+x_7_6[[#This Row],[STOCK SEMANA ANTERIOR]]-x_7_6[[#This Row],[STOCK ACTUAL]]</f>
        <v>0</v>
      </c>
      <c r="W9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3" spans="1:24" ht="14.5" hidden="1" customHeight="1" x14ac:dyDescent="0.35">
      <c r="A93" s="19">
        <f t="shared" ca="1" si="4"/>
        <v>45979</v>
      </c>
      <c r="B93" s="8">
        <f>+_xlfn.XLOOKUP(x_7_6[[#This Row],[ITEM]],DATAIN_STOCK!B148:B1828,DATAIN_STOCK!E148:E1828,0,0,1)</f>
        <v>0</v>
      </c>
      <c r="C93" s="2" t="s">
        <v>162</v>
      </c>
      <c r="D93" s="205" t="e">
        <f t="shared" ca="1" si="5"/>
        <v>#N/A</v>
      </c>
      <c r="E93" s="91"/>
      <c r="F93" s="10"/>
      <c r="G93" s="93" t="str" cm="1">
        <f t="array" aca="1" ref="G93" ca="1">IFERROR(INDEX(DATAIN_COMPRAS!$B$2:$B$2999,MATCH(1,(DATAIN_COMPRAS!$C$2:$C$2999=C93)*(DATAIN_COMPRAS!$A$2:$A$2999&gt;=TODAY()-90)*(DATAIN_COMPRAS!$J$2:$J$2999=MIN(_xlfn._xlws.FILTER(DATAIN_COMPRAS!$J$2:$J$2999,(DATAIN_COMPRAS!$C$2:$C$2999=C93)*(DATAIN_COMPRAS!$A$2:$A$2999&gt;=TODAY()-90)))),0)),"Sin datos")</f>
        <v>Sin datos</v>
      </c>
      <c r="I9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3" s="11">
        <f>+x_7_6[[#This Row],[STOCK ACTUAL]]*x_7_6[[#This Row],[KG/UN]]</f>
        <v>0</v>
      </c>
      <c r="K93" s="5" t="e">
        <f ca="1">+(x_7_6[[#This Row],[DEMANDA DIARIA]]*x_7_6[[#This Row],[TIEMPO DE REPOSICION DIAS]])</f>
        <v>#N/A</v>
      </c>
      <c r="L93" s="5" t="e">
        <f ca="1">+x_7_6[[#This Row],[DEMANDA DIARIA]]*x_7_6[[#This Row],[TIEMPO DE REPOSICION DIAS]]</f>
        <v>#N/A</v>
      </c>
      <c r="M93" s="5"/>
      <c r="N93" s="6">
        <f>+(x_7_6[[#This Row],[CONSUMO]]*1)/6</f>
        <v>0</v>
      </c>
      <c r="O93" s="84" t="e">
        <f ca="1">+_xlfn.XLOOKUP(x_7_6[[#This Row],[PROVEEDOR]],PROVEEDORES!A:A,PROVEEDORES!C:C)</f>
        <v>#N/A</v>
      </c>
      <c r="P93" s="6"/>
      <c r="R93" s="13" cm="1">
        <f t="array" ref="R93">+IFERROR(MIN(_xlfn._xlws.FILTER(DATAIN_COMPRAS!$J$2:J3149,(DATAIN_COMPRAS!$C$2:C3149=C93)*(DATAIN_COMPRAS!$A$2:A3149=MAX(IF(DATAIN_COMPRAS!$C$2:C3149=C93,DATAIN_COMPRAS!$A$2:A3149))))),0)</f>
        <v>2800</v>
      </c>
      <c r="S93" s="24">
        <f>+x_7_6[[#This Row],[PEDIDO]]*x_7_6[[#This Row],[PRECIO UN]]</f>
        <v>0</v>
      </c>
      <c r="T93" s="7"/>
      <c r="U93" s="7">
        <f>+x_7_6[[#This Row],[COSTO COMPRA]]/$E$3</f>
        <v>0</v>
      </c>
      <c r="V93" s="7">
        <f>+x_7_6[[#This Row],[PEDIDO SEMANA ANTERIOR]]+x_7_6[[#This Row],[STOCK SEMANA ANTERIOR]]-x_7_6[[#This Row],[STOCK ACTUAL]]</f>
        <v>0</v>
      </c>
      <c r="W9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4" spans="1:24" ht="14.5" hidden="1" customHeight="1" x14ac:dyDescent="0.35">
      <c r="A94" s="18">
        <f t="shared" ca="1" si="4"/>
        <v>45979</v>
      </c>
      <c r="B94" s="8">
        <f>+_xlfn.XLOOKUP(x_7_6[[#This Row],[ITEM]],DATAIN_STOCK!B24:B1828,DATAIN_STOCK!E24:E1828,0,0,1)</f>
        <v>0</v>
      </c>
      <c r="C94" s="2" t="s">
        <v>586</v>
      </c>
      <c r="D94" s="205" t="e">
        <f t="shared" ca="1" si="5"/>
        <v>#N/A</v>
      </c>
      <c r="E94" s="91"/>
      <c r="F94" s="10"/>
      <c r="G94" s="93" t="str" cm="1">
        <f t="array" aca="1" ref="G94" ca="1">IFERROR(INDEX(DATAIN_COMPRAS!$B$2:$B$2999,MATCH(1,(DATAIN_COMPRAS!$C$2:$C$2999=C94)*(DATAIN_COMPRAS!$A$2:$A$2999&gt;=TODAY()-90)*(DATAIN_COMPRAS!$J$2:$J$2999=MIN(_xlfn._xlws.FILTER(DATAIN_COMPRAS!$J$2:$J$2999,(DATAIN_COMPRAS!$C$2:$C$2999=C94)*(DATAIN_COMPRAS!$A$2:$A$2999&gt;=TODAY()-90)))),0)),"Sin datos")</f>
        <v>Sin datos</v>
      </c>
      <c r="I9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4" s="11">
        <f>+x_7_6[[#This Row],[STOCK ACTUAL]]*x_7_6[[#This Row],[KG/UN]]</f>
        <v>0</v>
      </c>
      <c r="K94" s="5" t="e">
        <f ca="1">+(x_7_6[[#This Row],[DEMANDA DIARIA]]*x_7_6[[#This Row],[TIEMPO DE REPOSICION DIAS]])</f>
        <v>#N/A</v>
      </c>
      <c r="L94" s="5" t="e">
        <f ca="1">+x_7_6[[#This Row],[DEMANDA DIARIA]]*x_7_6[[#This Row],[TIEMPO DE REPOSICION DIAS]]</f>
        <v>#N/A</v>
      </c>
      <c r="M94" s="5"/>
      <c r="N94" s="6">
        <f>+(x_7_6[[#This Row],[CONSUMO]]*1)/6</f>
        <v>0</v>
      </c>
      <c r="O94" s="84" t="e">
        <f ca="1">+_xlfn.XLOOKUP(x_7_6[[#This Row],[PROVEEDOR]],PROVEEDORES!A:A,PROVEEDORES!C:C)</f>
        <v>#N/A</v>
      </c>
      <c r="P94" s="6"/>
      <c r="Q94" s="7"/>
      <c r="R94" s="13" cm="1">
        <f t="array" ref="R94">+IFERROR(MIN(_xlfn._xlws.FILTER(DATAIN_COMPRAS!$J$2:J3031,(DATAIN_COMPRAS!$C$2:C3031=C94)*(DATAIN_COMPRAS!$A$2:A3031=MAX(IF(DATAIN_COMPRAS!$C$2:C3031=C94,DATAIN_COMPRAS!$A$2:A3031))))),0)</f>
        <v>0</v>
      </c>
      <c r="S94" s="13">
        <f>+x_7_6[[#This Row],[PEDIDO]]*x_7_6[[#This Row],[PRECIO UN]]</f>
        <v>0</v>
      </c>
      <c r="T94" s="7"/>
      <c r="U94" s="7">
        <f>+x_7_6[[#This Row],[COSTO COMPRA]]/$E$3</f>
        <v>0</v>
      </c>
      <c r="V94" s="64">
        <f>+x_7_6[[#This Row],[PEDIDO SEMANA ANTERIOR]]+x_7_6[[#This Row],[STOCK SEMANA ANTERIOR]]-x_7_6[[#This Row],[STOCK ACTUAL]]</f>
        <v>0</v>
      </c>
      <c r="W9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5" spans="1:24" ht="14.5" hidden="1" customHeight="1" x14ac:dyDescent="0.35">
      <c r="A95" s="19">
        <f t="shared" ca="1" si="4"/>
        <v>45979</v>
      </c>
      <c r="B95" s="8">
        <f>+_xlfn.XLOOKUP(x_7_6[[#This Row],[ITEM]],DATAIN_STOCK!B78:B1828,DATAIN_STOCK!E78:E1828,0,0,1)</f>
        <v>0</v>
      </c>
      <c r="C95" s="2" t="s">
        <v>169</v>
      </c>
      <c r="D95" s="205" t="e">
        <f t="shared" ca="1" si="5"/>
        <v>#N/A</v>
      </c>
      <c r="E95" s="91"/>
      <c r="F95" s="10"/>
      <c r="G95" s="93" t="str" cm="1">
        <f t="array" aca="1" ref="G95" ca="1">IFERROR(INDEX(DATAIN_COMPRAS!$B$2:$B$2999,MATCH(1,(DATAIN_COMPRAS!$C$2:$C$2999=C95)*(DATAIN_COMPRAS!$A$2:$A$2999&gt;=TODAY()-90)*(DATAIN_COMPRAS!$J$2:$J$2999=MIN(_xlfn._xlws.FILTER(DATAIN_COMPRAS!$J$2:$J$2999,(DATAIN_COMPRAS!$C$2:$C$2999=C95)*(DATAIN_COMPRAS!$A$2:$A$2999&gt;=TODAY()-90)))),0)),"Sin datos")</f>
        <v>Sin datos</v>
      </c>
      <c r="H95" s="69"/>
      <c r="I9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5" s="11">
        <f>+x_7_6[[#This Row],[STOCK ACTUAL]]*x_7_6[[#This Row],[KG/UN]]</f>
        <v>0</v>
      </c>
      <c r="K95" s="5" t="e">
        <f ca="1">+(x_7_6[[#This Row],[DEMANDA DIARIA]]*x_7_6[[#This Row],[TIEMPO DE REPOSICION DIAS]])</f>
        <v>#N/A</v>
      </c>
      <c r="L95" s="5" t="e">
        <f ca="1">+x_7_6[[#This Row],[DEMANDA DIARIA]]*x_7_6[[#This Row],[TIEMPO DE REPOSICION DIAS]]</f>
        <v>#N/A</v>
      </c>
      <c r="M95" s="5"/>
      <c r="N95" s="6">
        <f>+(x_7_6[[#This Row],[CONSUMO]]*1)/6</f>
        <v>0</v>
      </c>
      <c r="O95" s="84" t="e">
        <f ca="1">+_xlfn.XLOOKUP(x_7_6[[#This Row],[PROVEEDOR]],PROVEEDORES!A:A,PROVEEDORES!C:C)</f>
        <v>#N/A</v>
      </c>
      <c r="P95" s="6"/>
      <c r="Q95" s="7"/>
      <c r="R95" s="13" cm="1">
        <f t="array" ref="R95">+IFERROR(MIN(_xlfn._xlws.FILTER(DATAIN_COMPRAS!$J$2:J3083,(DATAIN_COMPRAS!$C$2:C3083=C95)*(DATAIN_COMPRAS!$A$2:A3083=MAX(IF(DATAIN_COMPRAS!$C$2:C3083=C95,DATAIN_COMPRAS!$A$2:A3083))))),0)</f>
        <v>0</v>
      </c>
      <c r="S95" s="13">
        <f>+x_7_6[[#This Row],[PEDIDO]]*x_7_6[[#This Row],[PRECIO UN]]</f>
        <v>0</v>
      </c>
      <c r="T95" s="7"/>
      <c r="U95" s="7">
        <f>+x_7_6[[#This Row],[COSTO COMPRA]]/$E$3</f>
        <v>0</v>
      </c>
      <c r="V95" s="64">
        <f>+x_7_6[[#This Row],[PEDIDO SEMANA ANTERIOR]]+x_7_6[[#This Row],[STOCK SEMANA ANTERIOR]]-x_7_6[[#This Row],[STOCK ACTUAL]]</f>
        <v>0</v>
      </c>
      <c r="W9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6" spans="1:24" ht="14.5" hidden="1" customHeight="1" x14ac:dyDescent="0.35">
      <c r="A96" s="19">
        <f t="shared" ca="1" si="4"/>
        <v>45979</v>
      </c>
      <c r="B96" s="8" t="str">
        <f>+_xlfn.XLOOKUP(x_7_6[[#This Row],[ITEM]],DATAIN_STOCK!B172:B1828,DATAIN_STOCK!E172:E1828,0,0,1)</f>
        <v>LIMPIEZA</v>
      </c>
      <c r="C96" s="2" t="s">
        <v>303</v>
      </c>
      <c r="D96" s="205" t="e">
        <f t="shared" ca="1" si="5"/>
        <v>#N/A</v>
      </c>
      <c r="E96" s="91"/>
      <c r="F96" s="92"/>
      <c r="G96" s="93" t="str" cm="1">
        <f t="array" aca="1" ref="G96" ca="1">IFERROR(INDEX(DATAIN_COMPRAS!$B$2:$B$2999,MATCH(1,(DATAIN_COMPRAS!$C$2:$C$2999=C96)*(DATAIN_COMPRAS!$A$2:$A$2999&gt;=TODAY()-90)*(DATAIN_COMPRAS!$J$2:$J$2999=MIN(_xlfn._xlws.FILTER(DATAIN_COMPRAS!$J$2:$J$2999,(DATAIN_COMPRAS!$C$2:$C$2999=C96)*(DATAIN_COMPRAS!$A$2:$A$2999&gt;=TODAY()-90)))),0)),"Sin datos")</f>
        <v>Sin datos</v>
      </c>
      <c r="I96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6" s="11">
        <f>+x_7_6[[#This Row],[STOCK ACTUAL]]*x_7_6[[#This Row],[KG/UN]]</f>
        <v>0</v>
      </c>
      <c r="K96" s="94" t="e">
        <f ca="1">+(x_7_6[[#This Row],[DEMANDA DIARIA]]*x_7_6[[#This Row],[TIEMPO DE REPOSICION DIAS]])</f>
        <v>#N/A</v>
      </c>
      <c r="L96" s="94" t="e">
        <f ca="1">+x_7_6[[#This Row],[DEMANDA DIARIA]]*x_7_6[[#This Row],[TIEMPO DE REPOSICION DIAS]]</f>
        <v>#N/A</v>
      </c>
      <c r="M96" s="94"/>
      <c r="N96" s="90">
        <f>+(x_7_6[[#This Row],[CONSUMO]]*1)/6</f>
        <v>0</v>
      </c>
      <c r="O96" s="158" t="e">
        <f ca="1">+_xlfn.XLOOKUP(x_7_6[[#This Row],[PROVEEDOR]],PROVEEDORES!A:A,PROVEEDORES!C:C)</f>
        <v>#N/A</v>
      </c>
      <c r="P96" s="90"/>
      <c r="R96" s="13" cm="1">
        <f t="array" ref="R96">+IFERROR(MIN(_xlfn._xlws.FILTER(DATAIN_COMPRAS!$J$2:J3085,(DATAIN_COMPRAS!$C$2:C3085=C96)*(DATAIN_COMPRAS!$A$2:A3085=MAX(IF(DATAIN_COMPRAS!$C$2:C3085=C96,DATAIN_COMPRAS!$A$2:A3085))))),0)</f>
        <v>400.00179999999995</v>
      </c>
      <c r="S96" s="96">
        <f>+x_7_6[[#This Row],[PEDIDO]]*x_7_6[[#This Row],[PRECIO UN]]</f>
        <v>0</v>
      </c>
      <c r="T96" s="83"/>
      <c r="U96" s="83">
        <f>+x_7_6[[#This Row],[COSTO COMPRA]]/$E$3</f>
        <v>0</v>
      </c>
      <c r="V96" s="83">
        <f>+x_7_6[[#This Row],[PEDIDO SEMANA ANTERIOR]]+x_7_6[[#This Row],[STOCK SEMANA ANTERIOR]]-x_7_6[[#This Row],[STOCK ACTUAL]]</f>
        <v>0</v>
      </c>
      <c r="W9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7" spans="1:24" ht="14.5" hidden="1" customHeight="1" x14ac:dyDescent="0.35">
      <c r="A97" s="19">
        <f t="shared" ca="1" si="4"/>
        <v>45979</v>
      </c>
      <c r="B97" s="8" t="str">
        <f>+_xlfn.XLOOKUP(x_7_6[[#This Row],[ITEM]],DATAIN_STOCK!B127:B1828,DATAIN_STOCK!E127:E1828,0,0,1)</f>
        <v>HARINAS</v>
      </c>
      <c r="C97" s="2" t="s">
        <v>225</v>
      </c>
      <c r="D97" s="205" t="e">
        <f t="shared" ca="1" si="5"/>
        <v>#N/A</v>
      </c>
      <c r="E97" s="91"/>
      <c r="F97" s="10"/>
      <c r="G97" s="93" t="str" cm="1">
        <f t="array" aca="1" ref="G97" ca="1">IFERROR(INDEX(DATAIN_COMPRAS!$B$2:$B$2999,MATCH(1,(DATAIN_COMPRAS!$C$2:$C$2999=C97)*(DATAIN_COMPRAS!$A$2:$A$2999&gt;=TODAY()-90)*(DATAIN_COMPRAS!$J$2:$J$2999=MIN(_xlfn._xlws.FILTER(DATAIN_COMPRAS!$J$2:$J$2999,(DATAIN_COMPRAS!$C$2:$C$2999=C97)*(DATAIN_COMPRAS!$A$2:$A$2999&gt;=TODAY()-90)))),0)),"Sin datos")</f>
        <v>Sin datos</v>
      </c>
      <c r="H97" s="69"/>
      <c r="I9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7" s="11">
        <f>+x_7_6[[#This Row],[STOCK ACTUAL]]*x_7_6[[#This Row],[KG/UN]]</f>
        <v>0</v>
      </c>
      <c r="K97" s="5" t="e">
        <f ca="1">+(x_7_6[[#This Row],[DEMANDA DIARIA]]*x_7_6[[#This Row],[TIEMPO DE REPOSICION DIAS]])</f>
        <v>#N/A</v>
      </c>
      <c r="L97" s="5" t="e">
        <f ca="1">+x_7_6[[#This Row],[DEMANDA DIARIA]]*x_7_6[[#This Row],[TIEMPO DE REPOSICION DIAS]]</f>
        <v>#N/A</v>
      </c>
      <c r="M97" s="5"/>
      <c r="N97" s="6">
        <f>+(x_7_6[[#This Row],[CONSUMO]]*1)/6</f>
        <v>0</v>
      </c>
      <c r="O97" s="84" t="e">
        <f ca="1">+_xlfn.XLOOKUP(x_7_6[[#This Row],[PROVEEDOR]],PROVEEDORES!A:A,PROVEEDORES!C:C)</f>
        <v>#N/A</v>
      </c>
      <c r="P97" s="6"/>
      <c r="R97" s="13" cm="1">
        <f t="array" ref="R97">+IFERROR(MIN(_xlfn._xlws.FILTER(DATAIN_COMPRAS!$J$2:J3086,(DATAIN_COMPRAS!$C$2:C3086=C97)*(DATAIN_COMPRAS!$A$2:A3086=MAX(IF(DATAIN_COMPRAS!$C$2:C3086=C97,DATAIN_COMPRAS!$A$2:A3086))))),0)</f>
        <v>2249.9998399999999</v>
      </c>
      <c r="S97" s="24">
        <f>+x_7_6[[#This Row],[PEDIDO]]*x_7_6[[#This Row],[PRECIO UN]]</f>
        <v>0</v>
      </c>
      <c r="T97" s="7"/>
      <c r="U97" s="7">
        <f>+x_7_6[[#This Row],[COSTO COMPRA]]/$E$3</f>
        <v>0</v>
      </c>
      <c r="V97" s="7">
        <f>+x_7_6[[#This Row],[PEDIDO SEMANA ANTERIOR]]+x_7_6[[#This Row],[STOCK SEMANA ANTERIOR]]-x_7_6[[#This Row],[STOCK ACTUAL]]</f>
        <v>0</v>
      </c>
      <c r="W9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8" spans="1:24" ht="14.5" hidden="1" customHeight="1" x14ac:dyDescent="0.35">
      <c r="A98" s="18">
        <f t="shared" ca="1" si="4"/>
        <v>45979</v>
      </c>
      <c r="B98" s="8" t="str">
        <f>+_xlfn.XLOOKUP(x_7_6[[#This Row],[ITEM]],DATAIN_STOCK!B119:B1828,DATAIN_STOCK!E119:E1828,0,0,1)</f>
        <v>ALMACEN</v>
      </c>
      <c r="C98" s="200" t="s">
        <v>196</v>
      </c>
      <c r="D98" s="205" t="e">
        <f t="shared" ca="1" si="5"/>
        <v>#N/A</v>
      </c>
      <c r="E98" s="91"/>
      <c r="F98" s="10"/>
      <c r="G98" s="93" t="str" cm="1">
        <f t="array" aca="1" ref="G98" ca="1">IFERROR(INDEX(DATAIN_COMPRAS!$B$2:$B$2999,MATCH(1,(DATAIN_COMPRAS!$C$2:$C$2999=C98)*(DATAIN_COMPRAS!$A$2:$A$2999&gt;=TODAY()-90)*(DATAIN_COMPRAS!$J$2:$J$2999=MIN(_xlfn._xlws.FILTER(DATAIN_COMPRAS!$J$2:$J$2999,(DATAIN_COMPRAS!$C$2:$C$2999=C98)*(DATAIN_COMPRAS!$A$2:$A$2999&gt;=TODAY()-90)))),0)),"Sin datos")</f>
        <v>Sin datos</v>
      </c>
      <c r="H98" s="69"/>
      <c r="I9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8" s="11">
        <f>+x_7_6[[#This Row],[STOCK ACTUAL]]*x_7_6[[#This Row],[KG/UN]]</f>
        <v>0</v>
      </c>
      <c r="K98" s="5" t="e">
        <f ca="1">+(x_7_6[[#This Row],[DEMANDA DIARIA]]*x_7_6[[#This Row],[TIEMPO DE REPOSICION DIAS]])</f>
        <v>#N/A</v>
      </c>
      <c r="L98" s="5" t="e">
        <f ca="1">+x_7_6[[#This Row],[DEMANDA DIARIA]]*x_7_6[[#This Row],[TIEMPO DE REPOSICION DIAS]]</f>
        <v>#N/A</v>
      </c>
      <c r="M98" s="5"/>
      <c r="N98" s="6">
        <f>+(x_7_6[[#This Row],[CONSUMO]]*1)/6</f>
        <v>0</v>
      </c>
      <c r="O98" s="84" t="e">
        <f ca="1">+_xlfn.XLOOKUP(x_7_6[[#This Row],[PROVEEDOR]],PROVEEDORES!A:A,PROVEEDORES!C:C)</f>
        <v>#N/A</v>
      </c>
      <c r="P98" s="6"/>
      <c r="Q98" s="7"/>
      <c r="R98" s="13" cm="1">
        <f t="array" ref="R98">+IFERROR(MIN(_xlfn._xlws.FILTER(DATAIN_COMPRAS!$J$2:J3124,(DATAIN_COMPRAS!$C$2:C3124=C98)*(DATAIN_COMPRAS!$A$2:A3124=MAX(IF(DATAIN_COMPRAS!$C$2:C3124=C98,DATAIN_COMPRAS!$A$2:A3124))))),0)</f>
        <v>0</v>
      </c>
      <c r="S98" s="13">
        <f>+x_7_6[[#This Row],[PEDIDO]]*x_7_6[[#This Row],[PRECIO UN]]</f>
        <v>0</v>
      </c>
      <c r="T98" s="7"/>
      <c r="U98" s="7">
        <f>+x_7_6[[#This Row],[COSTO COMPRA]]/$E$3</f>
        <v>0</v>
      </c>
      <c r="V98" s="64">
        <f>+x_7_6[[#This Row],[PEDIDO SEMANA ANTERIOR]]+x_7_6[[#This Row],[STOCK SEMANA ANTERIOR]]-x_7_6[[#This Row],[STOCK ACTUAL]]</f>
        <v>0</v>
      </c>
      <c r="W9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99" spans="1:24" hidden="1" x14ac:dyDescent="0.35">
      <c r="A99" s="18">
        <f t="shared" ca="1" si="4"/>
        <v>45979</v>
      </c>
      <c r="B99" s="8" t="str">
        <f>+_xlfn.XLOOKUP(x_7_6[[#This Row],[ITEM]],DATAIN_STOCK!B120:B1828,DATAIN_STOCK!E120:E1828,0,0,1)</f>
        <v>ALMACEN</v>
      </c>
      <c r="C99" s="2" t="s">
        <v>199</v>
      </c>
      <c r="D99" s="205" t="e">
        <f t="shared" ca="1" si="5"/>
        <v>#N/A</v>
      </c>
      <c r="E99" s="91"/>
      <c r="F99" s="10"/>
      <c r="G99" s="93" t="str" cm="1">
        <f t="array" aca="1" ref="G99" ca="1">IFERROR(INDEX(DATAIN_COMPRAS!$B$2:$B$2999,MATCH(1,(DATAIN_COMPRAS!$C$2:$C$2999=C99)*(DATAIN_COMPRAS!$A$2:$A$2999&gt;=TODAY()-90)*(DATAIN_COMPRAS!$J$2:$J$2999=MIN(_xlfn._xlws.FILTER(DATAIN_COMPRAS!$J$2:$J$2999,(DATAIN_COMPRAS!$C$2:$C$2999=C99)*(DATAIN_COMPRAS!$A$2:$A$2999&gt;=TODAY()-90)))),0)),"Sin datos")</f>
        <v>Sin datos</v>
      </c>
      <c r="H99" s="69"/>
      <c r="I9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99" s="11">
        <f>+x_7_6[[#This Row],[STOCK ACTUAL]]*x_7_6[[#This Row],[KG/UN]]</f>
        <v>0</v>
      </c>
      <c r="K99" s="5" t="e">
        <f ca="1">+(x_7_6[[#This Row],[DEMANDA DIARIA]]*x_7_6[[#This Row],[TIEMPO DE REPOSICION DIAS]])</f>
        <v>#N/A</v>
      </c>
      <c r="L99" s="5" t="e">
        <f ca="1">+x_7_6[[#This Row],[DEMANDA DIARIA]]*x_7_6[[#This Row],[TIEMPO DE REPOSICION DIAS]]</f>
        <v>#N/A</v>
      </c>
      <c r="M99" s="5"/>
      <c r="N99" s="6">
        <f>+(x_7_6[[#This Row],[CONSUMO]]*1)/6</f>
        <v>0</v>
      </c>
      <c r="O99" s="84" t="e">
        <f ca="1">+_xlfn.XLOOKUP(x_7_6[[#This Row],[PROVEEDOR]],PROVEEDORES!A:A,PROVEEDORES!C:C)</f>
        <v>#N/A</v>
      </c>
      <c r="P99" s="6"/>
      <c r="Q99" s="7"/>
      <c r="R99" s="13" cm="1">
        <f t="array" ref="R99">+IFERROR(MIN(_xlfn._xlws.FILTER(DATAIN_COMPRAS!$J$2:J3125,(DATAIN_COMPRAS!$C$2:C3125=C99)*(DATAIN_COMPRAS!$A$2:A3125=MAX(IF(DATAIN_COMPRAS!$C$2:C3125=C99,DATAIN_COMPRAS!$A$2:A3125))))),0)</f>
        <v>0</v>
      </c>
      <c r="S99" s="13">
        <f>+x_7_6[[#This Row],[PEDIDO]]*x_7_6[[#This Row],[PRECIO UN]]</f>
        <v>0</v>
      </c>
      <c r="T99" s="7"/>
      <c r="U99" s="7">
        <f>+x_7_6[[#This Row],[COSTO COMPRA]]/$E$3</f>
        <v>0</v>
      </c>
      <c r="V99" s="64">
        <f>+x_7_6[[#This Row],[PEDIDO SEMANA ANTERIOR]]+x_7_6[[#This Row],[STOCK SEMANA ANTERIOR]]-x_7_6[[#This Row],[STOCK ACTUAL]]</f>
        <v>0</v>
      </c>
      <c r="W9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9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0" spans="1:24" hidden="1" x14ac:dyDescent="0.35">
      <c r="A100" s="19">
        <f t="shared" ca="1" si="4"/>
        <v>45979</v>
      </c>
      <c r="B100" s="8" t="str">
        <f>+_xlfn.XLOOKUP(x_7_6[[#This Row],[ITEM]],DATAIN_STOCK!B72:B1828,DATAIN_STOCK!E72:E1828,0,0,1)</f>
        <v>DESCARTABLES</v>
      </c>
      <c r="C100" s="200" t="s">
        <v>290</v>
      </c>
      <c r="D100" s="205" t="e">
        <f t="shared" ca="1" si="5"/>
        <v>#N/A</v>
      </c>
      <c r="E100" s="91"/>
      <c r="F100" s="10"/>
      <c r="G100" s="93" t="str" cm="1">
        <f t="array" aca="1" ref="G100" ca="1">IFERROR(INDEX(DATAIN_COMPRAS!$B$2:$B$2999,MATCH(1,(DATAIN_COMPRAS!$C$2:$C$2999=C100)*(DATAIN_COMPRAS!$A$2:$A$2999&gt;=TODAY()-90)*(DATAIN_COMPRAS!$J$2:$J$2999=MIN(_xlfn._xlws.FILTER(DATAIN_COMPRAS!$J$2:$J$2999,(DATAIN_COMPRAS!$C$2:$C$2999=C100)*(DATAIN_COMPRAS!$A$2:$A$2999&gt;=TODAY()-90)))),0)),"Sin datos")</f>
        <v>Sin datos</v>
      </c>
      <c r="H100" s="69"/>
      <c r="I10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0" s="11">
        <f>+x_7_6[[#This Row],[STOCK ACTUAL]]*x_7_6[[#This Row],[KG/UN]]</f>
        <v>0</v>
      </c>
      <c r="K100" s="5" t="e">
        <f ca="1">+(x_7_6[[#This Row],[DEMANDA DIARIA]]*x_7_6[[#This Row],[TIEMPO DE REPOSICION DIAS]])</f>
        <v>#N/A</v>
      </c>
      <c r="L100" s="5" t="e">
        <f ca="1">+x_7_6[[#This Row],[DEMANDA DIARIA]]*x_7_6[[#This Row],[TIEMPO DE REPOSICION DIAS]]</f>
        <v>#N/A</v>
      </c>
      <c r="M100" s="5"/>
      <c r="N100" s="6">
        <f>+(x_7_6[[#This Row],[CONSUMO]]*1)/6</f>
        <v>0</v>
      </c>
      <c r="O100" s="84" t="e">
        <f ca="1">+_xlfn.XLOOKUP(x_7_6[[#This Row],[PROVEEDOR]],PROVEEDORES!A:A,PROVEEDORES!C:C)</f>
        <v>#N/A</v>
      </c>
      <c r="P100" s="6"/>
      <c r="R100" s="13" cm="1">
        <f t="array" ref="R100">+IFERROR(MIN(_xlfn._xlws.FILTER(DATAIN_COMPRAS!$J$2:J3090,(DATAIN_COMPRAS!$C$2:C3090=C100)*(DATAIN_COMPRAS!$A$2:A3090=MAX(IF(DATAIN_COMPRAS!$C$2:C3090=C100,DATAIN_COMPRAS!$A$2:A3090))))),0)</f>
        <v>3999.9938000000002</v>
      </c>
      <c r="S100" s="24">
        <f>+x_7_6[[#This Row],[PEDIDO]]*x_7_6[[#This Row],[PRECIO UN]]</f>
        <v>0</v>
      </c>
      <c r="T100" s="7"/>
      <c r="U100" s="7">
        <f>+x_7_6[[#This Row],[COSTO COMPRA]]/$E$3</f>
        <v>0</v>
      </c>
      <c r="V100" s="7">
        <f>+x_7_6[[#This Row],[PEDIDO SEMANA ANTERIOR]]+x_7_6[[#This Row],[STOCK SEMANA ANTERIOR]]-x_7_6[[#This Row],[STOCK ACTUAL]]</f>
        <v>0</v>
      </c>
      <c r="W10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1" spans="1:24" hidden="1" x14ac:dyDescent="0.35">
      <c r="A101" s="19">
        <f t="shared" ca="1" si="4"/>
        <v>45979</v>
      </c>
      <c r="B101" s="8" t="str">
        <f>+_xlfn.XLOOKUP(x_7_6[[#This Row],[ITEM]],DATAIN_STOCK!B174:B1828,DATAIN_STOCK!E174:E1828,0,0,1)</f>
        <v>DESCARTABLES</v>
      </c>
      <c r="C101" s="2" t="s">
        <v>500</v>
      </c>
      <c r="D101" s="205" t="e">
        <f t="shared" ca="1" si="5"/>
        <v>#N/A</v>
      </c>
      <c r="E101" s="91"/>
      <c r="F101" s="92"/>
      <c r="G101" s="93" t="str" cm="1">
        <f t="array" aca="1" ref="G101" ca="1">IFERROR(INDEX(DATAIN_COMPRAS!$B$2:$B$2999,MATCH(1,(DATAIN_COMPRAS!$C$2:$C$2999=C101)*(DATAIN_COMPRAS!$A$2:$A$2999&gt;=TODAY()-90)*(DATAIN_COMPRAS!$J$2:$J$2999=MIN(_xlfn._xlws.FILTER(DATAIN_COMPRAS!$J$2:$J$2999,(DATAIN_COMPRAS!$C$2:$C$2999=C101)*(DATAIN_COMPRAS!$A$2:$A$2999&gt;=TODAY()-90)))),0)),"Sin datos")</f>
        <v>Sin datos</v>
      </c>
      <c r="H101" s="69"/>
      <c r="I101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1" s="11">
        <f>+x_7_6[[#This Row],[STOCK ACTUAL]]*x_7_6[[#This Row],[KG/UN]]</f>
        <v>0</v>
      </c>
      <c r="K101" s="94" t="e">
        <f ca="1">+(x_7_6[[#This Row],[DEMANDA DIARIA]]*x_7_6[[#This Row],[TIEMPO DE REPOSICION DIAS]])</f>
        <v>#N/A</v>
      </c>
      <c r="L101" s="94" t="e">
        <f ca="1">+x_7_6[[#This Row],[DEMANDA DIARIA]]*x_7_6[[#This Row],[TIEMPO DE REPOSICION DIAS]]</f>
        <v>#N/A</v>
      </c>
      <c r="M101" s="94"/>
      <c r="N101" s="90">
        <f>+(x_7_6[[#This Row],[CONSUMO]]*1)/6</f>
        <v>0</v>
      </c>
      <c r="O101" s="158" t="e">
        <f ca="1">+_xlfn.XLOOKUP(x_7_6[[#This Row],[PROVEEDOR]],PROVEEDORES!A:A,PROVEEDORES!C:C)</f>
        <v>#N/A</v>
      </c>
      <c r="P101" s="90"/>
      <c r="R101" s="13" cm="1">
        <f t="array" ref="R101">+IFERROR(MIN(_xlfn._xlws.FILTER(DATAIN_COMPRAS!$J$2:J3092,(DATAIN_COMPRAS!$C$2:C3092=C101)*(DATAIN_COMPRAS!$A$2:A3092=MAX(IF(DATAIN_COMPRAS!$C$2:C3092=C101,DATAIN_COMPRAS!$A$2:A3092))))),0)</f>
        <v>466.23719999999997</v>
      </c>
      <c r="S101" s="96">
        <f>+x_7_6[[#This Row],[PEDIDO]]*x_7_6[[#This Row],[PRECIO UN]]</f>
        <v>0</v>
      </c>
      <c r="T101" s="83"/>
      <c r="U101" s="83">
        <f>+x_7_6[[#This Row],[COSTO COMPRA]]/$E$3</f>
        <v>0</v>
      </c>
      <c r="V101" s="83">
        <f>+x_7_6[[#This Row],[PEDIDO SEMANA ANTERIOR]]+x_7_6[[#This Row],[STOCK SEMANA ANTERIOR]]-x_7_6[[#This Row],[STOCK ACTUAL]]</f>
        <v>0</v>
      </c>
      <c r="W10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2" spans="1:24" hidden="1" x14ac:dyDescent="0.35">
      <c r="A102" s="19">
        <f t="shared" ref="A102:A138" ca="1" si="6">+$C$4</f>
        <v>45979</v>
      </c>
      <c r="B102" s="8" t="str">
        <f>+_xlfn.XLOOKUP(x_7_6[[#This Row],[ITEM]],DATAIN_STOCK!B169:B1828,DATAIN_STOCK!E169:E1828,0,0,1)</f>
        <v>CONGELADOS</v>
      </c>
      <c r="C102" s="2" t="s">
        <v>341</v>
      </c>
      <c r="D102" s="205" t="e">
        <f t="shared" ref="D102:D138" ca="1" si="7">+MROUND(MAX(0,L102+K102-I102),P102)</f>
        <v>#N/A</v>
      </c>
      <c r="E102" s="91"/>
      <c r="F102" s="10"/>
      <c r="G102" s="93" t="str" cm="1">
        <f t="array" aca="1" ref="G102" ca="1">IFERROR(INDEX(DATAIN_COMPRAS!$B$2:$B$2999,MATCH(1,(DATAIN_COMPRAS!$C$2:$C$2999=C102)*(DATAIN_COMPRAS!$A$2:$A$2999&gt;=TODAY()-90)*(DATAIN_COMPRAS!$J$2:$J$2999=MIN(_xlfn._xlws.FILTER(DATAIN_COMPRAS!$J$2:$J$2999,(DATAIN_COMPRAS!$C$2:$C$2999=C102)*(DATAIN_COMPRAS!$A$2:$A$2999&gt;=TODAY()-90)))),0)),"Sin datos")</f>
        <v>Sin datos</v>
      </c>
      <c r="H102" s="69"/>
      <c r="I10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2" s="11">
        <f>+x_7_6[[#This Row],[STOCK ACTUAL]]*x_7_6[[#This Row],[KG/UN]]</f>
        <v>0</v>
      </c>
      <c r="K102" s="5" t="e">
        <f ca="1">+(x_7_6[[#This Row],[DEMANDA DIARIA]]*x_7_6[[#This Row],[TIEMPO DE REPOSICION DIAS]])</f>
        <v>#N/A</v>
      </c>
      <c r="L102" s="5" t="e">
        <f ca="1">+x_7_6[[#This Row],[DEMANDA DIARIA]]*x_7_6[[#This Row],[TIEMPO DE REPOSICION DIAS]]</f>
        <v>#N/A</v>
      </c>
      <c r="M102" s="5"/>
      <c r="N102" s="6">
        <f>+(x_7_6[[#This Row],[CONSUMO]]*1)/6</f>
        <v>0</v>
      </c>
      <c r="O102" s="84" t="e">
        <f ca="1">+_xlfn.XLOOKUP(x_7_6[[#This Row],[PROVEEDOR]],PROVEEDORES!A:A,PROVEEDORES!C:C)</f>
        <v>#N/A</v>
      </c>
      <c r="P102" s="6"/>
      <c r="R102" s="13" cm="1">
        <f t="array" ref="R102">+IFERROR(MIN(_xlfn._xlws.FILTER(DATAIN_COMPRAS!$J$2:J3094,(DATAIN_COMPRAS!$C$2:C3094=C102)*(DATAIN_COMPRAS!$A$2:A3094=MAX(IF(DATAIN_COMPRAS!$C$2:C3094=C102,DATAIN_COMPRAS!$A$2:A3094))))),0)</f>
        <v>0</v>
      </c>
      <c r="S102" s="24">
        <f>+x_7_6[[#This Row],[PEDIDO]]*x_7_6[[#This Row],[PRECIO UN]]</f>
        <v>0</v>
      </c>
      <c r="T102" s="7"/>
      <c r="U102" s="7">
        <f>+x_7_6[[#This Row],[COSTO COMPRA]]/$E$3</f>
        <v>0</v>
      </c>
      <c r="V102" s="7">
        <f>+x_7_6[[#This Row],[PEDIDO SEMANA ANTERIOR]]+x_7_6[[#This Row],[STOCK SEMANA ANTERIOR]]-x_7_6[[#This Row],[STOCK ACTUAL]]</f>
        <v>0</v>
      </c>
      <c r="W10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3" spans="1:24" hidden="1" x14ac:dyDescent="0.35">
      <c r="A103" s="19">
        <f t="shared" ca="1" si="6"/>
        <v>45979</v>
      </c>
      <c r="B103" s="8">
        <f>+_xlfn.XLOOKUP(x_7_6[[#This Row],[ITEM]],DATAIN_STOCK!B176:B1828,DATAIN_STOCK!E176:E1828,0,0,1)</f>
        <v>0</v>
      </c>
      <c r="C103" s="200" t="s">
        <v>527</v>
      </c>
      <c r="D103" s="205" t="e">
        <f t="shared" ca="1" si="7"/>
        <v>#N/A</v>
      </c>
      <c r="E103" s="91"/>
      <c r="F103" s="92"/>
      <c r="G103" s="93" t="str" cm="1">
        <f t="array" aca="1" ref="G103" ca="1">IFERROR(INDEX(DATAIN_COMPRAS!$B$2:$B$2999,MATCH(1,(DATAIN_COMPRAS!$C$2:$C$2999=C103)*(DATAIN_COMPRAS!$A$2:$A$2999&gt;=TODAY()-90)*(DATAIN_COMPRAS!$J$2:$J$2999=MIN(_xlfn._xlws.FILTER(DATAIN_COMPRAS!$J$2:$J$2999,(DATAIN_COMPRAS!$C$2:$C$2999=C103)*(DATAIN_COMPRAS!$A$2:$A$2999&gt;=TODAY()-90)))),0)),"Sin datos")</f>
        <v>Sin datos</v>
      </c>
      <c r="H103" s="69"/>
      <c r="I103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3" s="11">
        <f>+x_7_6[[#This Row],[STOCK ACTUAL]]*x_7_6[[#This Row],[KG/UN]]</f>
        <v>0</v>
      </c>
      <c r="K103" s="94" t="e">
        <f ca="1">+(x_7_6[[#This Row],[DEMANDA DIARIA]]*x_7_6[[#This Row],[TIEMPO DE REPOSICION DIAS]])</f>
        <v>#N/A</v>
      </c>
      <c r="L103" s="94" t="e">
        <f ca="1">+x_7_6[[#This Row],[DEMANDA DIARIA]]*x_7_6[[#This Row],[TIEMPO DE REPOSICION DIAS]]</f>
        <v>#N/A</v>
      </c>
      <c r="M103" s="94"/>
      <c r="N103" s="90">
        <f>+(x_7_6[[#This Row],[CONSUMO]]*1)/6</f>
        <v>0</v>
      </c>
      <c r="O103" s="95" t="e">
        <f ca="1">+_xlfn.XLOOKUP(x_7_6[[#This Row],[PROVEEDOR]],PROVEEDORES!A:A,PROVEEDORES!C:C)</f>
        <v>#N/A</v>
      </c>
      <c r="P103" s="90"/>
      <c r="R103" s="13" cm="1">
        <f t="array" ref="R103">+IFERROR(MIN(_xlfn._xlws.FILTER(DATAIN_COMPRAS!$J$2:J3096,(DATAIN_COMPRAS!$C$2:C3096=C103)*(DATAIN_COMPRAS!$A$2:A3096=MAX(IF(DATAIN_COMPRAS!$C$2:C3096=C103,DATAIN_COMPRAS!$A$2:A3096))))),0)</f>
        <v>17424</v>
      </c>
      <c r="S103" s="96">
        <f>+x_7_6[[#This Row],[PEDIDO]]*x_7_6[[#This Row],[PRECIO UN]]</f>
        <v>0</v>
      </c>
      <c r="T103" s="83"/>
      <c r="U103" s="83">
        <f>+x_7_6[[#This Row],[COSTO COMPRA]]/$E$3</f>
        <v>0</v>
      </c>
      <c r="V103" s="83">
        <f>+x_7_6[[#This Row],[PEDIDO SEMANA ANTERIOR]]+x_7_6[[#This Row],[STOCK SEMANA ANTERIOR]]-x_7_6[[#This Row],[STOCK ACTUAL]]</f>
        <v>0</v>
      </c>
      <c r="W10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4" spans="1:24" hidden="1" x14ac:dyDescent="0.35">
      <c r="A104" s="19">
        <f t="shared" ca="1" si="6"/>
        <v>45979</v>
      </c>
      <c r="B104" s="8" t="str">
        <f>+_xlfn.XLOOKUP(x_7_6[[#This Row],[ITEM]],DATAIN_STOCK!B165:B1828,DATAIN_STOCK!E165:E1828,0,0,1)</f>
        <v>INSUMOS PASTELERIA</v>
      </c>
      <c r="C104" s="2" t="s">
        <v>336</v>
      </c>
      <c r="D104" s="205" t="e">
        <f t="shared" ca="1" si="7"/>
        <v>#N/A</v>
      </c>
      <c r="E104" s="91"/>
      <c r="F104" s="10"/>
      <c r="G104" s="93" t="str" cm="1">
        <f t="array" aca="1" ref="G104" ca="1">IFERROR(INDEX(DATAIN_COMPRAS!$B$2:$B$2999,MATCH(1,(DATAIN_COMPRAS!$C$2:$C$2999=C104)*(DATAIN_COMPRAS!$A$2:$A$2999&gt;=TODAY()-90)*(DATAIN_COMPRAS!$J$2:$J$2999=MIN(_xlfn._xlws.FILTER(DATAIN_COMPRAS!$J$2:$J$2999,(DATAIN_COMPRAS!$C$2:$C$2999=C104)*(DATAIN_COMPRAS!$A$2:$A$2999&gt;=TODAY()-90)))),0)),"Sin datos")</f>
        <v>Sin datos</v>
      </c>
      <c r="H104" s="69"/>
      <c r="I10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4" s="11">
        <f>+x_7_6[[#This Row],[STOCK ACTUAL]]*x_7_6[[#This Row],[KG/UN]]</f>
        <v>0</v>
      </c>
      <c r="K104" s="5" t="e">
        <f ca="1">+(x_7_6[[#This Row],[DEMANDA DIARIA]]*x_7_6[[#This Row],[TIEMPO DE REPOSICION DIAS]])</f>
        <v>#N/A</v>
      </c>
      <c r="L104" s="5" t="e">
        <f ca="1">+x_7_6[[#This Row],[DEMANDA DIARIA]]*x_7_6[[#This Row],[TIEMPO DE REPOSICION DIAS]]</f>
        <v>#N/A</v>
      </c>
      <c r="M104" s="5"/>
      <c r="N104" s="6">
        <f>+(x_7_6[[#This Row],[CONSUMO]]*1)/6</f>
        <v>0</v>
      </c>
      <c r="O104" s="84" t="e">
        <f ca="1">+_xlfn.XLOOKUP(x_7_6[[#This Row],[PROVEEDOR]],PROVEEDORES!A:A,PROVEEDORES!C:C)</f>
        <v>#N/A</v>
      </c>
      <c r="P104" s="6"/>
      <c r="R104" s="13" cm="1">
        <f t="array" ref="R104">+IFERROR(MIN(_xlfn._xlws.FILTER(DATAIN_COMPRAS!$J$2:J3097,(DATAIN_COMPRAS!$C$2:C3097=C104)*(DATAIN_COMPRAS!$A$2:A3097=MAX(IF(DATAIN_COMPRAS!$C$2:C3097=C104,DATAIN_COMPRAS!$A$2:A3097))))),0)</f>
        <v>0</v>
      </c>
      <c r="S104" s="24">
        <f>+x_7_6[[#This Row],[PEDIDO]]*x_7_6[[#This Row],[PRECIO UN]]</f>
        <v>0</v>
      </c>
      <c r="T104" s="7"/>
      <c r="U104" s="7">
        <f>+x_7_6[[#This Row],[COSTO COMPRA]]/$E$3</f>
        <v>0</v>
      </c>
      <c r="V104" s="7">
        <f>+x_7_6[[#This Row],[PEDIDO SEMANA ANTERIOR]]+x_7_6[[#This Row],[STOCK SEMANA ANTERIOR]]-x_7_6[[#This Row],[STOCK ACTUAL]]</f>
        <v>0</v>
      </c>
      <c r="W10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5" spans="1:24" hidden="1" x14ac:dyDescent="0.35">
      <c r="A105" s="19">
        <f t="shared" ca="1" si="6"/>
        <v>45979</v>
      </c>
      <c r="B105" s="8" t="str">
        <f>+_xlfn.XLOOKUP(x_7_6[[#This Row],[ITEM]],DATAIN_STOCK!B66:B1828,DATAIN_STOCK!E66:E1828,0,0,1)</f>
        <v>LIMPIEZA</v>
      </c>
      <c r="C105" s="2" t="s">
        <v>283</v>
      </c>
      <c r="D105" s="205" t="e">
        <f t="shared" ca="1" si="7"/>
        <v>#N/A</v>
      </c>
      <c r="E105" s="91"/>
      <c r="F105" s="10"/>
      <c r="G105" s="93" t="str" cm="1">
        <f t="array" aca="1" ref="G105" ca="1">IFERROR(INDEX(DATAIN_COMPRAS!$B$2:$B$2999,MATCH(1,(DATAIN_COMPRAS!$C$2:$C$2999=C105)*(DATAIN_COMPRAS!$A$2:$A$2999&gt;=TODAY()-90)*(DATAIN_COMPRAS!$J$2:$J$2999=MIN(_xlfn._xlws.FILTER(DATAIN_COMPRAS!$J$2:$J$2999,(DATAIN_COMPRAS!$C$2:$C$2999=C105)*(DATAIN_COMPRAS!$A$2:$A$2999&gt;=TODAY()-90)))),0)),"Sin datos")</f>
        <v>Sin datos</v>
      </c>
      <c r="H105" s="69"/>
      <c r="I10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5" s="11">
        <f>+x_7_6[[#This Row],[STOCK ACTUAL]]*x_7_6[[#This Row],[KG/UN]]</f>
        <v>0</v>
      </c>
      <c r="K105" s="5" t="e">
        <f ca="1">+(x_7_6[[#This Row],[DEMANDA DIARIA]]*x_7_6[[#This Row],[TIEMPO DE REPOSICION DIAS]])</f>
        <v>#N/A</v>
      </c>
      <c r="L105" s="5" t="e">
        <f ca="1">+x_7_6[[#This Row],[DEMANDA DIARIA]]*x_7_6[[#This Row],[TIEMPO DE REPOSICION DIAS]]</f>
        <v>#N/A</v>
      </c>
      <c r="M105" s="5"/>
      <c r="N105" s="6">
        <f>+(x_7_6[[#This Row],[CONSUMO]]*1)/6</f>
        <v>0</v>
      </c>
      <c r="O105" s="63" t="e">
        <f ca="1">+_xlfn.XLOOKUP(x_7_6[[#This Row],[PROVEEDOR]],PROVEEDORES!A:A,PROVEEDORES!C:C)</f>
        <v>#N/A</v>
      </c>
      <c r="P105" s="6"/>
      <c r="R105" s="13" cm="1">
        <f t="array" ref="R105">+IFERROR(MIN(_xlfn._xlws.FILTER(DATAIN_COMPRAS!$J$2:J3098,(DATAIN_COMPRAS!$C$2:C3098=C105)*(DATAIN_COMPRAS!$A$2:A3098=MAX(IF(DATAIN_COMPRAS!$C$2:C3098=C105,DATAIN_COMPRAS!$A$2:A3098))))),0)</f>
        <v>5199.9992000000002</v>
      </c>
      <c r="S105" s="13">
        <f>+x_7_6[[#This Row],[PEDIDO]]*x_7_6[[#This Row],[PRECIO UN]]</f>
        <v>0</v>
      </c>
      <c r="T105" s="7"/>
      <c r="U105" s="7">
        <f>+x_7_6[[#This Row],[COSTO COMPRA]]/$E$3</f>
        <v>0</v>
      </c>
      <c r="V105" s="64">
        <f>+x_7_6[[#This Row],[PEDIDO SEMANA ANTERIOR]]+x_7_6[[#This Row],[STOCK SEMANA ANTERIOR]]-x_7_6[[#This Row],[STOCK ACTUAL]]</f>
        <v>0</v>
      </c>
      <c r="W10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6" spans="1:24" hidden="1" x14ac:dyDescent="0.35">
      <c r="A106" s="19">
        <f t="shared" ca="1" si="6"/>
        <v>45979</v>
      </c>
      <c r="B106" s="8">
        <f>+_xlfn.XLOOKUP(x_7_6[[#This Row],[ITEM]],DATAIN_STOCK!B102:B1828,DATAIN_STOCK!E102:E1828,0,0,1)</f>
        <v>0</v>
      </c>
      <c r="C106" s="2" t="s">
        <v>175</v>
      </c>
      <c r="D106" s="205" t="e">
        <f t="shared" ca="1" si="7"/>
        <v>#N/A</v>
      </c>
      <c r="E106" s="91"/>
      <c r="F106" s="10"/>
      <c r="G106" s="93" t="str" cm="1">
        <f t="array" aca="1" ref="G106" ca="1">IFERROR(INDEX(DATAIN_COMPRAS!$B$2:$B$2999,MATCH(1,(DATAIN_COMPRAS!$C$2:$C$2999=C106)*(DATAIN_COMPRAS!$A$2:$A$2999&gt;=TODAY()-90)*(DATAIN_COMPRAS!$J$2:$J$2999=MIN(_xlfn._xlws.FILTER(DATAIN_COMPRAS!$J$2:$J$2999,(DATAIN_COMPRAS!$C$2:$C$2999=C106)*(DATAIN_COMPRAS!$A$2:$A$2999&gt;=TODAY()-90)))),0)),"Sin datos")</f>
        <v>Sin datos</v>
      </c>
      <c r="H106" s="69"/>
      <c r="I10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6" s="11">
        <f>+x_7_6[[#This Row],[STOCK ACTUAL]]*x_7_6[[#This Row],[KG/UN]]</f>
        <v>0</v>
      </c>
      <c r="K106" s="5" t="e">
        <f ca="1">+(x_7_6[[#This Row],[DEMANDA DIARIA]]*x_7_6[[#This Row],[TIEMPO DE REPOSICION DIAS]])</f>
        <v>#N/A</v>
      </c>
      <c r="L106" s="5" t="e">
        <f ca="1">+x_7_6[[#This Row],[DEMANDA DIARIA]]*x_7_6[[#This Row],[TIEMPO DE REPOSICION DIAS]]</f>
        <v>#N/A</v>
      </c>
      <c r="M106" s="5"/>
      <c r="N106" s="6">
        <f>+(x_7_6[[#This Row],[CONSUMO]]*1)/6</f>
        <v>0</v>
      </c>
      <c r="O106" s="84" t="e">
        <f ca="1">+_xlfn.XLOOKUP(x_7_6[[#This Row],[PROVEEDOR]],PROVEEDORES!A:A,PROVEEDORES!C:C)</f>
        <v>#N/A</v>
      </c>
      <c r="P106" s="6"/>
      <c r="Q106" s="7"/>
      <c r="R106" s="13" cm="1">
        <f t="array" ref="R106">+IFERROR(MIN(_xlfn._xlws.FILTER(DATAIN_COMPRAS!$J$2:J3102,(DATAIN_COMPRAS!$C$2:C3102=C106)*(DATAIN_COMPRAS!$A$2:A3102=MAX(IF(DATAIN_COMPRAS!$C$2:C3102=C106,DATAIN_COMPRAS!$A$2:A3102))))),0)</f>
        <v>0</v>
      </c>
      <c r="S106" s="13">
        <f>+x_7_6[[#This Row],[PEDIDO]]*x_7_6[[#This Row],[PRECIO UN]]</f>
        <v>0</v>
      </c>
      <c r="T106" s="7"/>
      <c r="U106" s="7">
        <f>+x_7_6[[#This Row],[COSTO COMPRA]]/$E$3</f>
        <v>0</v>
      </c>
      <c r="V106" s="64">
        <f>+x_7_6[[#This Row],[PEDIDO SEMANA ANTERIOR]]+x_7_6[[#This Row],[STOCK SEMANA ANTERIOR]]-x_7_6[[#This Row],[STOCK ACTUAL]]</f>
        <v>0</v>
      </c>
      <c r="W10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7" spans="1:24" hidden="1" x14ac:dyDescent="0.35">
      <c r="A107" s="19">
        <f t="shared" ca="1" si="6"/>
        <v>45979</v>
      </c>
      <c r="B107" s="8">
        <f>+_xlfn.XLOOKUP(x_7_6[[#This Row],[ITEM]],DATAIN_STOCK!B135:B1828,DATAIN_STOCK!E135:E1828,0,0,1)</f>
        <v>0</v>
      </c>
      <c r="C107" s="2" t="s">
        <v>233</v>
      </c>
      <c r="D107" s="205" t="e">
        <f t="shared" ca="1" si="7"/>
        <v>#N/A</v>
      </c>
      <c r="E107" s="91"/>
      <c r="F107" s="10"/>
      <c r="G107" s="93" t="str" cm="1">
        <f t="array" aca="1" ref="G107" ca="1">IFERROR(INDEX(DATAIN_COMPRAS!$B$2:$B$2999,MATCH(1,(DATAIN_COMPRAS!$C$2:$C$2999=C107)*(DATAIN_COMPRAS!$A$2:$A$2999&gt;=TODAY()-90)*(DATAIN_COMPRAS!$J$2:$J$2999=MIN(_xlfn._xlws.FILTER(DATAIN_COMPRAS!$J$2:$J$2999,(DATAIN_COMPRAS!$C$2:$C$2999=C107)*(DATAIN_COMPRAS!$A$2:$A$2999&gt;=TODAY()-90)))),0)),"Sin datos")</f>
        <v>Sin datos</v>
      </c>
      <c r="H107" s="69"/>
      <c r="I10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7" s="11">
        <f>+x_7_6[[#This Row],[STOCK ACTUAL]]*x_7_6[[#This Row],[KG/UN]]</f>
        <v>0</v>
      </c>
      <c r="K107" s="5" t="e">
        <f ca="1">+(x_7_6[[#This Row],[DEMANDA DIARIA]]*x_7_6[[#This Row],[TIEMPO DE REPOSICION DIAS]])</f>
        <v>#N/A</v>
      </c>
      <c r="L107" s="5" t="e">
        <f ca="1">+x_7_6[[#This Row],[DEMANDA DIARIA]]*x_7_6[[#This Row],[TIEMPO DE REPOSICION DIAS]]</f>
        <v>#N/A</v>
      </c>
      <c r="M107" s="5"/>
      <c r="N107" s="6">
        <f>+(x_7_6[[#This Row],[CONSUMO]]*1)/6</f>
        <v>0</v>
      </c>
      <c r="O107" s="84" t="e">
        <f ca="1">+_xlfn.XLOOKUP(x_7_6[[#This Row],[PROVEEDOR]],PROVEEDORES!A:A,PROVEEDORES!C:C)</f>
        <v>#N/A</v>
      </c>
      <c r="P107" s="6"/>
      <c r="R107" s="13" cm="1">
        <f t="array" ref="R107">+IFERROR(MIN(_xlfn._xlws.FILTER(DATAIN_COMPRAS!$J$2:J3137,(DATAIN_COMPRAS!$C$2:C3137=C107)*(DATAIN_COMPRAS!$A$2:A3137=MAX(IF(DATAIN_COMPRAS!$C$2:C3137=C107,DATAIN_COMPRAS!$A$2:A3137))))),0)</f>
        <v>0</v>
      </c>
      <c r="S107" s="24">
        <f>+x_7_6[[#This Row],[PEDIDO]]*x_7_6[[#This Row],[PRECIO UN]]</f>
        <v>0</v>
      </c>
      <c r="T107" s="7"/>
      <c r="U107" s="7">
        <f>+x_7_6[[#This Row],[COSTO COMPRA]]/$E$3</f>
        <v>0</v>
      </c>
      <c r="V107" s="7">
        <f>+x_7_6[[#This Row],[PEDIDO SEMANA ANTERIOR]]+x_7_6[[#This Row],[STOCK SEMANA ANTERIOR]]-x_7_6[[#This Row],[STOCK ACTUAL]]</f>
        <v>0</v>
      </c>
      <c r="W10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8" spans="1:24" hidden="1" x14ac:dyDescent="0.35">
      <c r="A108" s="19">
        <f t="shared" ca="1" si="6"/>
        <v>45979</v>
      </c>
      <c r="B108" s="8" t="str">
        <f>+_xlfn.XLOOKUP(x_7_6[[#This Row],[ITEM]],DATAIN_STOCK!B11:B1828,DATAIN_STOCK!E11:E1828,0,0,1)</f>
        <v>INSUMOS PASTELERIA</v>
      </c>
      <c r="C108" s="2" t="s">
        <v>253</v>
      </c>
      <c r="D108" s="205" t="e">
        <f t="shared" ca="1" si="7"/>
        <v>#N/A</v>
      </c>
      <c r="E108" s="91"/>
      <c r="F108" s="10"/>
      <c r="G108" s="93" t="str" cm="1">
        <f t="array" aca="1" ref="G108" ca="1">IFERROR(INDEX(DATAIN_COMPRAS!$B$2:$B$2999,MATCH(1,(DATAIN_COMPRAS!$C$2:$C$2999=C108)*(DATAIN_COMPRAS!$A$2:$A$2999&gt;=TODAY()-90)*(DATAIN_COMPRAS!$J$2:$J$2999=MIN(_xlfn._xlws.FILTER(DATAIN_COMPRAS!$J$2:$J$2999,(DATAIN_COMPRAS!$C$2:$C$2999=C108)*(DATAIN_COMPRAS!$A$2:$A$2999&gt;=TODAY()-90)))),0)),"Sin datos")</f>
        <v>Sin datos</v>
      </c>
      <c r="H108" s="69"/>
      <c r="I10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8" s="11">
        <f>+x_7_6[[#This Row],[STOCK ACTUAL]]*x_7_6[[#This Row],[KG/UN]]</f>
        <v>0</v>
      </c>
      <c r="K108" s="5" t="e">
        <f ca="1">+(x_7_6[[#This Row],[DEMANDA DIARIA]]*x_7_6[[#This Row],[TIEMPO DE REPOSICION DIAS]])</f>
        <v>#N/A</v>
      </c>
      <c r="L108" s="5" t="e">
        <f ca="1">+x_7_6[[#This Row],[DEMANDA DIARIA]]*x_7_6[[#This Row],[TIEMPO DE REPOSICION DIAS]]</f>
        <v>#N/A</v>
      </c>
      <c r="M108" s="5"/>
      <c r="N108" s="6">
        <f>+(x_7_6[[#This Row],[CONSUMO]]*1)/6</f>
        <v>0</v>
      </c>
      <c r="O108" s="84" t="e">
        <f ca="1">+_xlfn.XLOOKUP(x_7_6[[#This Row],[PROVEEDOR]],PROVEEDORES!A:A,PROVEEDORES!C:C)</f>
        <v>#N/A</v>
      </c>
      <c r="P108" s="6"/>
      <c r="R108" s="13" cm="1">
        <f t="array" ref="R108">+IFERROR(MIN(_xlfn._xlws.FILTER(DATAIN_COMPRAS!$J$2:J3020,(DATAIN_COMPRAS!$C$2:C3020=C108)*(DATAIN_COMPRAS!$A$2:A3020=MAX(IF(DATAIN_COMPRAS!$C$2:C3020=C108,DATAIN_COMPRAS!$A$2:A3020))))),0)</f>
        <v>0</v>
      </c>
      <c r="S108" s="24">
        <f>+x_7_6[[#This Row],[PEDIDO]]*x_7_6[[#This Row],[PRECIO UN]]</f>
        <v>0</v>
      </c>
      <c r="T108" s="7"/>
      <c r="U108" s="7">
        <f>+x_7_6[[#This Row],[COSTO COMPRA]]/$E$3</f>
        <v>0</v>
      </c>
      <c r="V108" s="7">
        <f>+x_7_6[[#This Row],[PEDIDO SEMANA ANTERIOR]]+x_7_6[[#This Row],[STOCK SEMANA ANTERIOR]]-x_7_6[[#This Row],[STOCK ACTUAL]]</f>
        <v>0</v>
      </c>
      <c r="W10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09" spans="1:24" hidden="1" x14ac:dyDescent="0.35">
      <c r="A109" s="19">
        <f t="shared" ca="1" si="6"/>
        <v>45979</v>
      </c>
      <c r="B109" s="8" t="str">
        <f>+_xlfn.XLOOKUP(x_7_6[[#This Row],[ITEM]],DATAIN_STOCK!B67:B1828,DATAIN_STOCK!E67:E1828,0,0,1)</f>
        <v>DESCARTABLES</v>
      </c>
      <c r="C109" s="8" t="s">
        <v>143</v>
      </c>
      <c r="D109" s="205" t="e">
        <f t="shared" ca="1" si="7"/>
        <v>#N/A</v>
      </c>
      <c r="E109" s="91"/>
      <c r="F109" s="10"/>
      <c r="G109" s="93" t="str" cm="1">
        <f t="array" aca="1" ref="G109" ca="1">IFERROR(INDEX(DATAIN_COMPRAS!$B$2:$B$2999,MATCH(1,(DATAIN_COMPRAS!$C$2:$C$2999=C109)*(DATAIN_COMPRAS!$A$2:$A$2999&gt;=TODAY()-90)*(DATAIN_COMPRAS!$J$2:$J$2999=MIN(_xlfn._xlws.FILTER(DATAIN_COMPRAS!$J$2:$J$2999,(DATAIN_COMPRAS!$C$2:$C$2999=C109)*(DATAIN_COMPRAS!$A$2:$A$2999&gt;=TODAY()-90)))),0)),"Sin datos")</f>
        <v>Sin datos</v>
      </c>
      <c r="H109" s="69"/>
      <c r="I10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09" s="11">
        <f>+x_7_6[[#This Row],[STOCK ACTUAL]]*x_7_6[[#This Row],[KG/UN]]</f>
        <v>0</v>
      </c>
      <c r="K109" s="5" t="e">
        <f ca="1">+(x_7_6[[#This Row],[DEMANDA DIARIA]]*x_7_6[[#This Row],[TIEMPO DE REPOSICION DIAS]])</f>
        <v>#N/A</v>
      </c>
      <c r="L109" s="5" t="e">
        <f ca="1">+x_7_6[[#This Row],[DEMANDA DIARIA]]*x_7_6[[#This Row],[TIEMPO DE REPOSICION DIAS]]</f>
        <v>#N/A</v>
      </c>
      <c r="M109" s="5"/>
      <c r="N109" s="6">
        <f>+(x_7_6[[#This Row],[CONSUMO]]*1)/6</f>
        <v>0</v>
      </c>
      <c r="O109" s="84" t="e">
        <f ca="1">+_xlfn.XLOOKUP(x_7_6[[#This Row],[PROVEEDOR]],PROVEEDORES!A:A,PROVEEDORES!C:C)</f>
        <v>#N/A</v>
      </c>
      <c r="P109" s="6"/>
      <c r="Q109" s="7"/>
      <c r="R109" s="13" cm="1">
        <f t="array" ref="R109">+IFERROR(MIN(_xlfn._xlws.FILTER(DATAIN_COMPRAS!$J$2:J3104,(DATAIN_COMPRAS!$C$2:C3104=C109)*(DATAIN_COMPRAS!$A$2:A3104=MAX(IF(DATAIN_COMPRAS!$C$2:C3104=C109,DATAIN_COMPRAS!$A$2:A3104))))),0)</f>
        <v>0</v>
      </c>
      <c r="S109" s="24">
        <f>+x_7_6[[#This Row],[PEDIDO]]*x_7_6[[#This Row],[PRECIO UN]]</f>
        <v>0</v>
      </c>
      <c r="T109" s="7"/>
      <c r="U109" s="7">
        <f>+x_7_6[[#This Row],[COSTO COMPRA]]/$E$3</f>
        <v>0</v>
      </c>
      <c r="V109" s="64">
        <f>+x_7_6[[#This Row],[PEDIDO SEMANA ANTERIOR]]+x_7_6[[#This Row],[STOCK SEMANA ANTERIOR]]-x_7_6[[#This Row],[STOCK ACTUAL]]</f>
        <v>0</v>
      </c>
      <c r="W10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0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0" spans="1:24" hidden="1" x14ac:dyDescent="0.35">
      <c r="A110" s="19">
        <f t="shared" ca="1" si="6"/>
        <v>45979</v>
      </c>
      <c r="B110" s="8" t="str">
        <f>+_xlfn.XLOOKUP(x_7_6[[#This Row],[ITEM]],DATAIN_STOCK!B68:B1828,DATAIN_STOCK!E68:E1828,0,0,1)</f>
        <v>DESCARTABLES</v>
      </c>
      <c r="C110" s="8" t="s">
        <v>227</v>
      </c>
      <c r="D110" s="206" t="e">
        <f t="shared" ca="1" si="7"/>
        <v>#N/A</v>
      </c>
      <c r="E110" s="91"/>
      <c r="F110" s="10"/>
      <c r="G110" s="93" t="str" cm="1">
        <f t="array" aca="1" ref="G110" ca="1">IFERROR(INDEX(DATAIN_COMPRAS!$B$2:$B$2999,MATCH(1,(DATAIN_COMPRAS!$C$2:$C$2999=C110)*(DATAIN_COMPRAS!$A$2:$A$2999&gt;=TODAY()-90)*(DATAIN_COMPRAS!$J$2:$J$2999=MIN(_xlfn._xlws.FILTER(DATAIN_COMPRAS!$J$2:$J$2999,(DATAIN_COMPRAS!$C$2:$C$2999=C110)*(DATAIN_COMPRAS!$A$2:$A$2999&gt;=TODAY()-90)))),0)),"Sin datos")</f>
        <v>Sin datos</v>
      </c>
      <c r="H110" s="69"/>
      <c r="I11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0" s="11">
        <f>+x_7_6[[#This Row],[STOCK ACTUAL]]*x_7_6[[#This Row],[KG/UN]]</f>
        <v>0</v>
      </c>
      <c r="K110" s="5" t="e">
        <f ca="1">+(x_7_6[[#This Row],[DEMANDA DIARIA]]*x_7_6[[#This Row],[TIEMPO DE REPOSICION DIAS]])</f>
        <v>#N/A</v>
      </c>
      <c r="L110" s="5" t="e">
        <f ca="1">+x_7_6[[#This Row],[DEMANDA DIARIA]]*x_7_6[[#This Row],[TIEMPO DE REPOSICION DIAS]]</f>
        <v>#N/A</v>
      </c>
      <c r="M110" s="5"/>
      <c r="N110" s="6">
        <f>+(x_7_6[[#This Row],[CONSUMO]]*1)/6</f>
        <v>0</v>
      </c>
      <c r="O110" s="63" t="e">
        <f ca="1">+_xlfn.XLOOKUP(x_7_6[[#This Row],[PROVEEDOR]],PROVEEDORES!A:A,PROVEEDORES!C:C)</f>
        <v>#N/A</v>
      </c>
      <c r="P110" s="6"/>
      <c r="R110" s="13" cm="1">
        <f t="array" ref="R110">+IFERROR(MIN(_xlfn._xlws.FILTER(DATAIN_COMPRAS!$J$2:J3108,(DATAIN_COMPRAS!$C$2:C3108=C110)*(DATAIN_COMPRAS!$A$2:A3108=MAX(IF(DATAIN_COMPRAS!$C$2:C3108=C110,DATAIN_COMPRAS!$A$2:A3108))))),0)</f>
        <v>0</v>
      </c>
      <c r="S110" s="24">
        <f>+x_7_6[[#This Row],[PEDIDO]]*x_7_6[[#This Row],[PRECIO UN]]</f>
        <v>0</v>
      </c>
      <c r="T110" s="7"/>
      <c r="U110" s="7">
        <f>+x_7_6[[#This Row],[COSTO COMPRA]]/$E$3</f>
        <v>0</v>
      </c>
      <c r="V110" s="7">
        <f>+x_7_6[[#This Row],[PEDIDO SEMANA ANTERIOR]]+x_7_6[[#This Row],[STOCK SEMANA ANTERIOR]]-x_7_6[[#This Row],[STOCK ACTUAL]]</f>
        <v>0</v>
      </c>
      <c r="W11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1" spans="1:24" hidden="1" x14ac:dyDescent="0.35">
      <c r="A111" s="19">
        <f t="shared" ca="1" si="6"/>
        <v>45979</v>
      </c>
      <c r="B111" s="8" t="str">
        <f>+_xlfn.XLOOKUP(x_7_6[[#This Row],[ITEM]],DATAIN_STOCK!B10:B1828,DATAIN_STOCK!E10:E1828,0,0,1)</f>
        <v>LIMPIEZA</v>
      </c>
      <c r="C111" s="2" t="s">
        <v>342</v>
      </c>
      <c r="D111" s="205" t="e">
        <f t="shared" ca="1" si="7"/>
        <v>#N/A</v>
      </c>
      <c r="E111" s="91"/>
      <c r="F111" s="92"/>
      <c r="G111" s="93" t="str" cm="1">
        <f t="array" aca="1" ref="G111" ca="1">IFERROR(INDEX(DATAIN_COMPRAS!$B$2:$B$2999,MATCH(1,(DATAIN_COMPRAS!$C$2:$C$2999=C111)*(DATAIN_COMPRAS!$A$2:$A$2999&gt;=TODAY()-90)*(DATAIN_COMPRAS!$J$2:$J$2999=MIN(_xlfn._xlws.FILTER(DATAIN_COMPRAS!$J$2:$J$2999,(DATAIN_COMPRAS!$C$2:$C$2999=C111)*(DATAIN_COMPRAS!$A$2:$A$2999&gt;=TODAY()-90)))),0)),"Sin datos")</f>
        <v>Sin datos</v>
      </c>
      <c r="H111" s="69"/>
      <c r="I111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1" s="11">
        <f>+x_7_6[[#This Row],[STOCK ACTUAL]]*x_7_6[[#This Row],[KG/UN]]</f>
        <v>0</v>
      </c>
      <c r="K111" s="94" t="e">
        <f ca="1">+(x_7_6[[#This Row],[DEMANDA DIARIA]]*x_7_6[[#This Row],[TIEMPO DE REPOSICION DIAS]])</f>
        <v>#N/A</v>
      </c>
      <c r="L111" s="94" t="e">
        <f ca="1">+x_7_6[[#This Row],[DEMANDA DIARIA]]*x_7_6[[#This Row],[TIEMPO DE REPOSICION DIAS]]</f>
        <v>#N/A</v>
      </c>
      <c r="M111" s="94"/>
      <c r="N111" s="90">
        <f>+(x_7_6[[#This Row],[CONSUMO]]*1)/6</f>
        <v>0</v>
      </c>
      <c r="O111" s="158" t="e">
        <f ca="1">+_xlfn.XLOOKUP(x_7_6[[#This Row],[PROVEEDOR]],PROVEEDORES!A:A,PROVEEDORES!C:C)</f>
        <v>#N/A</v>
      </c>
      <c r="P111" s="90"/>
      <c r="R111" s="13" cm="1">
        <f t="array" ref="R111">+IFERROR(MIN(_xlfn._xlws.FILTER(DATAIN_COMPRAS!$J$2:J3109,(DATAIN_COMPRAS!$C$2:C3109=C111)*(DATAIN_COMPRAS!$A$2:A3109=MAX(IF(DATAIN_COMPRAS!$C$2:C3109=C111,DATAIN_COMPRAS!$A$2:A3109))))),0)</f>
        <v>7800</v>
      </c>
      <c r="S111" s="24">
        <f>+x_7_6[[#This Row],[PEDIDO]]*x_7_6[[#This Row],[PRECIO UN]]</f>
        <v>0</v>
      </c>
      <c r="T111" s="83"/>
      <c r="U111" s="83">
        <f>+x_7_6[[#This Row],[COSTO COMPRA]]/$E$3</f>
        <v>0</v>
      </c>
      <c r="V111" s="83">
        <f>+x_7_6[[#This Row],[PEDIDO SEMANA ANTERIOR]]+x_7_6[[#This Row],[STOCK SEMANA ANTERIOR]]-x_7_6[[#This Row],[STOCK ACTUAL]]</f>
        <v>0</v>
      </c>
      <c r="W11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2" spans="1:24" hidden="1" x14ac:dyDescent="0.35">
      <c r="A112" s="18">
        <f t="shared" ca="1" si="6"/>
        <v>45979</v>
      </c>
      <c r="B112" s="8" t="str">
        <f>+_xlfn.XLOOKUP(x_7_6[[#This Row],[ITEM]],DATAIN_STOCK!B123:B1828,DATAIN_STOCK!E123:E1828,0,0,1)</f>
        <v>CAFES</v>
      </c>
      <c r="C112" s="200" t="s">
        <v>194</v>
      </c>
      <c r="D112" s="205" t="e">
        <f t="shared" ca="1" si="7"/>
        <v>#N/A</v>
      </c>
      <c r="E112" s="91"/>
      <c r="F112" s="10"/>
      <c r="G112" s="93" t="str" cm="1">
        <f t="array" aca="1" ref="G112" ca="1">IFERROR(INDEX(DATAIN_COMPRAS!$B$2:$B$2999,MATCH(1,(DATAIN_COMPRAS!$C$2:$C$2999=C112)*(DATAIN_COMPRAS!$A$2:$A$2999&gt;=TODAY()-90)*(DATAIN_COMPRAS!$J$2:$J$2999=MIN(_xlfn._xlws.FILTER(DATAIN_COMPRAS!$J$2:$J$2999,(DATAIN_COMPRAS!$C$2:$C$2999=C112)*(DATAIN_COMPRAS!$A$2:$A$2999&gt;=TODAY()-90)))),0)),"Sin datos")</f>
        <v>Sin datos</v>
      </c>
      <c r="H112" s="69"/>
      <c r="I11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2" s="11">
        <f>+x_7_6[[#This Row],[STOCK ACTUAL]]*x_7_6[[#This Row],[KG/UN]]</f>
        <v>0</v>
      </c>
      <c r="K112" s="5" t="e">
        <f ca="1">+(x_7_6[[#This Row],[DEMANDA DIARIA]]*x_7_6[[#This Row],[TIEMPO DE REPOSICION DIAS]])</f>
        <v>#N/A</v>
      </c>
      <c r="L112" s="5" t="e">
        <f ca="1">+x_7_6[[#This Row],[DEMANDA DIARIA]]*x_7_6[[#This Row],[TIEMPO DE REPOSICION DIAS]]</f>
        <v>#N/A</v>
      </c>
      <c r="M112" s="5"/>
      <c r="N112" s="6">
        <f>+(x_7_6[[#This Row],[CONSUMO]]*1)/6</f>
        <v>0</v>
      </c>
      <c r="O112" s="84" t="e">
        <f ca="1">+_xlfn.XLOOKUP(x_7_6[[#This Row],[PROVEEDOR]],PROVEEDORES!A:A,PROVEEDORES!C:C)</f>
        <v>#N/A</v>
      </c>
      <c r="P112" s="6"/>
      <c r="Q112" s="7"/>
      <c r="R112" s="13" cm="1">
        <f t="array" ref="R112">+IFERROR(MIN(_xlfn._xlws.FILTER(DATAIN_COMPRAS!$J$2:J3126,(DATAIN_COMPRAS!$C$2:C3126=C112)*(DATAIN_COMPRAS!$A$2:A3126=MAX(IF(DATAIN_COMPRAS!$C$2:C3126=C112,DATAIN_COMPRAS!$A$2:A3126))))),0)</f>
        <v>0</v>
      </c>
      <c r="S112" s="24">
        <f>+x_7_6[[#This Row],[PEDIDO]]*x_7_6[[#This Row],[PRECIO UN]]</f>
        <v>0</v>
      </c>
      <c r="T112" s="7"/>
      <c r="U112" s="7">
        <f>+x_7_6[[#This Row],[COSTO COMPRA]]/$E$3</f>
        <v>0</v>
      </c>
      <c r="V112" s="64">
        <f>+x_7_6[[#This Row],[PEDIDO SEMANA ANTERIOR]]+x_7_6[[#This Row],[STOCK SEMANA ANTERIOR]]-x_7_6[[#This Row],[STOCK ACTUAL]]</f>
        <v>0</v>
      </c>
      <c r="W11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3" spans="1:24" hidden="1" x14ac:dyDescent="0.35">
      <c r="A113" s="18">
        <f t="shared" ca="1" si="6"/>
        <v>45979</v>
      </c>
      <c r="B113" s="8" t="str">
        <f>+_xlfn.XLOOKUP(x_7_6[[#This Row],[ITEM]],DATAIN_STOCK!B28:B1828,DATAIN_STOCK!E28:E1828,0,0,1)</f>
        <v>CAFES</v>
      </c>
      <c r="C113" s="2" t="s">
        <v>119</v>
      </c>
      <c r="D113" s="205" t="e">
        <f t="shared" ca="1" si="7"/>
        <v>#N/A</v>
      </c>
      <c r="E113" s="91"/>
      <c r="F113" s="10"/>
      <c r="G113" s="93" t="str" cm="1">
        <f t="array" aca="1" ref="G113" ca="1">IFERROR(INDEX(DATAIN_COMPRAS!$B$2:$B$2999,MATCH(1,(DATAIN_COMPRAS!$C$2:$C$2999=C113)*(DATAIN_COMPRAS!$A$2:$A$2999&gt;=TODAY()-90)*(DATAIN_COMPRAS!$J$2:$J$2999=MIN(_xlfn._xlws.FILTER(DATAIN_COMPRAS!$J$2:$J$2999,(DATAIN_COMPRAS!$C$2:$C$2999=C113)*(DATAIN_COMPRAS!$A$2:$A$2999&gt;=TODAY()-90)))),0)),"Sin datos")</f>
        <v>Sin datos</v>
      </c>
      <c r="H113" s="69"/>
      <c r="I11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3" s="11">
        <f>+x_7_6[[#This Row],[STOCK ACTUAL]]*x_7_6[[#This Row],[KG/UN]]</f>
        <v>0</v>
      </c>
      <c r="K113" s="5" t="e">
        <f ca="1">+(x_7_6[[#This Row],[DEMANDA DIARIA]]*x_7_6[[#This Row],[TIEMPO DE REPOSICION DIAS]])</f>
        <v>#N/A</v>
      </c>
      <c r="L113" s="5" t="e">
        <f ca="1">+x_7_6[[#This Row],[DEMANDA DIARIA]]*x_7_6[[#This Row],[TIEMPO DE REPOSICION DIAS]]</f>
        <v>#N/A</v>
      </c>
      <c r="M113" s="5"/>
      <c r="N113" s="6">
        <f>+(x_7_6[[#This Row],[CONSUMO]]*1)/6</f>
        <v>0</v>
      </c>
      <c r="O113" s="84" t="e">
        <f ca="1">+_xlfn.XLOOKUP(x_7_6[[#This Row],[PROVEEDOR]],PROVEEDORES!A:A,PROVEEDORES!C:C)</f>
        <v>#N/A</v>
      </c>
      <c r="P113" s="6"/>
      <c r="Q113" s="7"/>
      <c r="R113" s="13" cm="1">
        <f t="array" ref="R113">+IFERROR(MIN(_xlfn._xlws.FILTER(DATAIN_COMPRAS!$J$2:J3035,(DATAIN_COMPRAS!$C$2:C3035=C113)*(DATAIN_COMPRAS!$A$2:A3035=MAX(IF(DATAIN_COMPRAS!$C$2:C3035=C113,DATAIN_COMPRAS!$A$2:A3035))))),0)</f>
        <v>4279.9309299999995</v>
      </c>
      <c r="S113" s="24">
        <f>+x_7_6[[#This Row],[PEDIDO]]*x_7_6[[#This Row],[PRECIO UN]]</f>
        <v>0</v>
      </c>
      <c r="T113" s="7"/>
      <c r="U113" s="7">
        <f>+x_7_6[[#This Row],[COSTO COMPRA]]/$E$3</f>
        <v>0</v>
      </c>
      <c r="V113" s="64">
        <f>+x_7_6[[#This Row],[PEDIDO SEMANA ANTERIOR]]+x_7_6[[#This Row],[STOCK SEMANA ANTERIOR]]-x_7_6[[#This Row],[STOCK ACTUAL]]</f>
        <v>0</v>
      </c>
      <c r="W11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4" spans="1:24" hidden="1" x14ac:dyDescent="0.35">
      <c r="A114" s="19">
        <f t="shared" ca="1" si="6"/>
        <v>45979</v>
      </c>
      <c r="B114" s="8">
        <f>+_xlfn.XLOOKUP(x_7_6[[#This Row],[ITEM]],DATAIN_STOCK!B29:B1828,DATAIN_STOCK!E29:E1828,0,0,1)</f>
        <v>0</v>
      </c>
      <c r="C114" s="2" t="s">
        <v>121</v>
      </c>
      <c r="D114" s="205" t="e">
        <f t="shared" ca="1" si="7"/>
        <v>#N/A</v>
      </c>
      <c r="E114" s="91"/>
      <c r="F114" s="10"/>
      <c r="G114" s="93" t="str" cm="1">
        <f t="array" aca="1" ref="G114" ca="1">IFERROR(INDEX(DATAIN_COMPRAS!$B$2:$B$2999,MATCH(1,(DATAIN_COMPRAS!$C$2:$C$2999=C114)*(DATAIN_COMPRAS!$A$2:$A$2999&gt;=TODAY()-90)*(DATAIN_COMPRAS!$J$2:$J$2999=MIN(_xlfn._xlws.FILTER(DATAIN_COMPRAS!$J$2:$J$2999,(DATAIN_COMPRAS!$C$2:$C$2999=C114)*(DATAIN_COMPRAS!$A$2:$A$2999&gt;=TODAY()-90)))),0)),"Sin datos")</f>
        <v>Sin datos</v>
      </c>
      <c r="H114" s="69"/>
      <c r="I11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4" s="11">
        <f>+x_7_6[[#This Row],[STOCK ACTUAL]]*x_7_6[[#This Row],[KG/UN]]</f>
        <v>0</v>
      </c>
      <c r="K114" s="5" t="e">
        <f ca="1">+(x_7_6[[#This Row],[DEMANDA DIARIA]]*x_7_6[[#This Row],[TIEMPO DE REPOSICION DIAS]])</f>
        <v>#N/A</v>
      </c>
      <c r="L114" s="5" t="e">
        <f ca="1">+x_7_6[[#This Row],[DEMANDA DIARIA]]*x_7_6[[#This Row],[TIEMPO DE REPOSICION DIAS]]</f>
        <v>#N/A</v>
      </c>
      <c r="M114" s="5"/>
      <c r="N114" s="6">
        <f>+(x_7_6[[#This Row],[CONSUMO]]*1)/6</f>
        <v>0</v>
      </c>
      <c r="O114" s="63" t="e">
        <f ca="1">+_xlfn.XLOOKUP(x_7_6[[#This Row],[PROVEEDOR]],PROVEEDORES!A:A,PROVEEDORES!C:C)</f>
        <v>#N/A</v>
      </c>
      <c r="P114" s="6"/>
      <c r="Q114" s="7"/>
      <c r="R114" s="13" cm="1">
        <f t="array" ref="R114">+IFERROR(MIN(_xlfn._xlws.FILTER(DATAIN_COMPRAS!$J$2:J3036,(DATAIN_COMPRAS!$C$2:C3036=C114)*(DATAIN_COMPRAS!$A$2:A3036=MAX(IF(DATAIN_COMPRAS!$C$2:C3036=C114,DATAIN_COMPRAS!$A$2:A3036))))),0)</f>
        <v>0</v>
      </c>
      <c r="S114" s="24">
        <f>+x_7_6[[#This Row],[PEDIDO]]*x_7_6[[#This Row],[PRECIO UN]]</f>
        <v>0</v>
      </c>
      <c r="T114" s="7"/>
      <c r="U114" s="7">
        <f>+x_7_6[[#This Row],[COSTO COMPRA]]/$E$3</f>
        <v>0</v>
      </c>
      <c r="V114" s="64">
        <f>+x_7_6[[#This Row],[PEDIDO SEMANA ANTERIOR]]+x_7_6[[#This Row],[STOCK SEMANA ANTERIOR]]-x_7_6[[#This Row],[STOCK ACTUAL]]</f>
        <v>0</v>
      </c>
      <c r="W11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5" spans="1:24" hidden="1" x14ac:dyDescent="0.35">
      <c r="A115" s="19">
        <f t="shared" ca="1" si="6"/>
        <v>45979</v>
      </c>
      <c r="B115" s="8">
        <f>+_xlfn.XLOOKUP(x_7_6[[#This Row],[ITEM]],DATAIN_STOCK!B44:B1870,DATAIN_STOCK!E44:E1870,0,0,1)</f>
        <v>0</v>
      </c>
      <c r="C115" s="2" t="str">
        <f>+UPPER("Malvaviscos blancos")</f>
        <v>MALVAVISCOS BLANCOS</v>
      </c>
      <c r="D115" s="205" t="e">
        <f t="shared" ca="1" si="7"/>
        <v>#N/A</v>
      </c>
      <c r="E115" s="91"/>
      <c r="F115" s="10"/>
      <c r="G115" s="93" t="str" cm="1">
        <f t="array" aca="1" ref="G115" ca="1">IFERROR(INDEX(DATAIN_COMPRAS!$B$2:$B$2999,MATCH(1,(DATAIN_COMPRAS!$C$2:$C$2999=C115)*(DATAIN_COMPRAS!$A$2:$A$2999&gt;=TODAY()-90)*(DATAIN_COMPRAS!$J$2:$J$2999=MIN(_xlfn._xlws.FILTER(DATAIN_COMPRAS!$J$2:$J$2999,(DATAIN_COMPRAS!$C$2:$C$2999=C115)*(DATAIN_COMPRAS!$A$2:$A$2999&gt;=TODAY()-90)))),0)),"Sin datos")</f>
        <v>Sin datos</v>
      </c>
      <c r="H115" s="69"/>
      <c r="I11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5" s="11">
        <f>+x_7_6[[#This Row],[STOCK ACTUAL]]*x_7_6[[#This Row],[KG/UN]]</f>
        <v>0</v>
      </c>
      <c r="K115" s="5" t="e">
        <f ca="1">+(x_7_6[[#This Row],[DEMANDA DIARIA]]*x_7_6[[#This Row],[TIEMPO DE REPOSICION DIAS]])</f>
        <v>#N/A</v>
      </c>
      <c r="L115" s="5" t="e">
        <f ca="1">+x_7_6[[#This Row],[DEMANDA DIARIA]]*x_7_6[[#This Row],[TIEMPO DE REPOSICION DIAS]]</f>
        <v>#N/A</v>
      </c>
      <c r="M115" s="5"/>
      <c r="N115" s="6">
        <f>+(x_7_6[[#This Row],[CONSUMO]]*1)/6</f>
        <v>0</v>
      </c>
      <c r="O115" s="84" t="e">
        <f ca="1">+_xlfn.XLOOKUP(x_7_6[[#This Row],[PROVEEDOR]],PROVEEDORES!A:A,PROVEEDORES!C:C)</f>
        <v>#N/A</v>
      </c>
      <c r="P115" s="6"/>
      <c r="R115" s="13" cm="1">
        <f t="array" ref="R115">+IFERROR(MIN(_xlfn._xlws.FILTER(DATAIN_COMPRAS!$J$2:J3055,(DATAIN_COMPRAS!$C$2:C3055=C115)*(DATAIN_COMPRAS!$A$2:A3055=MAX(IF(DATAIN_COMPRAS!$C$2:C3055=C115,DATAIN_COMPRAS!$A$2:A3055))))),0)</f>
        <v>0</v>
      </c>
      <c r="S115" s="24">
        <f>+x_7_6[[#This Row],[PEDIDO]]*x_7_6[[#This Row],[PRECIO UN]]</f>
        <v>0</v>
      </c>
      <c r="T115" s="7"/>
      <c r="U115" s="7">
        <f>+x_7_6[[#This Row],[COSTO COMPRA]]/$E$3</f>
        <v>0</v>
      </c>
      <c r="V115" s="7">
        <f>+x_7_6[[#This Row],[PEDIDO SEMANA ANTERIOR]]+x_7_6[[#This Row],[STOCK SEMANA ANTERIOR]]-x_7_6[[#This Row],[STOCK ACTUAL]]</f>
        <v>0</v>
      </c>
      <c r="W11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6" spans="1:24" hidden="1" x14ac:dyDescent="0.35">
      <c r="A116" s="19">
        <f t="shared" ca="1" si="6"/>
        <v>45979</v>
      </c>
      <c r="B116" s="8">
        <f>+_xlfn.XLOOKUP(x_7_6[[#This Row],[ITEM]],DATAIN_STOCK!B86:B1912,DATAIN_STOCK!E86:E1912,0,0,1)</f>
        <v>0</v>
      </c>
      <c r="C116" s="2" t="s">
        <v>657</v>
      </c>
      <c r="D116" s="205" t="e">
        <f t="shared" ca="1" si="7"/>
        <v>#N/A</v>
      </c>
      <c r="E116" s="91"/>
      <c r="F116" s="10"/>
      <c r="G116" s="93" t="str" cm="1">
        <f t="array" aca="1" ref="G116" ca="1">IFERROR(INDEX(DATAIN_COMPRAS!$B$2:$B$2999,MATCH(1,(DATAIN_COMPRAS!$C$2:$C$2999=C116)*(DATAIN_COMPRAS!$A$2:$A$2999&gt;=TODAY()-90)*(DATAIN_COMPRAS!$J$2:$J$2999=MIN(_xlfn._xlws.FILTER(DATAIN_COMPRAS!$J$2:$J$2999,(DATAIN_COMPRAS!$C$2:$C$2999=C116)*(DATAIN_COMPRAS!$A$2:$A$2999&gt;=TODAY()-90)))),0)),"Sin datos")</f>
        <v>Sin datos</v>
      </c>
      <c r="H116" s="69"/>
      <c r="I11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6" s="11">
        <f>+x_7_6[[#This Row],[STOCK ACTUAL]]*x_7_6[[#This Row],[KG/UN]]</f>
        <v>0</v>
      </c>
      <c r="K116" s="5" t="e">
        <f ca="1">+(x_7_6[[#This Row],[DEMANDA DIARIA]]*x_7_6[[#This Row],[TIEMPO DE REPOSICION DIAS]])</f>
        <v>#N/A</v>
      </c>
      <c r="L116" s="5" t="e">
        <f ca="1">+x_7_6[[#This Row],[DEMANDA DIARIA]]*x_7_6[[#This Row],[TIEMPO DE REPOSICION DIAS]]</f>
        <v>#N/A</v>
      </c>
      <c r="M116" s="5"/>
      <c r="N116" s="6">
        <f>+(x_7_6[[#This Row],[CONSUMO]]*1)/6</f>
        <v>0</v>
      </c>
      <c r="O116" s="84" t="e">
        <f ca="1">+_xlfn.XLOOKUP(x_7_6[[#This Row],[PROVEEDOR]],PROVEEDORES!A:A,PROVEEDORES!C:C)</f>
        <v>#N/A</v>
      </c>
      <c r="P116" s="6"/>
      <c r="R116" s="13" cm="1">
        <f t="array" ref="R116">+IFERROR(MIN(_xlfn._xlws.FILTER(DATAIN_COMPRAS!$J$2:J3097,(DATAIN_COMPRAS!$C$2:C3097=C116)*(DATAIN_COMPRAS!$A$2:A3097=MAX(IF(DATAIN_COMPRAS!$C$2:C3097=C116,DATAIN_COMPRAS!$A$2:A3097))))),0)</f>
        <v>0</v>
      </c>
      <c r="S116" s="24">
        <f>+x_7_6[[#This Row],[PEDIDO]]*x_7_6[[#This Row],[PRECIO UN]]</f>
        <v>0</v>
      </c>
      <c r="T116" s="7"/>
      <c r="U116" s="7">
        <f>+x_7_6[[#This Row],[COSTO COMPRA]]/$E$3</f>
        <v>0</v>
      </c>
      <c r="V116" s="64">
        <f>+x_7_6[[#This Row],[PEDIDO SEMANA ANTERIOR]]+x_7_6[[#This Row],[STOCK SEMANA ANTERIOR]]-x_7_6[[#This Row],[STOCK ACTUAL]]</f>
        <v>0</v>
      </c>
      <c r="W11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7" spans="1:24" hidden="1" x14ac:dyDescent="0.35">
      <c r="A117" s="19">
        <f t="shared" ca="1" si="6"/>
        <v>45979</v>
      </c>
      <c r="B117" s="8" t="str">
        <f>+_xlfn.XLOOKUP(x_7_6[[#This Row],[ITEM]],DATAIN_STOCK!B141:B1828,DATAIN_STOCK!E141:E1828,0,0,1)</f>
        <v>VERDULERIA</v>
      </c>
      <c r="C117" s="2" t="s">
        <v>155</v>
      </c>
      <c r="D117" s="205" t="e">
        <f t="shared" ca="1" si="7"/>
        <v>#N/A</v>
      </c>
      <c r="E117" s="91"/>
      <c r="F117" s="92"/>
      <c r="G117" s="93" t="str" cm="1">
        <f t="array" aca="1" ref="G117" ca="1">IFERROR(INDEX(DATAIN_COMPRAS!$B$2:$B$2999,MATCH(1,(DATAIN_COMPRAS!$C$2:$C$2999=C117)*(DATAIN_COMPRAS!$A$2:$A$2999&gt;=TODAY()-90)*(DATAIN_COMPRAS!$J$2:$J$2999=MIN(_xlfn._xlws.FILTER(DATAIN_COMPRAS!$J$2:$J$2999,(DATAIN_COMPRAS!$C$2:$C$2999=C117)*(DATAIN_COMPRAS!$A$2:$A$2999&gt;=TODAY()-90)))),0)),"Sin datos")</f>
        <v>Sin datos</v>
      </c>
      <c r="I117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7" s="11">
        <f>+x_7_6[[#This Row],[STOCK ACTUAL]]*x_7_6[[#This Row],[KG/UN]]</f>
        <v>0</v>
      </c>
      <c r="K117" s="94" t="e">
        <f ca="1">+(x_7_6[[#This Row],[DEMANDA DIARIA]]*x_7_6[[#This Row],[TIEMPO DE REPOSICION DIAS]])</f>
        <v>#N/A</v>
      </c>
      <c r="L117" s="94" t="e">
        <f ca="1">+x_7_6[[#This Row],[DEMANDA DIARIA]]*x_7_6[[#This Row],[TIEMPO DE REPOSICION DIAS]]</f>
        <v>#N/A</v>
      </c>
      <c r="M117" s="94"/>
      <c r="N117" s="90">
        <f>+(x_7_6[[#This Row],[CONSUMO]]*1)/6</f>
        <v>0</v>
      </c>
      <c r="O117" s="158" t="e">
        <f ca="1">+_xlfn.XLOOKUP(x_7_6[[#This Row],[PROVEEDOR]],PROVEEDORES!A:A,PROVEEDORES!C:C)</f>
        <v>#N/A</v>
      </c>
      <c r="P117" s="90"/>
      <c r="R117" s="13" cm="1">
        <f t="array" ref="R117">+IFERROR(MIN(_xlfn._xlws.FILTER(DATAIN_COMPRAS!$J$2:J3142,(DATAIN_COMPRAS!$C$2:C3142=C117)*(DATAIN_COMPRAS!$A$2:A3142=MAX(IF(DATAIN_COMPRAS!$C$2:C3142=C117,DATAIN_COMPRAS!$A$2:A3142))))),0)</f>
        <v>1600</v>
      </c>
      <c r="S117" s="24">
        <f>+x_7_6[[#This Row],[PEDIDO]]*x_7_6[[#This Row],[PRECIO UN]]</f>
        <v>0</v>
      </c>
      <c r="T117" s="83"/>
      <c r="U117" s="83">
        <f>+x_7_6[[#This Row],[COSTO COMPRA]]/$E$3</f>
        <v>0</v>
      </c>
      <c r="V117" s="64">
        <f>+x_7_6[[#This Row],[PEDIDO SEMANA ANTERIOR]]+x_7_6[[#This Row],[STOCK SEMANA ANTERIOR]]-x_7_6[[#This Row],[STOCK ACTUAL]]</f>
        <v>0</v>
      </c>
      <c r="W11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8" spans="1:24" hidden="1" x14ac:dyDescent="0.35">
      <c r="A118" s="18">
        <f t="shared" ca="1" si="6"/>
        <v>45979</v>
      </c>
      <c r="B118" s="8" t="str">
        <f>+_xlfn.XLOOKUP(x_7_6[[#This Row],[ITEM]],DATAIN_STOCK!B124:B1828,DATAIN_STOCK!E124:E1828,0,0,1)</f>
        <v>CAFES</v>
      </c>
      <c r="C118" s="200" t="s">
        <v>195</v>
      </c>
      <c r="D118" s="205" t="e">
        <f t="shared" ca="1" si="7"/>
        <v>#N/A</v>
      </c>
      <c r="E118" s="91"/>
      <c r="F118" s="10"/>
      <c r="G118" s="93" t="str" cm="1">
        <f t="array" aca="1" ref="G118" ca="1">IFERROR(INDEX(DATAIN_COMPRAS!$B$2:$B$2999,MATCH(1,(DATAIN_COMPRAS!$C$2:$C$2999=C118)*(DATAIN_COMPRAS!$A$2:$A$2999&gt;=TODAY()-90)*(DATAIN_COMPRAS!$J$2:$J$2999=MIN(_xlfn._xlws.FILTER(DATAIN_COMPRAS!$J$2:$J$2999,(DATAIN_COMPRAS!$C$2:$C$2999=C118)*(DATAIN_COMPRAS!$A$2:$A$2999&gt;=TODAY()-90)))),0)),"Sin datos")</f>
        <v>Sin datos</v>
      </c>
      <c r="I11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8" s="11">
        <f>+x_7_6[[#This Row],[STOCK ACTUAL]]*x_7_6[[#This Row],[KG/UN]]</f>
        <v>0</v>
      </c>
      <c r="K118" s="5" t="e">
        <f ca="1">+(x_7_6[[#This Row],[DEMANDA DIARIA]]*x_7_6[[#This Row],[TIEMPO DE REPOSICION DIAS]])</f>
        <v>#N/A</v>
      </c>
      <c r="L118" s="5" t="e">
        <f ca="1">+x_7_6[[#This Row],[DEMANDA DIARIA]]*x_7_6[[#This Row],[TIEMPO DE REPOSICION DIAS]]</f>
        <v>#N/A</v>
      </c>
      <c r="M118" s="5"/>
      <c r="N118" s="6">
        <f>+(x_7_6[[#This Row],[CONSUMO]]*1)/6</f>
        <v>0</v>
      </c>
      <c r="O118" s="84" t="e">
        <f ca="1">+_xlfn.XLOOKUP(x_7_6[[#This Row],[PROVEEDOR]],PROVEEDORES!A:A,PROVEEDORES!C:C)</f>
        <v>#N/A</v>
      </c>
      <c r="P118" s="6"/>
      <c r="Q118" s="7"/>
      <c r="R118" s="13" cm="1">
        <f t="array" ref="R118">+IFERROR(MIN(_xlfn._xlws.FILTER(DATAIN_COMPRAS!$J$2:J3127,(DATAIN_COMPRAS!$C$2:C3127=C118)*(DATAIN_COMPRAS!$A$2:A3127=MAX(IF(DATAIN_COMPRAS!$C$2:C3127=C118,DATAIN_COMPRAS!$A$2:A3127))))),0)</f>
        <v>22474.515799999997</v>
      </c>
      <c r="S118" s="24">
        <f>+x_7_6[[#This Row],[PEDIDO]]*x_7_6[[#This Row],[PRECIO UN]]</f>
        <v>0</v>
      </c>
      <c r="T118" s="7"/>
      <c r="U118" s="7">
        <f>+x_7_6[[#This Row],[COSTO COMPRA]]/$E$3</f>
        <v>0</v>
      </c>
      <c r="V118" s="64">
        <f>+x_7_6[[#This Row],[PEDIDO SEMANA ANTERIOR]]+x_7_6[[#This Row],[STOCK SEMANA ANTERIOR]]-x_7_6[[#This Row],[STOCK ACTUAL]]</f>
        <v>0</v>
      </c>
      <c r="W11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19" spans="1:24" hidden="1" x14ac:dyDescent="0.35">
      <c r="A119" s="19">
        <f t="shared" ca="1" si="6"/>
        <v>45979</v>
      </c>
      <c r="B119" s="8" t="str">
        <f>+_xlfn.XLOOKUP(x_7_6[[#This Row],[ITEM]],DATAIN_STOCK!B142:B1828,DATAIN_STOCK!E142:E1828,0,0,1)</f>
        <v>VERDULERIA</v>
      </c>
      <c r="C119" s="2" t="s">
        <v>166</v>
      </c>
      <c r="D119" s="205" t="e">
        <f t="shared" ca="1" si="7"/>
        <v>#N/A</v>
      </c>
      <c r="E119" s="91"/>
      <c r="F119" s="10"/>
      <c r="G119" s="93" t="str" cm="1">
        <f t="array" aca="1" ref="G119" ca="1">IFERROR(INDEX(DATAIN_COMPRAS!$B$2:$B$2999,MATCH(1,(DATAIN_COMPRAS!$C$2:$C$2999=C119)*(DATAIN_COMPRAS!$A$2:$A$2999&gt;=TODAY()-90)*(DATAIN_COMPRAS!$J$2:$J$2999=MIN(_xlfn._xlws.FILTER(DATAIN_COMPRAS!$J$2:$J$2999,(DATAIN_COMPRAS!$C$2:$C$2999=C119)*(DATAIN_COMPRAS!$A$2:$A$2999&gt;=TODAY()-90)))),0)),"Sin datos")</f>
        <v>Sin datos</v>
      </c>
      <c r="H119" s="69"/>
      <c r="I11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19" s="11">
        <f>+x_7_6[[#This Row],[STOCK ACTUAL]]*x_7_6[[#This Row],[KG/UN]]</f>
        <v>0</v>
      </c>
      <c r="K119" s="5" t="e">
        <f ca="1">+(x_7_6[[#This Row],[DEMANDA DIARIA]]*x_7_6[[#This Row],[TIEMPO DE REPOSICION DIAS]])</f>
        <v>#N/A</v>
      </c>
      <c r="L119" s="5" t="e">
        <f ca="1">+x_7_6[[#This Row],[DEMANDA DIARIA]]*x_7_6[[#This Row],[TIEMPO DE REPOSICION DIAS]]</f>
        <v>#N/A</v>
      </c>
      <c r="M119" s="5"/>
      <c r="N119" s="6">
        <f>+(x_7_6[[#This Row],[CONSUMO]]*1)/6</f>
        <v>0</v>
      </c>
      <c r="O119" s="84" t="e">
        <f ca="1">+_xlfn.XLOOKUP(x_7_6[[#This Row],[PROVEEDOR]],PROVEEDORES!A:A,PROVEEDORES!C:C)</f>
        <v>#N/A</v>
      </c>
      <c r="P119" s="6"/>
      <c r="Q119" s="7"/>
      <c r="R119" s="13" cm="1">
        <f t="array" ref="R119">+IFERROR(MIN(_xlfn._xlws.FILTER(DATAIN_COMPRAS!$J$2:J3144,(DATAIN_COMPRAS!$C$2:C3144=C119)*(DATAIN_COMPRAS!$A$2:A3144=MAX(IF(DATAIN_COMPRAS!$C$2:C3144=C119,DATAIN_COMPRAS!$A$2:A3144))))),0)</f>
        <v>900</v>
      </c>
      <c r="S119" s="24">
        <f>+x_7_6[[#This Row],[PEDIDO]]*x_7_6[[#This Row],[PRECIO UN]]</f>
        <v>0</v>
      </c>
      <c r="T119" s="7"/>
      <c r="U119" s="7">
        <f>+x_7_6[[#This Row],[COSTO COMPRA]]/$E$3</f>
        <v>0</v>
      </c>
      <c r="V119" s="64">
        <f>+x_7_6[[#This Row],[PEDIDO SEMANA ANTERIOR]]+x_7_6[[#This Row],[STOCK SEMANA ANTERIOR]]-x_7_6[[#This Row],[STOCK ACTUAL]]</f>
        <v>0</v>
      </c>
      <c r="W11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1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0" spans="1:24" hidden="1" x14ac:dyDescent="0.35">
      <c r="A120" s="18">
        <f t="shared" ca="1" si="6"/>
        <v>45979</v>
      </c>
      <c r="B120" s="8" t="str">
        <f>+_xlfn.XLOOKUP(x_7_6[[#This Row],[ITEM]],DATAIN_STOCK!B12:B1828,DATAIN_STOCK!E12:E1828,0,0,1)</f>
        <v>ALMACEN</v>
      </c>
      <c r="C120" s="2" t="s">
        <v>204</v>
      </c>
      <c r="D120" s="205" t="e">
        <f t="shared" ca="1" si="7"/>
        <v>#N/A</v>
      </c>
      <c r="E120" s="85"/>
      <c r="F120" s="10"/>
      <c r="G120" s="93" t="str" cm="1">
        <f t="array" aca="1" ref="G120" ca="1">IFERROR(INDEX(DATAIN_COMPRAS!$B$2:$B$2999,MATCH(1,(DATAIN_COMPRAS!$C$2:$C$2999=C120)*(DATAIN_COMPRAS!$A$2:$A$2999&gt;=TODAY()-90)*(DATAIN_COMPRAS!$J$2:$J$2999=MIN(_xlfn._xlws.FILTER(DATAIN_COMPRAS!$J$2:$J$2999,(DATAIN_COMPRAS!$C$2:$C$2999=C120)*(DATAIN_COMPRAS!$A$2:$A$2999&gt;=TODAY()-90)))),0)),"Sin datos")</f>
        <v>Sin datos</v>
      </c>
      <c r="I12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0" s="11">
        <f>+x_7_6[[#This Row],[STOCK ACTUAL]]*x_7_6[[#This Row],[KG/UN]]</f>
        <v>0</v>
      </c>
      <c r="K120" s="5" t="e">
        <f ca="1">+(x_7_6[[#This Row],[DEMANDA DIARIA]]*x_7_6[[#This Row],[TIEMPO DE REPOSICION DIAS]])</f>
        <v>#N/A</v>
      </c>
      <c r="L120" s="5" t="e">
        <f ca="1">+x_7_6[[#This Row],[DEMANDA DIARIA]]*x_7_6[[#This Row],[TIEMPO DE REPOSICION DIAS]]</f>
        <v>#N/A</v>
      </c>
      <c r="M120" s="5"/>
      <c r="N120" s="6">
        <f>+(x_7_6[[#This Row],[CONSUMO]]*1)/6</f>
        <v>0</v>
      </c>
      <c r="O120" s="63" t="e">
        <f ca="1">+_xlfn.XLOOKUP(x_7_6[[#This Row],[PROVEEDOR]],PROVEEDORES!A:A,PROVEEDORES!C:C)</f>
        <v>#N/A</v>
      </c>
      <c r="P120" s="6"/>
      <c r="Q120" s="7"/>
      <c r="R120" s="13" cm="1">
        <f t="array" ref="R120">+IFERROR(MIN(_xlfn._xlws.FILTER(DATAIN_COMPRAS!$J$2:J3119,(DATAIN_COMPRAS!$C$2:C3119=C120)*(DATAIN_COMPRAS!$A$2:A3119=MAX(IF(DATAIN_COMPRAS!$C$2:C3119=C120,DATAIN_COMPRAS!$A$2:A3119))))),0)</f>
        <v>3999.9938000000002</v>
      </c>
      <c r="S120" s="24">
        <f>+x_7_6[[#This Row],[PEDIDO]]*x_7_6[[#This Row],[PRECIO UN]]</f>
        <v>0</v>
      </c>
      <c r="T120" s="7"/>
      <c r="U120" s="7">
        <f>+x_7_6[[#This Row],[COSTO COMPRA]]/$E$3</f>
        <v>0</v>
      </c>
      <c r="V120" s="64">
        <f>+x_7_6[[#This Row],[PEDIDO SEMANA ANTERIOR]]+x_7_6[[#This Row],[STOCK SEMANA ANTERIOR]]-x_7_6[[#This Row],[STOCK ACTUAL]]</f>
        <v>0</v>
      </c>
      <c r="W12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1" spans="1:24" hidden="1" x14ac:dyDescent="0.35">
      <c r="A121" s="19">
        <f t="shared" ca="1" si="6"/>
        <v>45979</v>
      </c>
      <c r="B121" s="8" t="str">
        <f>+_xlfn.XLOOKUP(x_7_6[[#This Row],[ITEM]],DATAIN_STOCK!B147:B1828,DATAIN_STOCK!E147:E1828,0,0,1)</f>
        <v>VERDULERIA</v>
      </c>
      <c r="C121" t="s">
        <v>327</v>
      </c>
      <c r="D121" s="206" t="e">
        <f t="shared" ca="1" si="7"/>
        <v>#N/A</v>
      </c>
      <c r="E121" s="91"/>
      <c r="F121" s="10"/>
      <c r="G121" s="93" t="str" cm="1">
        <f t="array" aca="1" ref="G121" ca="1">IFERROR(INDEX(DATAIN_COMPRAS!$B$2:$B$2999,MATCH(1,(DATAIN_COMPRAS!$C$2:$C$2999=C121)*(DATAIN_COMPRAS!$A$2:$A$2999&gt;=TODAY()-90)*(DATAIN_COMPRAS!$J$2:$J$2999=MIN(_xlfn._xlws.FILTER(DATAIN_COMPRAS!$J$2:$J$2999,(DATAIN_COMPRAS!$C$2:$C$2999=C121)*(DATAIN_COMPRAS!$A$2:$A$2999&gt;=TODAY()-90)))),0)),"Sin datos")</f>
        <v>Sin datos</v>
      </c>
      <c r="H121" s="69"/>
      <c r="I121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1" s="11">
        <f>+x_7_6[[#This Row],[STOCK ACTUAL]]*x_7_6[[#This Row],[KG/UN]]</f>
        <v>0</v>
      </c>
      <c r="K121" s="5" t="e">
        <f ca="1">+(x_7_6[[#This Row],[DEMANDA DIARIA]]*x_7_6[[#This Row],[TIEMPO DE REPOSICION DIAS]])</f>
        <v>#N/A</v>
      </c>
      <c r="L121" s="5" t="e">
        <f ca="1">+x_7_6[[#This Row],[DEMANDA DIARIA]]*x_7_6[[#This Row],[TIEMPO DE REPOSICION DIAS]]</f>
        <v>#N/A</v>
      </c>
      <c r="M121" s="5"/>
      <c r="N121" s="6">
        <f>+(x_7_6[[#This Row],[CONSUMO]]*1)/6</f>
        <v>0</v>
      </c>
      <c r="O121" s="63" t="e">
        <f ca="1">+_xlfn.XLOOKUP(x_7_6[[#This Row],[PROVEEDOR]],PROVEEDORES!A:A,PROVEEDORES!C:C)</f>
        <v>#N/A</v>
      </c>
      <c r="P121" s="6"/>
      <c r="R121" s="13" cm="1">
        <f t="array" ref="R121">+IFERROR(MIN(_xlfn._xlws.FILTER(DATAIN_COMPRAS!$J$2:J3143,(DATAIN_COMPRAS!$C$2:C3143=C121)*(DATAIN_COMPRAS!$A$2:A3143=MAX(IF(DATAIN_COMPRAS!$C$2:C3143=C121,DATAIN_COMPRAS!$A$2:A3143))))),0)</f>
        <v>1000</v>
      </c>
      <c r="S121" s="24">
        <f>+x_7_6[[#This Row],[PEDIDO]]*x_7_6[[#This Row],[PRECIO UN]]</f>
        <v>0</v>
      </c>
      <c r="T121" s="7"/>
      <c r="U121" s="7">
        <f>+x_7_6[[#This Row],[COSTO COMPRA]]/$E$3</f>
        <v>0</v>
      </c>
      <c r="V121" s="64">
        <f>+x_7_6[[#This Row],[PEDIDO SEMANA ANTERIOR]]+x_7_6[[#This Row],[STOCK SEMANA ANTERIOR]]-x_7_6[[#This Row],[STOCK ACTUAL]]</f>
        <v>0</v>
      </c>
      <c r="W12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2" spans="1:24" hidden="1" x14ac:dyDescent="0.35">
      <c r="A122" s="19">
        <f t="shared" ca="1" si="6"/>
        <v>45979</v>
      </c>
      <c r="B122" s="8">
        <f>+_xlfn.XLOOKUP(x_7_6[[#This Row],[ITEM]],DATAIN_STOCK!B75:B1901,DATAIN_STOCK!E75:E1901,0,0,1)</f>
        <v>0</v>
      </c>
      <c r="C122" s="2" t="s">
        <v>658</v>
      </c>
      <c r="D122" s="206" t="e">
        <f t="shared" ca="1" si="7"/>
        <v>#N/A</v>
      </c>
      <c r="E122" s="91"/>
      <c r="F122" s="10"/>
      <c r="G122" s="93" t="str" cm="1">
        <f t="array" aca="1" ref="G122" ca="1">IFERROR(INDEX(DATAIN_COMPRAS!$B$2:$B$2999,MATCH(1,(DATAIN_COMPRAS!$C$2:$C$2999=C122)*(DATAIN_COMPRAS!$A$2:$A$2999&gt;=TODAY()-90)*(DATAIN_COMPRAS!$J$2:$J$2999=MIN(_xlfn._xlws.FILTER(DATAIN_COMPRAS!$J$2:$J$2999,(DATAIN_COMPRAS!$C$2:$C$2999=C122)*(DATAIN_COMPRAS!$A$2:$A$2999&gt;=TODAY()-90)))),0)),"Sin datos")</f>
        <v>Sin datos</v>
      </c>
      <c r="I12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2" s="11">
        <f>+x_7_6[[#This Row],[STOCK ACTUAL]]*x_7_6[[#This Row],[KG/UN]]</f>
        <v>0</v>
      </c>
      <c r="K122" s="5" t="e">
        <f ca="1">+(x_7_6[[#This Row],[DEMANDA DIARIA]]*x_7_6[[#This Row],[TIEMPO DE REPOSICION DIAS]])</f>
        <v>#N/A</v>
      </c>
      <c r="L122" s="5" t="e">
        <f ca="1">+x_7_6[[#This Row],[DEMANDA DIARIA]]*x_7_6[[#This Row],[TIEMPO DE REPOSICION DIAS]]</f>
        <v>#N/A</v>
      </c>
      <c r="M122" s="5"/>
      <c r="N122" s="6">
        <f>+(x_7_6[[#This Row],[CONSUMO]]*1)/6</f>
        <v>0</v>
      </c>
      <c r="O122" s="63" t="e">
        <f ca="1">+_xlfn.XLOOKUP(x_7_6[[#This Row],[PROVEEDOR]],PROVEEDORES!A:A,PROVEEDORES!C:C)</f>
        <v>#N/A</v>
      </c>
      <c r="P122" s="6"/>
      <c r="R122" s="13" cm="1">
        <f t="array" ref="R122">+IFERROR(MIN(_xlfn._xlws.FILTER(DATAIN_COMPRAS!$J$2:J3086,(DATAIN_COMPRAS!$C$2:C3086=C122)*(DATAIN_COMPRAS!$A$2:A3086=MAX(IF(DATAIN_COMPRAS!$C$2:C3086=C122,DATAIN_COMPRAS!$A$2:A3086))))),0)</f>
        <v>0</v>
      </c>
      <c r="S122" s="24">
        <f>+x_7_6[[#This Row],[PEDIDO]]*x_7_6[[#This Row],[PRECIO UN]]</f>
        <v>0</v>
      </c>
      <c r="T122" s="7"/>
      <c r="U122" s="7">
        <f>+x_7_6[[#This Row],[COSTO COMPRA]]/$E$3</f>
        <v>0</v>
      </c>
      <c r="V122" s="64">
        <f>+x_7_6[[#This Row],[PEDIDO SEMANA ANTERIOR]]+x_7_6[[#This Row],[STOCK SEMANA ANTERIOR]]-x_7_6[[#This Row],[STOCK ACTUAL]]</f>
        <v>0</v>
      </c>
      <c r="W12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3" spans="1:24" hidden="1" x14ac:dyDescent="0.35">
      <c r="A123" s="19">
        <f t="shared" ca="1" si="6"/>
        <v>45979</v>
      </c>
      <c r="B123" s="8" t="str">
        <f>+_xlfn.XLOOKUP(x_7_6[[#This Row],[ITEM]],DATAIN_STOCK!B171:B1828,DATAIN_STOCK!E171:E1828,0,0,1)</f>
        <v>LIMPIEZA</v>
      </c>
      <c r="C123" s="2" t="s">
        <v>304</v>
      </c>
      <c r="D123" s="206" t="e">
        <f t="shared" ca="1" si="7"/>
        <v>#N/A</v>
      </c>
      <c r="E123" s="91"/>
      <c r="F123" s="92"/>
      <c r="G123" s="93" t="str" cm="1">
        <f t="array" aca="1" ref="G123" ca="1">IFERROR(INDEX(DATAIN_COMPRAS!$B$2:$B$2999,MATCH(1,(DATAIN_COMPRAS!$C$2:$C$2999=C123)*(DATAIN_COMPRAS!$A$2:$A$2999&gt;=TODAY()-90)*(DATAIN_COMPRAS!$J$2:$J$2999=MIN(_xlfn._xlws.FILTER(DATAIN_COMPRAS!$J$2:$J$2999,(DATAIN_COMPRAS!$C$2:$C$2999=C123)*(DATAIN_COMPRAS!$A$2:$A$2999&gt;=TODAY()-90)))),0)),"Sin datos")</f>
        <v>Sin datos</v>
      </c>
      <c r="I123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3" s="11">
        <f>+x_7_6[[#This Row],[STOCK ACTUAL]]*x_7_6[[#This Row],[KG/UN]]</f>
        <v>0</v>
      </c>
      <c r="K123" s="94" t="e">
        <f ca="1">+(x_7_6[[#This Row],[DEMANDA DIARIA]]*x_7_6[[#This Row],[TIEMPO DE REPOSICION DIAS]])</f>
        <v>#N/A</v>
      </c>
      <c r="L123" s="94" t="e">
        <f ca="1">+x_7_6[[#This Row],[DEMANDA DIARIA]]*x_7_6[[#This Row],[TIEMPO DE REPOSICION DIAS]]</f>
        <v>#N/A</v>
      </c>
      <c r="M123" s="94"/>
      <c r="N123" s="90">
        <f>+(x_7_6[[#This Row],[CONSUMO]]*1)/6</f>
        <v>0</v>
      </c>
      <c r="O123" s="95" t="e">
        <f ca="1">+_xlfn.XLOOKUP(x_7_6[[#This Row],[PROVEEDOR]],PROVEEDORES!A:A,PROVEEDORES!C:C)</f>
        <v>#N/A</v>
      </c>
      <c r="P123" s="90"/>
      <c r="R123" s="13" cm="1">
        <f t="array" ref="R123">+IFERROR(MIN(_xlfn._xlws.FILTER(DATAIN_COMPRAS!$J$2:J3122,(DATAIN_COMPRAS!$C$2:C3122=C123)*(DATAIN_COMPRAS!$A$2:A3122=MAX(IF(DATAIN_COMPRAS!$C$2:C3122=C123,DATAIN_COMPRAS!$A$2:A3122))))),0)</f>
        <v>7857.75</v>
      </c>
      <c r="S123" s="24">
        <f>+x_7_6[[#This Row],[PEDIDO]]*x_7_6[[#This Row],[PRECIO UN]]</f>
        <v>0</v>
      </c>
      <c r="T123" s="83"/>
      <c r="U123" s="178">
        <f>+x_7_6[[#This Row],[COSTO COMPRA]]/$E$3</f>
        <v>0</v>
      </c>
      <c r="V123" s="83">
        <f>+x_7_6[[#This Row],[PEDIDO SEMANA ANTERIOR]]+x_7_6[[#This Row],[STOCK SEMANA ANTERIOR]]-x_7_6[[#This Row],[STOCK ACTUAL]]</f>
        <v>0</v>
      </c>
      <c r="W12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4" spans="1:24" hidden="1" x14ac:dyDescent="0.35">
      <c r="A124" s="19">
        <f t="shared" ca="1" si="6"/>
        <v>45979</v>
      </c>
      <c r="B124" s="8" t="str">
        <f>+_xlfn.XLOOKUP(x_7_6[[#This Row],[ITEM]],DATAIN_STOCK!B170:B1828,DATAIN_STOCK!E170:E1828,0,0,1)</f>
        <v>LIMPIEZA</v>
      </c>
      <c r="C124" s="2" t="s">
        <v>311</v>
      </c>
      <c r="D124" s="206" t="e">
        <f t="shared" ca="1" si="7"/>
        <v>#N/A</v>
      </c>
      <c r="E124" s="91"/>
      <c r="F124" s="92"/>
      <c r="G124" s="93" t="str" cm="1">
        <f t="array" aca="1" ref="G124" ca="1">IFERROR(INDEX(DATAIN_COMPRAS!$B$2:$B$2999,MATCH(1,(DATAIN_COMPRAS!$C$2:$C$2999=C124)*(DATAIN_COMPRAS!$A$2:$A$2999&gt;=TODAY()-90)*(DATAIN_COMPRAS!$J$2:$J$2999=MIN(_xlfn._xlws.FILTER(DATAIN_COMPRAS!$J$2:$J$2999,(DATAIN_COMPRAS!$C$2:$C$2999=C124)*(DATAIN_COMPRAS!$A$2:$A$2999&gt;=TODAY()-90)))),0)),"Sin datos")</f>
        <v>Sin datos</v>
      </c>
      <c r="H124" s="88"/>
      <c r="I124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4" s="11">
        <f>+x_7_6[[#This Row],[STOCK ACTUAL]]*x_7_6[[#This Row],[KG/UN]]</f>
        <v>0</v>
      </c>
      <c r="K124" s="94" t="e">
        <f ca="1">+(x_7_6[[#This Row],[DEMANDA DIARIA]]*x_7_6[[#This Row],[TIEMPO DE REPOSICION DIAS]])</f>
        <v>#N/A</v>
      </c>
      <c r="L124" s="94" t="e">
        <f ca="1">+x_7_6[[#This Row],[DEMANDA DIARIA]]*x_7_6[[#This Row],[TIEMPO DE REPOSICION DIAS]]</f>
        <v>#N/A</v>
      </c>
      <c r="M124" s="94"/>
      <c r="N124" s="90">
        <f>+(x_7_6[[#This Row],[CONSUMO]]*1)/6</f>
        <v>0</v>
      </c>
      <c r="O124" s="95" t="e">
        <f ca="1">+_xlfn.XLOOKUP(x_7_6[[#This Row],[PROVEEDOR]],PROVEEDORES!A:A,PROVEEDORES!C:C)</f>
        <v>#N/A</v>
      </c>
      <c r="P124" s="90"/>
      <c r="R124" s="13" cm="1">
        <f t="array" ref="R124">+IFERROR(MIN(_xlfn._xlws.FILTER(DATAIN_COMPRAS!$J$2:J3129,(DATAIN_COMPRAS!$C$2:C3129=C124)*(DATAIN_COMPRAS!$A$2:A3129=MAX(IF(DATAIN_COMPRAS!$C$2:C3129=C124,DATAIN_COMPRAS!$A$2:A3129))))),0)</f>
        <v>1124.9974999999999</v>
      </c>
      <c r="S124" s="24">
        <f>+x_7_6[[#This Row],[PEDIDO]]*x_7_6[[#This Row],[PRECIO UN]]</f>
        <v>0</v>
      </c>
      <c r="T124" s="83"/>
      <c r="U124" s="83">
        <f>+x_7_6[[#This Row],[COSTO COMPRA]]/$E$3</f>
        <v>0</v>
      </c>
      <c r="V124" s="83">
        <f>+x_7_6[[#This Row],[PEDIDO SEMANA ANTERIOR]]+x_7_6[[#This Row],[STOCK SEMANA ANTERIOR]]-x_7_6[[#This Row],[STOCK ACTUAL]]</f>
        <v>0</v>
      </c>
      <c r="W12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5" spans="1:24" hidden="1" x14ac:dyDescent="0.35">
      <c r="A125" s="19">
        <f t="shared" ca="1" si="6"/>
        <v>45979</v>
      </c>
      <c r="B125" s="8" t="str">
        <f>+_xlfn.XLOOKUP(x_7_6[[#This Row],[ITEM]],DATAIN_STOCK!B71:B1828,DATAIN_STOCK!E71:E1828,0,0,1)</f>
        <v>DESCARTABLES</v>
      </c>
      <c r="C125" s="2" t="s">
        <v>149</v>
      </c>
      <c r="D125" s="206" t="e">
        <f t="shared" ca="1" si="7"/>
        <v>#N/A</v>
      </c>
      <c r="E125" s="91"/>
      <c r="F125" s="10"/>
      <c r="G125" s="93" t="str" cm="1">
        <f t="array" aca="1" ref="G125" ca="1">IFERROR(INDEX(DATAIN_COMPRAS!$B$2:$B$2999,MATCH(1,(DATAIN_COMPRAS!$C$2:$C$2999=C125)*(DATAIN_COMPRAS!$A$2:$A$2999&gt;=TODAY()-90)*(DATAIN_COMPRAS!$J$2:$J$2999=MIN(_xlfn._xlws.FILTER(DATAIN_COMPRAS!$J$2:$J$2999,(DATAIN_COMPRAS!$C$2:$C$2999=C125)*(DATAIN_COMPRAS!$A$2:$A$2999&gt;=TODAY()-90)))),0)),"Sin datos")</f>
        <v>Sin datos</v>
      </c>
      <c r="H125" s="88"/>
      <c r="I125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5" s="11">
        <f>+x_7_6[[#This Row],[STOCK ACTUAL]]*x_7_6[[#This Row],[KG/UN]]</f>
        <v>0</v>
      </c>
      <c r="K125" s="5" t="e">
        <f ca="1">+(x_7_6[[#This Row],[DEMANDA DIARIA]]*x_7_6[[#This Row],[TIEMPO DE REPOSICION DIAS]])</f>
        <v>#N/A</v>
      </c>
      <c r="L125" s="5" t="e">
        <f ca="1">+x_7_6[[#This Row],[DEMANDA DIARIA]]*x_7_6[[#This Row],[TIEMPO DE REPOSICION DIAS]]</f>
        <v>#N/A</v>
      </c>
      <c r="M125" s="5"/>
      <c r="N125" s="6">
        <f>+(x_7_6[[#This Row],[CONSUMO]]*1)/6</f>
        <v>0</v>
      </c>
      <c r="O125" s="63" t="e">
        <f ca="1">+_xlfn.XLOOKUP(x_7_6[[#This Row],[PROVEEDOR]],PROVEEDORES!A:A,PROVEEDORES!C:C)</f>
        <v>#N/A</v>
      </c>
      <c r="P125" s="6"/>
      <c r="Q125" s="7"/>
      <c r="R125" s="13" cm="1">
        <f t="array" ref="R125">+IFERROR(MIN(_xlfn._xlws.FILTER(DATAIN_COMPRAS!$J$2:J3091,(DATAIN_COMPRAS!$C$2:C3091=C125)*(DATAIN_COMPRAS!$A$2:A3091=MAX(IF(DATAIN_COMPRAS!$C$2:C3091=C125,DATAIN_COMPRAS!$A$2:A3091))))),0)</f>
        <v>9999.9965999999986</v>
      </c>
      <c r="S125" s="24">
        <f>+x_7_6[[#This Row],[PEDIDO]]*x_7_6[[#This Row],[PRECIO UN]]</f>
        <v>0</v>
      </c>
      <c r="T125" s="7"/>
      <c r="U125" s="7">
        <f>+x_7_6[[#This Row],[COSTO COMPRA]]/$E$3</f>
        <v>0</v>
      </c>
      <c r="V125" s="64">
        <f>+x_7_6[[#This Row],[PEDIDO SEMANA ANTERIOR]]+x_7_6[[#This Row],[STOCK SEMANA ANTERIOR]]-x_7_6[[#This Row],[STOCK ACTUAL]]</f>
        <v>0</v>
      </c>
      <c r="W12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6" spans="1:24" hidden="1" x14ac:dyDescent="0.35">
      <c r="A126" s="19">
        <f t="shared" ca="1" si="6"/>
        <v>45979</v>
      </c>
      <c r="B126" s="8" t="str">
        <f>+_xlfn.XLOOKUP(x_7_6[[#This Row],[ITEM]],DATAIN_STOCK!B166:B1828,DATAIN_STOCK!E166:E1828,0,0,1)</f>
        <v>INSUMOS PASTELERIA</v>
      </c>
      <c r="C126" s="2" t="s">
        <v>339</v>
      </c>
      <c r="D126" s="206" t="e">
        <f t="shared" ca="1" si="7"/>
        <v>#N/A</v>
      </c>
      <c r="E126" s="91"/>
      <c r="F126" s="10"/>
      <c r="G126" s="93" t="str" cm="1">
        <f t="array" aca="1" ref="G126" ca="1">IFERROR(INDEX(DATAIN_COMPRAS!$B$2:$B$2999,MATCH(1,(DATAIN_COMPRAS!$C$2:$C$2999=C126)*(DATAIN_COMPRAS!$A$2:$A$2999&gt;=TODAY()-90)*(DATAIN_COMPRAS!$J$2:$J$2999=MIN(_xlfn._xlws.FILTER(DATAIN_COMPRAS!$J$2:$J$2999,(DATAIN_COMPRAS!$C$2:$C$2999=C126)*(DATAIN_COMPRAS!$A$2:$A$2999&gt;=TODAY()-90)))),0)),"Sin datos")</f>
        <v>Sin datos</v>
      </c>
      <c r="H126" s="88"/>
      <c r="I12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6" s="11">
        <f>+x_7_6[[#This Row],[STOCK ACTUAL]]*x_7_6[[#This Row],[KG/UN]]</f>
        <v>0</v>
      </c>
      <c r="K126" s="5" t="e">
        <f ca="1">+(x_7_6[[#This Row],[DEMANDA DIARIA]]*x_7_6[[#This Row],[TIEMPO DE REPOSICION DIAS]])</f>
        <v>#N/A</v>
      </c>
      <c r="L126" s="5" t="e">
        <f ca="1">+x_7_6[[#This Row],[DEMANDA DIARIA]]*x_7_6[[#This Row],[TIEMPO DE REPOSICION DIAS]]</f>
        <v>#N/A</v>
      </c>
      <c r="M126" s="5"/>
      <c r="N126" s="6">
        <f>+(x_7_6[[#This Row],[CONSUMO]]*1)/6</f>
        <v>0</v>
      </c>
      <c r="O126" s="63" t="e">
        <f ca="1">+_xlfn.XLOOKUP(x_7_6[[#This Row],[PROVEEDOR]],PROVEEDORES!A:A,PROVEEDORES!C:C)</f>
        <v>#N/A</v>
      </c>
      <c r="P126" s="6"/>
      <c r="R126" s="13" cm="1">
        <f t="array" ref="R126">+IFERROR(MIN(_xlfn._xlws.FILTER(DATAIN_COMPRAS!$J$2:J3176,(DATAIN_COMPRAS!$C$2:C3176=C126)*(DATAIN_COMPRAS!$A$2:A3176=MAX(IF(DATAIN_COMPRAS!$C$2:C3176=C126,DATAIN_COMPRAS!$A$2:A3176))))),0)</f>
        <v>0</v>
      </c>
      <c r="S126" s="24">
        <f>+x_7_6[[#This Row],[PEDIDO]]*x_7_6[[#This Row],[PRECIO UN]]</f>
        <v>0</v>
      </c>
      <c r="T126" s="7"/>
      <c r="U126" s="7">
        <f>+x_7_6[[#This Row],[COSTO COMPRA]]/$E$3</f>
        <v>0</v>
      </c>
      <c r="V126" s="7">
        <f>+x_7_6[[#This Row],[PEDIDO SEMANA ANTERIOR]]+x_7_6[[#This Row],[STOCK SEMANA ANTERIOR]]-x_7_6[[#This Row],[STOCK ACTUAL]]</f>
        <v>0</v>
      </c>
      <c r="W12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7" spans="1:24" hidden="1" x14ac:dyDescent="0.35">
      <c r="A127" s="18">
        <f t="shared" ca="1" si="6"/>
        <v>45979</v>
      </c>
      <c r="B127" s="8" t="str">
        <f>+_xlfn.XLOOKUP(x_7_6[[#This Row],[ITEM]],DATAIN_STOCK!B86:B1828,DATAIN_STOCK!E86:E1828,0,0,1)</f>
        <v>INSUMOS PASTELERIA</v>
      </c>
      <c r="C127" s="2" t="s">
        <v>203</v>
      </c>
      <c r="D127" s="206" t="e">
        <f t="shared" ca="1" si="7"/>
        <v>#N/A</v>
      </c>
      <c r="E127" s="91"/>
      <c r="F127" s="10"/>
      <c r="G127" s="93" t="str" cm="1">
        <f t="array" aca="1" ref="G127" ca="1">IFERROR(INDEX(DATAIN_COMPRAS!$B$2:$B$2999,MATCH(1,(DATAIN_COMPRAS!$C$2:$C$2999=C127)*(DATAIN_COMPRAS!$A$2:$A$2999&gt;=TODAY()-90)*(DATAIN_COMPRAS!$J$2:$J$2999=MIN(_xlfn._xlws.FILTER(DATAIN_COMPRAS!$J$2:$J$2999,(DATAIN_COMPRAS!$C$2:$C$2999=C127)*(DATAIN_COMPRAS!$A$2:$A$2999&gt;=TODAY()-90)))),0)),"Sin datos")</f>
        <v>Sin datos</v>
      </c>
      <c r="H127" s="88"/>
      <c r="I12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7" s="11">
        <f>+x_7_6[[#This Row],[STOCK ACTUAL]]*x_7_6[[#This Row],[KG/UN]]</f>
        <v>0</v>
      </c>
      <c r="K127" s="5" t="e">
        <f ca="1">+(x_7_6[[#This Row],[DEMANDA DIARIA]]*x_7_6[[#This Row],[TIEMPO DE REPOSICION DIAS]])</f>
        <v>#N/A</v>
      </c>
      <c r="L127" s="5" t="e">
        <f ca="1">+x_7_6[[#This Row],[DEMANDA DIARIA]]*x_7_6[[#This Row],[TIEMPO DE REPOSICION DIAS]]</f>
        <v>#N/A</v>
      </c>
      <c r="M127" s="5"/>
      <c r="N127" s="6">
        <f>+(x_7_6[[#This Row],[CONSUMO]]*1)/6</f>
        <v>0</v>
      </c>
      <c r="O127" s="63" t="e">
        <f ca="1">+_xlfn.XLOOKUP(x_7_6[[#This Row],[PROVEEDOR]],PROVEEDORES!A:A,PROVEEDORES!C:C)</f>
        <v>#N/A</v>
      </c>
      <c r="P127" s="6"/>
      <c r="Q127" s="7"/>
      <c r="R127" s="13" cm="1">
        <f t="array" ref="R127">+IFERROR(MIN(_xlfn._xlws.FILTER(DATAIN_COMPRAS!$J$2:J3100,(DATAIN_COMPRAS!$C$2:C3100=C127)*(DATAIN_COMPRAS!$A$2:A3100=MAX(IF(DATAIN_COMPRAS!$C$2:C3100=C127,DATAIN_COMPRAS!$A$2:A3100))))),0)</f>
        <v>0</v>
      </c>
      <c r="S127" s="24">
        <f>+x_7_6[[#This Row],[PEDIDO]]*x_7_6[[#This Row],[PRECIO UN]]</f>
        <v>0</v>
      </c>
      <c r="T127" s="7"/>
      <c r="U127" s="7">
        <f>+x_7_6[[#This Row],[COSTO COMPRA]]/$E$3</f>
        <v>0</v>
      </c>
      <c r="V127" s="64">
        <f>+x_7_6[[#This Row],[PEDIDO SEMANA ANTERIOR]]+x_7_6[[#This Row],[STOCK SEMANA ANTERIOR]]-x_7_6[[#This Row],[STOCK ACTUAL]]</f>
        <v>0</v>
      </c>
      <c r="W12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8" spans="1:24" hidden="1" x14ac:dyDescent="0.35">
      <c r="A128" s="19">
        <f t="shared" ca="1" si="6"/>
        <v>45979</v>
      </c>
      <c r="B128" s="8" t="str">
        <f>+_xlfn.XLOOKUP(x_7_6[[#This Row],[ITEM]],DATAIN_STOCK!B87:B1828,DATAIN_STOCK!E87:E1828,0,0,1)</f>
        <v>INSUMOS PASTELERIA</v>
      </c>
      <c r="C128" s="2" t="s">
        <v>337</v>
      </c>
      <c r="D128" s="206" t="e">
        <f t="shared" ca="1" si="7"/>
        <v>#N/A</v>
      </c>
      <c r="E128" s="91"/>
      <c r="F128" s="10"/>
      <c r="G128" s="93" t="str" cm="1">
        <f t="array" aca="1" ref="G128" ca="1">IFERROR(INDEX(DATAIN_COMPRAS!$B$2:$B$2999,MATCH(1,(DATAIN_COMPRAS!$C$2:$C$2999=C128)*(DATAIN_COMPRAS!$A$2:$A$2999&gt;=TODAY()-90)*(DATAIN_COMPRAS!$J$2:$J$2999=MIN(_xlfn._xlws.FILTER(DATAIN_COMPRAS!$J$2:$J$2999,(DATAIN_COMPRAS!$C$2:$C$2999=C128)*(DATAIN_COMPRAS!$A$2:$A$2999&gt;=TODAY()-90)))),0)),"Sin datos")</f>
        <v>Sin datos</v>
      </c>
      <c r="H128" s="88"/>
      <c r="I12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8" s="11">
        <f>+x_7_6[[#This Row],[STOCK ACTUAL]]*x_7_6[[#This Row],[KG/UN]]</f>
        <v>0</v>
      </c>
      <c r="K128" s="5" t="e">
        <f ca="1">+(x_7_6[[#This Row],[DEMANDA DIARIA]]*x_7_6[[#This Row],[TIEMPO DE REPOSICION DIAS]])</f>
        <v>#N/A</v>
      </c>
      <c r="L128" s="5" t="e">
        <f ca="1">+x_7_6[[#This Row],[DEMANDA DIARIA]]*x_7_6[[#This Row],[TIEMPO DE REPOSICION DIAS]]</f>
        <v>#N/A</v>
      </c>
      <c r="M128" s="5"/>
      <c r="N128" s="6">
        <f>+(x_7_6[[#This Row],[CONSUMO]]*1)/6</f>
        <v>0</v>
      </c>
      <c r="O128" s="63" t="e">
        <f ca="1">+_xlfn.XLOOKUP(x_7_6[[#This Row],[PROVEEDOR]],PROVEEDORES!A:A,PROVEEDORES!C:C)</f>
        <v>#N/A</v>
      </c>
      <c r="P128" s="6"/>
      <c r="R128" s="13" cm="1">
        <f t="array" ref="R128">+IFERROR(MIN(_xlfn._xlws.FILTER(DATAIN_COMPRAS!$J$2:J3159,(DATAIN_COMPRAS!$C$2:C3159=C128)*(DATAIN_COMPRAS!$A$2:A3159=MAX(IF(DATAIN_COMPRAS!$C$2:C3159=C128,DATAIN_COMPRAS!$A$2:A3159))))),0)</f>
        <v>0</v>
      </c>
      <c r="S128" s="24">
        <f>+x_7_6[[#This Row],[PEDIDO]]*x_7_6[[#This Row],[PRECIO UN]]</f>
        <v>0</v>
      </c>
      <c r="T128" s="7"/>
      <c r="U128" s="7">
        <f>+x_7_6[[#This Row],[COSTO COMPRA]]/$E$3</f>
        <v>0</v>
      </c>
      <c r="V128" s="7">
        <f>+x_7_6[[#This Row],[PEDIDO SEMANA ANTERIOR]]+x_7_6[[#This Row],[STOCK SEMANA ANTERIOR]]-x_7_6[[#This Row],[STOCK ACTUAL]]</f>
        <v>0</v>
      </c>
      <c r="W12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29" spans="1:24" hidden="1" x14ac:dyDescent="0.35">
      <c r="A129" s="19">
        <f t="shared" ca="1" si="6"/>
        <v>45979</v>
      </c>
      <c r="B129" s="8" t="str">
        <f>+_xlfn.XLOOKUP(x_7_6[[#This Row],[ITEM]],DATAIN_STOCK!B73:B1828,DATAIN_STOCK!E73:E1828,0,0,1)</f>
        <v>ALMACEN</v>
      </c>
      <c r="C129" s="2" t="s">
        <v>133</v>
      </c>
      <c r="D129" s="206" t="e">
        <f t="shared" ca="1" si="7"/>
        <v>#N/A</v>
      </c>
      <c r="E129" s="91"/>
      <c r="F129" s="10"/>
      <c r="G129" s="93" t="str" cm="1">
        <f t="array" aca="1" ref="G129" ca="1">IFERROR(INDEX(DATAIN_COMPRAS!$B$2:$B$2999,MATCH(1,(DATAIN_COMPRAS!$C$2:$C$2999=C129)*(DATAIN_COMPRAS!$A$2:$A$2999&gt;=TODAY()-90)*(DATAIN_COMPRAS!$J$2:$J$2999=MIN(_xlfn._xlws.FILTER(DATAIN_COMPRAS!$J$2:$J$2999,(DATAIN_COMPRAS!$C$2:$C$2999=C129)*(DATAIN_COMPRAS!$A$2:$A$2999&gt;=TODAY()-90)))),0)),"Sin datos")</f>
        <v>Sin datos</v>
      </c>
      <c r="H129" s="88"/>
      <c r="I129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29" s="11">
        <f>+x_7_6[[#This Row],[STOCK ACTUAL]]*x_7_6[[#This Row],[KG/UN]]</f>
        <v>0</v>
      </c>
      <c r="K129" s="5" t="e">
        <f ca="1">+(x_7_6[[#This Row],[DEMANDA DIARIA]]*x_7_6[[#This Row],[TIEMPO DE REPOSICION DIAS]])</f>
        <v>#N/A</v>
      </c>
      <c r="L129" s="5" t="e">
        <f ca="1">+x_7_6[[#This Row],[DEMANDA DIARIA]]*x_7_6[[#This Row],[TIEMPO DE REPOSICION DIAS]]</f>
        <v>#N/A</v>
      </c>
      <c r="M129" s="5"/>
      <c r="N129" s="6">
        <f>+(x_7_6[[#This Row],[CONSUMO]]*1)/6</f>
        <v>0</v>
      </c>
      <c r="O129" s="63" t="e">
        <f ca="1">+_xlfn.XLOOKUP(x_7_6[[#This Row],[PROVEEDOR]],PROVEEDORES!A:A,PROVEEDORES!C:C)</f>
        <v>#N/A</v>
      </c>
      <c r="P129" s="6"/>
      <c r="Q129" s="7"/>
      <c r="R129" s="13" cm="1">
        <f t="array" ref="R129">+IFERROR(MIN(_xlfn._xlws.FILTER(DATAIN_COMPRAS!$J$2:J3167,(DATAIN_COMPRAS!$C$2:C3167=C129)*(DATAIN_COMPRAS!$A$2:A3167=MAX(IF(DATAIN_COMPRAS!$C$2:C3167=C129,DATAIN_COMPRAS!$A$2:A3167))))),0)</f>
        <v>0</v>
      </c>
      <c r="S129" s="24">
        <f>+x_7_6[[#This Row],[PEDIDO]]*x_7_6[[#This Row],[PRECIO UN]]</f>
        <v>0</v>
      </c>
      <c r="T129" s="7"/>
      <c r="U129" s="7">
        <f>+x_7_6[[#This Row],[COSTO COMPRA]]/$E$3</f>
        <v>0</v>
      </c>
      <c r="V129" s="64">
        <f>+x_7_6[[#This Row],[PEDIDO SEMANA ANTERIOR]]+x_7_6[[#This Row],[STOCK SEMANA ANTERIOR]]-x_7_6[[#This Row],[STOCK ACTUAL]]</f>
        <v>0</v>
      </c>
      <c r="W129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29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0" spans="1:24" hidden="1" x14ac:dyDescent="0.35">
      <c r="A130" s="19">
        <f t="shared" ca="1" si="6"/>
        <v>45979</v>
      </c>
      <c r="B130" s="8" t="str">
        <f>+_xlfn.XLOOKUP(x_7_6[[#This Row],[ITEM]],DATAIN_STOCK!B17:B1828,DATAIN_STOCK!E17:E1828,0,0,1)</f>
        <v>LIMPIEZA</v>
      </c>
      <c r="C130" s="200" t="s">
        <v>312</v>
      </c>
      <c r="D130" s="206" t="e">
        <f t="shared" ca="1" si="7"/>
        <v>#N/A</v>
      </c>
      <c r="E130" s="91"/>
      <c r="F130" s="10"/>
      <c r="G130" s="93" t="str" cm="1">
        <f t="array" aca="1" ref="G130" ca="1">IFERROR(INDEX(DATAIN_COMPRAS!$B$2:$B$2999,MATCH(1,(DATAIN_COMPRAS!$C$2:$C$2999=C130)*(DATAIN_COMPRAS!$A$2:$A$2999&gt;=TODAY()-90)*(DATAIN_COMPRAS!$J$2:$J$2999=MIN(_xlfn._xlws.FILTER(DATAIN_COMPRAS!$J$2:$J$2999,(DATAIN_COMPRAS!$C$2:$C$2999=C130)*(DATAIN_COMPRAS!$A$2:$A$2999&gt;=TODAY()-90)))),0)),"Sin datos")</f>
        <v>Sin datos</v>
      </c>
      <c r="H130" s="88"/>
      <c r="I130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0" s="11">
        <f>+x_7_6[[#This Row],[STOCK ACTUAL]]*x_7_6[[#This Row],[KG/UN]]</f>
        <v>0</v>
      </c>
      <c r="K130" s="5" t="e">
        <f ca="1">+(x_7_6[[#This Row],[DEMANDA DIARIA]]*x_7_6[[#This Row],[TIEMPO DE REPOSICION DIAS]])</f>
        <v>#N/A</v>
      </c>
      <c r="L130" s="5" t="e">
        <f ca="1">+x_7_6[[#This Row],[DEMANDA DIARIA]]*x_7_6[[#This Row],[TIEMPO DE REPOSICION DIAS]]</f>
        <v>#N/A</v>
      </c>
      <c r="M130" s="5"/>
      <c r="N130" s="6">
        <f>+(x_7_6[[#This Row],[CONSUMO]]*1)/6</f>
        <v>0</v>
      </c>
      <c r="O130" s="63" t="e">
        <f ca="1">+_xlfn.XLOOKUP(x_7_6[[#This Row],[PROVEEDOR]],PROVEEDORES!A:A,PROVEEDORES!C:C)</f>
        <v>#N/A</v>
      </c>
      <c r="P130" s="6"/>
      <c r="R130" s="13" cm="1">
        <f t="array" ref="R130">+IFERROR(MIN(_xlfn._xlws.FILTER(DATAIN_COMPRAS!$J$2:J3111,(DATAIN_COMPRAS!$C$2:C3111=C130)*(DATAIN_COMPRAS!$A$2:A3111=MAX(IF(DATAIN_COMPRAS!$C$2:C3111=C130,DATAIN_COMPRAS!$A$2:A3111))))),0)</f>
        <v>0</v>
      </c>
      <c r="S130" s="24">
        <f>+x_7_6[[#This Row],[PEDIDO]]*x_7_6[[#This Row],[PRECIO UN]]</f>
        <v>0</v>
      </c>
      <c r="T130" s="7"/>
      <c r="U130" s="7">
        <f>+x_7_6[[#This Row],[COSTO COMPRA]]/$E$3</f>
        <v>0</v>
      </c>
      <c r="V130" s="7">
        <f>+x_7_6[[#This Row],[PEDIDO SEMANA ANTERIOR]]+x_7_6[[#This Row],[STOCK SEMANA ANTERIOR]]-x_7_6[[#This Row],[STOCK ACTUAL]]</f>
        <v>0</v>
      </c>
      <c r="W130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0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1" spans="1:24" hidden="1" x14ac:dyDescent="0.35">
      <c r="A131" s="19">
        <f t="shared" ca="1" si="6"/>
        <v>45979</v>
      </c>
      <c r="B131" s="8" t="str">
        <f>+_xlfn.XLOOKUP(x_7_6[[#This Row],[ITEM]],DATAIN_STOCK!B30:B1828,DATAIN_STOCK!E30:E1828,0,0,1)</f>
        <v>LIMPIEZA</v>
      </c>
      <c r="C131" s="2" t="s">
        <v>343</v>
      </c>
      <c r="D131" s="206" t="e">
        <f t="shared" ca="1" si="7"/>
        <v>#N/A</v>
      </c>
      <c r="E131" s="91"/>
      <c r="F131" s="92"/>
      <c r="G131" s="93" t="str" cm="1">
        <f t="array" aca="1" ref="G131" ca="1">IFERROR(INDEX(DATAIN_COMPRAS!$B$2:$B$2999,MATCH(1,(DATAIN_COMPRAS!$C$2:$C$2999=C131)*(DATAIN_COMPRAS!$A$2:$A$2999&gt;=TODAY()-90)*(DATAIN_COMPRAS!$J$2:$J$2999=MIN(_xlfn._xlws.FILTER(DATAIN_COMPRAS!$J$2:$J$2999,(DATAIN_COMPRAS!$C$2:$C$2999=C131)*(DATAIN_COMPRAS!$A$2:$A$2999&gt;=TODAY()-90)))),0)),"Sin datos")</f>
        <v>Sin datos</v>
      </c>
      <c r="H131" s="88"/>
      <c r="I131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1" s="11">
        <f>+x_7_6[[#This Row],[STOCK ACTUAL]]*x_7_6[[#This Row],[KG/UN]]</f>
        <v>0</v>
      </c>
      <c r="K131" s="94" t="e">
        <f ca="1">+(x_7_6[[#This Row],[DEMANDA DIARIA]]*x_7_6[[#This Row],[TIEMPO DE REPOSICION DIAS]])</f>
        <v>#N/A</v>
      </c>
      <c r="L131" s="94" t="e">
        <f ca="1">+x_7_6[[#This Row],[DEMANDA DIARIA]]*x_7_6[[#This Row],[TIEMPO DE REPOSICION DIAS]]</f>
        <v>#N/A</v>
      </c>
      <c r="M131" s="94"/>
      <c r="N131" s="90">
        <f>+(x_7_6[[#This Row],[CONSUMO]]*1)/6</f>
        <v>0</v>
      </c>
      <c r="O131" s="95" t="e">
        <f ca="1">+_xlfn.XLOOKUP(x_7_6[[#This Row],[PROVEEDOR]],PROVEEDORES!A:A,PROVEEDORES!C:C)</f>
        <v>#N/A</v>
      </c>
      <c r="P131" s="90"/>
      <c r="R131" s="13" cm="1">
        <f t="array" ref="R131">+IFERROR(MIN(_xlfn._xlws.FILTER(DATAIN_COMPRAS!$J$2:J3170,(DATAIN_COMPRAS!$C$2:C3170=C131)*(DATAIN_COMPRAS!$A$2:A3170=MAX(IF(DATAIN_COMPRAS!$C$2:C3170=C131,DATAIN_COMPRAS!$A$2:A3170))))),0)</f>
        <v>0</v>
      </c>
      <c r="S131" s="24">
        <f>+x_7_6[[#This Row],[PEDIDO]]*x_7_6[[#This Row],[PRECIO UN]]</f>
        <v>0</v>
      </c>
      <c r="T131" s="83"/>
      <c r="U131" s="83">
        <f>+x_7_6[[#This Row],[COSTO COMPRA]]/$E$3</f>
        <v>0</v>
      </c>
      <c r="V131" s="83">
        <f>+x_7_6[[#This Row],[PEDIDO SEMANA ANTERIOR]]+x_7_6[[#This Row],[STOCK SEMANA ANTERIOR]]-x_7_6[[#This Row],[STOCK ACTUAL]]</f>
        <v>0</v>
      </c>
      <c r="W131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1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2" spans="1:24" hidden="1" x14ac:dyDescent="0.35">
      <c r="A132" s="18">
        <f t="shared" ca="1" si="6"/>
        <v>45979</v>
      </c>
      <c r="B132" s="8" t="str">
        <f>+_xlfn.XLOOKUP(x_7_6[[#This Row],[ITEM]],DATAIN_STOCK!B38:B1828,DATAIN_STOCK!E38:E1828,0,0,1)</f>
        <v>ALMACEN</v>
      </c>
      <c r="C132" s="2" t="s">
        <v>120</v>
      </c>
      <c r="D132" s="206" t="e">
        <f t="shared" ca="1" si="7"/>
        <v>#N/A</v>
      </c>
      <c r="E132" s="91"/>
      <c r="F132" s="10"/>
      <c r="G132" s="93" t="str" cm="1">
        <f t="array" aca="1" ref="G132" ca="1">IFERROR(INDEX(DATAIN_COMPRAS!$B$2:$B$2999,MATCH(1,(DATAIN_COMPRAS!$C$2:$C$2999=C132)*(DATAIN_COMPRAS!$A$2:$A$2999&gt;=TODAY()-90)*(DATAIN_COMPRAS!$J$2:$J$2999=MIN(_xlfn._xlws.FILTER(DATAIN_COMPRAS!$J$2:$J$2999,(DATAIN_COMPRAS!$C$2:$C$2999=C132)*(DATAIN_COMPRAS!$A$2:$A$2999&gt;=TODAY()-90)))),0)),"Sin datos")</f>
        <v>Sin datos</v>
      </c>
      <c r="H132" s="88"/>
      <c r="I132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2" s="11">
        <f>+x_7_6[[#This Row],[STOCK ACTUAL]]*x_7_6[[#This Row],[KG/UN]]</f>
        <v>0</v>
      </c>
      <c r="K132" s="5" t="e">
        <f ca="1">+(x_7_6[[#This Row],[DEMANDA DIARIA]]*x_7_6[[#This Row],[TIEMPO DE REPOSICION DIAS]])</f>
        <v>#N/A</v>
      </c>
      <c r="L132" s="5" t="e">
        <f ca="1">+x_7_6[[#This Row],[DEMANDA DIARIA]]*x_7_6[[#This Row],[TIEMPO DE REPOSICION DIAS]]</f>
        <v>#N/A</v>
      </c>
      <c r="M132" s="5"/>
      <c r="N132" s="6">
        <f>+(x_7_6[[#This Row],[CONSUMO]]*1)/6</f>
        <v>0</v>
      </c>
      <c r="O132" s="63" t="e">
        <f ca="1">+_xlfn.XLOOKUP(x_7_6[[#This Row],[PROVEEDOR]],PROVEEDORES!A:A,PROVEEDORES!C:C)</f>
        <v>#N/A</v>
      </c>
      <c r="P132" s="6"/>
      <c r="Q132" s="7"/>
      <c r="R132" s="13" cm="1">
        <f t="array" ref="R132">+IFERROR(MIN(_xlfn._xlws.FILTER(DATAIN_COMPRAS!$J$2:J3043,(DATAIN_COMPRAS!$C$2:C3043=C132)*(DATAIN_COMPRAS!$A$2:A3043=MAX(IF(DATAIN_COMPRAS!$C$2:C3043=C132,DATAIN_COMPRAS!$A$2:A3043))))),0)</f>
        <v>0</v>
      </c>
      <c r="S132" s="24">
        <f>+x_7_6[[#This Row],[PEDIDO]]*x_7_6[[#This Row],[PRECIO UN]]</f>
        <v>0</v>
      </c>
      <c r="T132" s="7"/>
      <c r="U132" s="7">
        <f>+x_7_6[[#This Row],[COSTO COMPRA]]/$E$3</f>
        <v>0</v>
      </c>
      <c r="V132" s="64">
        <f>+x_7_6[[#This Row],[PEDIDO SEMANA ANTERIOR]]+x_7_6[[#This Row],[STOCK SEMANA ANTERIOR]]-x_7_6[[#This Row],[STOCK ACTUAL]]</f>
        <v>0</v>
      </c>
      <c r="W132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2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3" spans="1:24" hidden="1" x14ac:dyDescent="0.35">
      <c r="A133" s="19">
        <f t="shared" ca="1" si="6"/>
        <v>45979</v>
      </c>
      <c r="B133" s="8" t="str">
        <f>+_xlfn.XLOOKUP(x_7_6[[#This Row],[ITEM]],DATAIN_STOCK!B14:B1828,DATAIN_STOCK!E14:E1828,0,0,1)</f>
        <v>ALMACEN</v>
      </c>
      <c r="C133" s="8" t="s">
        <v>250</v>
      </c>
      <c r="D133" s="206" t="e">
        <f t="shared" ca="1" si="7"/>
        <v>#N/A</v>
      </c>
      <c r="E133" s="91"/>
      <c r="F133" s="10"/>
      <c r="G133" s="93" t="str" cm="1">
        <f t="array" aca="1" ref="G133" ca="1">IFERROR(INDEX(DATAIN_COMPRAS!$B$2:$B$2999,MATCH(1,(DATAIN_COMPRAS!$C$2:$C$2999=C133)*(DATAIN_COMPRAS!$A$2:$A$2999&gt;=TODAY()-90)*(DATAIN_COMPRAS!$J$2:$J$2999=MIN(_xlfn._xlws.FILTER(DATAIN_COMPRAS!$J$2:$J$2999,(DATAIN_COMPRAS!$C$2:$C$2999=C133)*(DATAIN_COMPRAS!$A$2:$A$2999&gt;=TODAY()-90)))),0)),"Sin datos")</f>
        <v>Sin datos</v>
      </c>
      <c r="H133" s="88"/>
      <c r="I133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3" s="11">
        <f>+x_7_6[[#This Row],[STOCK ACTUAL]]*x_7_6[[#This Row],[KG/UN]]</f>
        <v>0</v>
      </c>
      <c r="K133" s="5" t="e">
        <f ca="1">+(x_7_6[[#This Row],[DEMANDA DIARIA]]*x_7_6[[#This Row],[TIEMPO DE REPOSICION DIAS]])</f>
        <v>#N/A</v>
      </c>
      <c r="L133" s="5" t="e">
        <f ca="1">+x_7_6[[#This Row],[DEMANDA DIARIA]]*x_7_6[[#This Row],[TIEMPO DE REPOSICION DIAS]]</f>
        <v>#N/A</v>
      </c>
      <c r="M133" s="5"/>
      <c r="N133" s="6">
        <f>+(x_7_6[[#This Row],[CONSUMO]]*1)/6</f>
        <v>0</v>
      </c>
      <c r="O133" s="63" t="e">
        <f ca="1">+_xlfn.XLOOKUP(x_7_6[[#This Row],[PROVEEDOR]],PROVEEDORES!A:A,PROVEEDORES!C:C)</f>
        <v>#N/A</v>
      </c>
      <c r="P133" s="6"/>
      <c r="R133" s="13" cm="1">
        <f t="array" ref="R133">+IFERROR(MIN(_xlfn._xlws.FILTER(DATAIN_COMPRAS!$J$2:J3022,(DATAIN_COMPRAS!$C$2:C3022=C133)*(DATAIN_COMPRAS!$A$2:A3022=MAX(IF(DATAIN_COMPRAS!$C$2:C3022=C133,DATAIN_COMPRAS!$A$2:A3022))))),0)</f>
        <v>0</v>
      </c>
      <c r="S133" s="24">
        <f>+x_7_6[[#This Row],[PEDIDO]]*x_7_6[[#This Row],[PRECIO UN]]</f>
        <v>0</v>
      </c>
      <c r="T133" s="7"/>
      <c r="U133" s="7">
        <f>+x_7_6[[#This Row],[COSTO COMPRA]]/$E$3</f>
        <v>0</v>
      </c>
      <c r="V133" s="7">
        <f>+x_7_6[[#This Row],[PEDIDO SEMANA ANTERIOR]]+x_7_6[[#This Row],[STOCK SEMANA ANTERIOR]]-x_7_6[[#This Row],[STOCK ACTUAL]]</f>
        <v>0</v>
      </c>
      <c r="W133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3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4" spans="1:24" hidden="1" x14ac:dyDescent="0.35">
      <c r="A134" s="18">
        <f t="shared" ca="1" si="6"/>
        <v>45979</v>
      </c>
      <c r="B134" s="8" t="str">
        <f>+_xlfn.XLOOKUP(x_7_6[[#This Row],[ITEM]],DATAIN_STOCK!B15:B1828,DATAIN_STOCK!E15:E1828,0,0,1)</f>
        <v>ALMACEN</v>
      </c>
      <c r="C134" s="2" t="s">
        <v>205</v>
      </c>
      <c r="D134" s="206" t="e">
        <f t="shared" ca="1" si="7"/>
        <v>#N/A</v>
      </c>
      <c r="E134" s="85"/>
      <c r="F134" s="10"/>
      <c r="G134" s="93" t="str" cm="1">
        <f t="array" aca="1" ref="G134" ca="1">IFERROR(INDEX(DATAIN_COMPRAS!$B$2:$B$2999,MATCH(1,(DATAIN_COMPRAS!$C$2:$C$2999=C134)*(DATAIN_COMPRAS!$A$2:$A$2999&gt;=TODAY()-90)*(DATAIN_COMPRAS!$J$2:$J$2999=MIN(_xlfn._xlws.FILTER(DATAIN_COMPRAS!$J$2:$J$2999,(DATAIN_COMPRAS!$C$2:$C$2999=C134)*(DATAIN_COMPRAS!$A$2:$A$2999&gt;=TODAY()-90)))),0)),"Sin datos")</f>
        <v>Sin datos</v>
      </c>
      <c r="H134" s="88"/>
      <c r="I134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4" s="11">
        <f>+x_7_6[[#This Row],[STOCK ACTUAL]]*x_7_6[[#This Row],[KG/UN]]</f>
        <v>0</v>
      </c>
      <c r="K134" s="5" t="e">
        <f ca="1">+(x_7_6[[#This Row],[DEMANDA DIARIA]]*x_7_6[[#This Row],[TIEMPO DE REPOSICION DIAS]])</f>
        <v>#N/A</v>
      </c>
      <c r="L134" s="5" t="e">
        <f ca="1">+x_7_6[[#This Row],[DEMANDA DIARIA]]*x_7_6[[#This Row],[TIEMPO DE REPOSICION DIAS]]</f>
        <v>#N/A</v>
      </c>
      <c r="M134" s="5"/>
      <c r="N134" s="6">
        <f>+(x_7_6[[#This Row],[CONSUMO]]*1)/6</f>
        <v>0</v>
      </c>
      <c r="O134" s="63" t="e">
        <f ca="1">+_xlfn.XLOOKUP(x_7_6[[#This Row],[PROVEEDOR]],PROVEEDORES!A:A,PROVEEDORES!C:C)</f>
        <v>#N/A</v>
      </c>
      <c r="P134" s="6"/>
      <c r="Q134" s="7"/>
      <c r="R134" s="13" cm="1">
        <f t="array" ref="R134">+IFERROR(MIN(_xlfn._xlws.FILTER(DATAIN_COMPRAS!$J$2:J3023,(DATAIN_COMPRAS!$C$2:C3023=C134)*(DATAIN_COMPRAS!$A$2:A3023=MAX(IF(DATAIN_COMPRAS!$C$2:C3023=C134,DATAIN_COMPRAS!$A$2:A3023))))),0)</f>
        <v>0</v>
      </c>
      <c r="S134" s="24">
        <f>+x_7_6[[#This Row],[PEDIDO]]*x_7_6[[#This Row],[PRECIO UN]]</f>
        <v>0</v>
      </c>
      <c r="T134" s="7"/>
      <c r="U134" s="7">
        <f>+x_7_6[[#This Row],[COSTO COMPRA]]/$E$3</f>
        <v>0</v>
      </c>
      <c r="V134" s="64">
        <f>+x_7_6[[#This Row],[PEDIDO SEMANA ANTERIOR]]+x_7_6[[#This Row],[STOCK SEMANA ANTERIOR]]-x_7_6[[#This Row],[STOCK ACTUAL]]</f>
        <v>0</v>
      </c>
      <c r="W134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4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5" spans="1:24" hidden="1" x14ac:dyDescent="0.35">
      <c r="A135" s="19">
        <f t="shared" ca="1" si="6"/>
        <v>45979</v>
      </c>
      <c r="B135" s="8" t="str">
        <f>+_xlfn.XLOOKUP(x_7_6[[#This Row],[ITEM]],DATAIN_STOCK!B175:B1828,DATAIN_STOCK!E175:E1828,0,0,1)</f>
        <v>DESCARTABLES</v>
      </c>
      <c r="C135" s="8" t="s">
        <v>493</v>
      </c>
      <c r="D135" s="206" t="e">
        <f t="shared" ca="1" si="7"/>
        <v>#N/A</v>
      </c>
      <c r="E135" s="91"/>
      <c r="F135" s="92"/>
      <c r="G135" s="93" t="str" cm="1">
        <f t="array" aca="1" ref="G135" ca="1">IFERROR(INDEX(DATAIN_COMPRAS!$B$2:$B$2999,MATCH(1,(DATAIN_COMPRAS!$C$2:$C$2999=C135)*(DATAIN_COMPRAS!$A$2:$A$2999&gt;=TODAY()-90)*(DATAIN_COMPRAS!$J$2:$J$2999=MIN(_xlfn._xlws.FILTER(DATAIN_COMPRAS!$J$2:$J$2999,(DATAIN_COMPRAS!$C$2:$C$2999=C135)*(DATAIN_COMPRAS!$A$2:$A$2999&gt;=TODAY()-90)))),0)),"Sin datos")</f>
        <v>Sin datos</v>
      </c>
      <c r="I135" s="157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5" s="11">
        <f>+x_7_6[[#This Row],[STOCK ACTUAL]]*x_7_6[[#This Row],[KG/UN]]</f>
        <v>0</v>
      </c>
      <c r="K135" s="94" t="e">
        <f ca="1">+(x_7_6[[#This Row],[DEMANDA DIARIA]]*x_7_6[[#This Row],[TIEMPO DE REPOSICION DIAS]])</f>
        <v>#N/A</v>
      </c>
      <c r="L135" s="94" t="e">
        <f ca="1">+x_7_6[[#This Row],[DEMANDA DIARIA]]*x_7_6[[#This Row],[TIEMPO DE REPOSICION DIAS]]</f>
        <v>#N/A</v>
      </c>
      <c r="M135" s="94"/>
      <c r="N135" s="90">
        <f>+(x_7_6[[#This Row],[CONSUMO]]*1)/6</f>
        <v>0</v>
      </c>
      <c r="O135" s="95" t="e">
        <f ca="1">+_xlfn.XLOOKUP(x_7_6[[#This Row],[PROVEEDOR]],PROVEEDORES!A:A,PROVEEDORES!C:C)</f>
        <v>#N/A</v>
      </c>
      <c r="P135" s="90"/>
      <c r="R135" s="13" cm="1">
        <f t="array" ref="R135">+IFERROR(MIN(_xlfn._xlws.FILTER(DATAIN_COMPRAS!$J$2:J3174,(DATAIN_COMPRAS!$C$2:C3174=C135)*(DATAIN_COMPRAS!$A$2:A3174=MAX(IF(DATAIN_COMPRAS!$C$2:C3174=C135,DATAIN_COMPRAS!$A$2:A3174))))),0)</f>
        <v>30</v>
      </c>
      <c r="S135" s="24">
        <f>+x_7_6[[#This Row],[PEDIDO]]*x_7_6[[#This Row],[PRECIO UN]]</f>
        <v>0</v>
      </c>
      <c r="T135" s="83"/>
      <c r="U135" s="83">
        <f>+x_7_6[[#This Row],[COSTO COMPRA]]/$E$3</f>
        <v>0</v>
      </c>
      <c r="V135" s="83">
        <f>+x_7_6[[#This Row],[PEDIDO SEMANA ANTERIOR]]+x_7_6[[#This Row],[STOCK SEMANA ANTERIOR]]-x_7_6[[#This Row],[STOCK ACTUAL]]</f>
        <v>0</v>
      </c>
      <c r="W135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5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6" spans="1:24" hidden="1" x14ac:dyDescent="0.35">
      <c r="A136" s="19">
        <f t="shared" ca="1" si="6"/>
        <v>45979</v>
      </c>
      <c r="B136" s="8" t="str">
        <f>+_xlfn.XLOOKUP(x_7_6[[#This Row],[ITEM]],DATAIN_STOCK!B76:B1828,DATAIN_STOCK!E76:E1828,0,0,1)</f>
        <v>DESCARTABLES</v>
      </c>
      <c r="C136" s="2" t="s">
        <v>134</v>
      </c>
      <c r="D136" s="206" t="e">
        <f t="shared" ca="1" si="7"/>
        <v>#N/A</v>
      </c>
      <c r="E136" s="91"/>
      <c r="F136" s="10"/>
      <c r="G136" s="93" t="str" cm="1">
        <f t="array" aca="1" ref="G136" ca="1">IFERROR(INDEX(DATAIN_COMPRAS!$B$2:$B$2999,MATCH(1,(DATAIN_COMPRAS!$C$2:$C$2999=C136)*(DATAIN_COMPRAS!$A$2:$A$2999&gt;=TODAY()-90)*(DATAIN_COMPRAS!$J$2:$J$2999=MIN(_xlfn._xlws.FILTER(DATAIN_COMPRAS!$J$2:$J$2999,(DATAIN_COMPRAS!$C$2:$C$2999=C136)*(DATAIN_COMPRAS!$A$2:$A$2999&gt;=TODAY()-90)))),0)),"Sin datos")</f>
        <v>Sin datos</v>
      </c>
      <c r="H136" s="88"/>
      <c r="I136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6" s="11">
        <f>+x_7_6[[#This Row],[STOCK ACTUAL]]*x_7_6[[#This Row],[KG/UN]]</f>
        <v>0</v>
      </c>
      <c r="K136" s="5" t="e">
        <f ca="1">+(x_7_6[[#This Row],[DEMANDA DIARIA]]*x_7_6[[#This Row],[TIEMPO DE REPOSICION DIAS]])</f>
        <v>#N/A</v>
      </c>
      <c r="L136" s="5" t="e">
        <f ca="1">+x_7_6[[#This Row],[DEMANDA DIARIA]]*x_7_6[[#This Row],[TIEMPO DE REPOSICION DIAS]]</f>
        <v>#N/A</v>
      </c>
      <c r="M136" s="5"/>
      <c r="N136" s="6">
        <f>+(x_7_6[[#This Row],[CONSUMO]]*1)/6</f>
        <v>0</v>
      </c>
      <c r="O136" s="84" t="e">
        <f ca="1">+_xlfn.XLOOKUP(x_7_6[[#This Row],[PROVEEDOR]],PROVEEDORES!A:A,PROVEEDORES!C:C)</f>
        <v>#N/A</v>
      </c>
      <c r="P136" s="6"/>
      <c r="Q136" s="7"/>
      <c r="R136" s="13" cm="1">
        <f t="array" ref="R136">+IFERROR(MIN(_xlfn._xlws.FILTER(DATAIN_COMPRAS!$J$2:J3175,(DATAIN_COMPRAS!$C$2:C3175=C136)*(DATAIN_COMPRAS!$A$2:A3175=MAX(IF(DATAIN_COMPRAS!$C$2:C3175=C136,DATAIN_COMPRAS!$A$2:A3175))))),0)</f>
        <v>0</v>
      </c>
      <c r="S136" s="24">
        <f>+x_7_6[[#This Row],[PEDIDO]]*x_7_6[[#This Row],[PRECIO UN]]</f>
        <v>0</v>
      </c>
      <c r="T136" s="7"/>
      <c r="U136" s="7">
        <f>+x_7_6[[#This Row],[COSTO COMPRA]]/$E$3</f>
        <v>0</v>
      </c>
      <c r="V136" s="64">
        <f>+x_7_6[[#This Row],[PEDIDO SEMANA ANTERIOR]]+x_7_6[[#This Row],[STOCK SEMANA ANTERIOR]]-x_7_6[[#This Row],[STOCK ACTUAL]]</f>
        <v>0</v>
      </c>
      <c r="W136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6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7" spans="1:24" hidden="1" x14ac:dyDescent="0.35">
      <c r="A137" s="19">
        <f t="shared" ca="1" si="6"/>
        <v>45979</v>
      </c>
      <c r="B137" s="8" t="str">
        <f>+_xlfn.XLOOKUP(x_7_6[[#This Row],[ITEM]],DATAIN_STOCK!B164:B1828,DATAIN_STOCK!E164:E1828,0,0,1)</f>
        <v>CAFES</v>
      </c>
      <c r="C137" s="2" t="s">
        <v>127</v>
      </c>
      <c r="D137" s="206">
        <f t="shared" si="7"/>
        <v>0</v>
      </c>
      <c r="E137" s="91"/>
      <c r="F137" s="10"/>
      <c r="G137" s="93" t="s">
        <v>52</v>
      </c>
      <c r="H137" s="88" t="s">
        <v>783</v>
      </c>
      <c r="I137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7" s="11">
        <f>+x_7_6[[#This Row],[STOCK ACTUAL]]*x_7_6[[#This Row],[KG/UN]]</f>
        <v>0</v>
      </c>
      <c r="K137" s="5">
        <f>+(x_7_6[[#This Row],[DEMANDA DIARIA]]*x_7_6[[#This Row],[TIEMPO DE REPOSICION DIAS]])</f>
        <v>0</v>
      </c>
      <c r="L137" s="5">
        <f>+x_7_6[[#This Row],[DEMANDA DIARIA]]*x_7_6[[#This Row],[TIEMPO DE REPOSICION DIAS]]</f>
        <v>0</v>
      </c>
      <c r="M137" s="5"/>
      <c r="N137" s="6">
        <f>+(x_7_6[[#This Row],[CONSUMO]]*1)/6</f>
        <v>0</v>
      </c>
      <c r="O137" s="63">
        <f>+_xlfn.XLOOKUP(x_7_6[[#This Row],[PROVEEDOR]],PROVEEDORES!A:A,PROVEEDORES!C:C)</f>
        <v>7</v>
      </c>
      <c r="P137" s="6"/>
      <c r="R137" s="13" cm="1">
        <f t="array" ref="R137">+IFERROR(MIN(_xlfn._xlws.FILTER(DATAIN_COMPRAS!$J$2:J3161,(DATAIN_COMPRAS!$C$2:C3161=C137)*(DATAIN_COMPRAS!$A$2:A3161=MAX(IF(DATAIN_COMPRAS!$C$2:C3161=C137,DATAIN_COMPRAS!$A$2:A3161))))),0)</f>
        <v>1400.1636000000001</v>
      </c>
      <c r="S137" s="24">
        <f>+x_7_6[[#This Row],[PEDIDO]]*x_7_6[[#This Row],[PRECIO UN]]</f>
        <v>0</v>
      </c>
      <c r="T137" s="7"/>
      <c r="U137" s="7">
        <f>+x_7_6[[#This Row],[COSTO COMPRA]]/$E$3</f>
        <v>0</v>
      </c>
      <c r="V137" s="7">
        <f>+x_7_6[[#This Row],[PEDIDO SEMANA ANTERIOR]]+x_7_6[[#This Row],[STOCK SEMANA ANTERIOR]]-x_7_6[[#This Row],[STOCK ACTUAL]]</f>
        <v>0</v>
      </c>
      <c r="W137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7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8" spans="1:24" hidden="1" x14ac:dyDescent="0.35">
      <c r="A138" s="19">
        <f t="shared" ca="1" si="6"/>
        <v>45979</v>
      </c>
      <c r="B138" s="8" t="str">
        <f>+_xlfn.XLOOKUP(x_7_6[[#This Row],[ITEM]],DATAIN_STOCK!B140:B1828,DATAIN_STOCK!E140:E1828,0,0,1)</f>
        <v>CAFES</v>
      </c>
      <c r="C138" s="2" t="s">
        <v>193</v>
      </c>
      <c r="D138" s="206" t="e">
        <f t="shared" ca="1" si="7"/>
        <v>#N/A</v>
      </c>
      <c r="E138" s="91"/>
      <c r="F138" s="10"/>
      <c r="G138" s="93" t="str" cm="1">
        <f t="array" aca="1" ref="G138" ca="1">IFERROR(INDEX(DATAIN_COMPRAS!$B$2:$B$2999,MATCH(1,(DATAIN_COMPRAS!$C$2:$C$2999=C138)*(DATAIN_COMPRAS!$A$2:$A$2999&gt;=TODAY()-90)*(DATAIN_COMPRAS!$J$2:$J$2999=MIN(_xlfn._xlws.FILTER(DATAIN_COMPRAS!$J$2:$J$2999,(DATAIN_COMPRAS!$C$2:$C$2999=C138)*(DATAIN_COMPRAS!$A$2:$A$2999&gt;=TODAY()-90)))),0)),"Sin datos")</f>
        <v>VARIOS</v>
      </c>
      <c r="I138" s="156">
        <f>+SUMIFS(DATAIN_STOCK[[#All],[CANT]],DATAIN_STOCK[[#All],[FECHA]],"&gt;="&amp;$B$2,DATAIN_STOCK[[#All],[FECHA]],"&lt;="&amp;$B$3,DATAIN_STOCK[[#All],[LOCAL]],"QALA BRAND",DATAIN_STOCK[[#All],[ITEM]],x_7_6[[#This Row],[ITEM]])</f>
        <v>0</v>
      </c>
      <c r="J138" s="11">
        <f>+x_7_6[[#This Row],[STOCK ACTUAL]]*x_7_6[[#This Row],[KG/UN]]</f>
        <v>0</v>
      </c>
      <c r="K138" s="5" t="e">
        <f ca="1">+(x_7_6[[#This Row],[DEMANDA DIARIA]]*x_7_6[[#This Row],[TIEMPO DE REPOSICION DIAS]])</f>
        <v>#N/A</v>
      </c>
      <c r="L138" s="5" t="e">
        <f ca="1">+x_7_6[[#This Row],[DEMANDA DIARIA]]*x_7_6[[#This Row],[TIEMPO DE REPOSICION DIAS]]</f>
        <v>#N/A</v>
      </c>
      <c r="M138" s="5"/>
      <c r="N138" s="6">
        <f>+(x_7_6[[#This Row],[CONSUMO]]*1)/6</f>
        <v>0</v>
      </c>
      <c r="O138" s="63" t="e">
        <f ca="1">+_xlfn.XLOOKUP(x_7_6[[#This Row],[PROVEEDOR]],PROVEEDORES!A:A,PROVEEDORES!C:C)</f>
        <v>#N/A</v>
      </c>
      <c r="P138" s="6"/>
      <c r="Q138" s="7"/>
      <c r="R138" s="13" cm="1">
        <f t="array" ref="R138">+IFERROR(MIN(_xlfn._xlws.FILTER(DATAIN_COMPRAS!$J$2:J3110,(DATAIN_COMPRAS!$C$2:C3110=C138)*(DATAIN_COMPRAS!$A$2:A3110=MAX(IF(DATAIN_COMPRAS!$C$2:C3110=C138,DATAIN_COMPRAS!$A$2:A3110))))),0)</f>
        <v>4400</v>
      </c>
      <c r="S138" s="13">
        <f>+x_7_6[[#This Row],[PEDIDO]]*x_7_6[[#This Row],[PRECIO UN]]</f>
        <v>0</v>
      </c>
      <c r="T138" s="7"/>
      <c r="U138" s="7">
        <f>+x_7_6[[#This Row],[COSTO COMPRA]]/$E$3</f>
        <v>0</v>
      </c>
      <c r="V138" s="64">
        <f>+x_7_6[[#This Row],[PEDIDO SEMANA ANTERIOR]]+x_7_6[[#This Row],[STOCK SEMANA ANTERIOR]]-x_7_6[[#This Row],[STOCK ACTUAL]]</f>
        <v>0</v>
      </c>
      <c r="W138" s="7">
        <f>+SUMIFS(DATAIN_COMPRAS__2_1[[#All],[CANT]],DATAIN_COMPRAS__2_1[[#All],[ITEM]],x_7_6[[#This Row],[ITEM]],DATAIN_COMPRAS__2_1[[#All],[OBSERVACIONES]],"QALA BRAND",DATAIN_COMPRAS__2_1[[#All],[FECHA]],"&gt;="&amp;'PEDIDO CP'!$W$2,DATAIN_COMPRAS__2_1[[#All],[FECHA]],"&lt;="&amp;'PEDIDO CP'!$W$3)</f>
        <v>0</v>
      </c>
      <c r="X138" s="155">
        <f>+SUMIFS(DATAIN_STOCK[[#All],[CANT]],DATAIN_STOCK[[#All],[ITEM]],x_7_6[[#This Row],[ITEM]],DATAIN_STOCK[[#All],[LOCAL]],"QALA BRAND",DATAIN_STOCK[[#All],[FECHA]],"&gt;="&amp;'PEDIDO CP'!$W$2,DATAIN_STOCK[[#All],[FECHA]],"&lt;="&amp;'PEDIDO CP'!$W$3)</f>
        <v>0</v>
      </c>
    </row>
    <row r="139" spans="1:24" x14ac:dyDescent="0.35">
      <c r="A139" s="75" t="s">
        <v>36</v>
      </c>
      <c r="B139" s="76"/>
      <c r="C139" s="74"/>
      <c r="D139" s="77"/>
      <c r="E139" s="143"/>
      <c r="F139" s="77"/>
      <c r="G139" s="78"/>
      <c r="H139" s="74"/>
      <c r="I139" s="79"/>
      <c r="J139" s="79"/>
      <c r="K139" s="80"/>
      <c r="L139" s="80"/>
      <c r="M139" s="80"/>
      <c r="N139" s="81"/>
      <c r="O139" s="76"/>
      <c r="P139" s="81"/>
      <c r="Q139" s="74"/>
      <c r="R139" s="74"/>
      <c r="S139" s="192"/>
      <c r="T139" s="74"/>
      <c r="U139" s="74"/>
      <c r="V139" s="74"/>
      <c r="W139" s="74"/>
      <c r="X139" s="82">
        <f>SUBTOTAL(103,x_7_6[STOCK SEMANA ANTERIOR])</f>
        <v>6</v>
      </c>
    </row>
    <row r="141" spans="1:24" x14ac:dyDescent="0.35">
      <c r="G141" s="159"/>
    </row>
    <row r="142" spans="1:24" x14ac:dyDescent="0.35">
      <c r="E142" s="173"/>
      <c r="F142" s="173"/>
      <c r="G142" s="173"/>
    </row>
    <row r="143" spans="1:24" x14ac:dyDescent="0.35">
      <c r="E143" s="174"/>
      <c r="F143" s="174"/>
      <c r="G143" s="175"/>
    </row>
    <row r="144" spans="1:24" x14ac:dyDescent="0.35">
      <c r="E144" s="174"/>
      <c r="F144" s="174"/>
      <c r="G144" s="175"/>
    </row>
    <row r="145" spans="5:7" x14ac:dyDescent="0.35">
      <c r="E145" s="174"/>
      <c r="F145" s="174"/>
      <c r="G145" s="175"/>
    </row>
    <row r="146" spans="5:7" x14ac:dyDescent="0.35">
      <c r="E146" s="174"/>
      <c r="F146" s="174"/>
      <c r="G146" s="175"/>
    </row>
    <row r="147" spans="5:7" x14ac:dyDescent="0.35">
      <c r="E147" s="174"/>
      <c r="F147" s="174"/>
      <c r="G147" s="175"/>
    </row>
  </sheetData>
  <mergeCells count="2">
    <mergeCell ref="N4:S4"/>
    <mergeCell ref="D4:G4"/>
  </mergeCells>
  <phoneticPr fontId="14" type="noConversion"/>
  <conditionalFormatting sqref="K1:K3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{38E9C5B9-70CB-4FB4-B144-5B4CE93B772C}</x14:id>
        </ext>
      </extLst>
    </cfRule>
  </conditionalFormatting>
  <conditionalFormatting sqref="M1:M3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{763BE254-89BE-40DE-AB4A-8D2B4E5A0EFA}</x14:id>
        </ext>
      </extLst>
    </cfRule>
  </conditionalFormatting>
  <conditionalFormatting sqref="O1:O3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{1EBC3A97-6325-4A6A-BA1E-E85F4DC99A25}</x14:id>
        </ext>
      </extLst>
    </cfRule>
  </conditionalFormatting>
  <conditionalFormatting sqref="Q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{53453555-BE6F-4318-86CE-2452CF6398D4}</x14:id>
        </ext>
      </extLst>
    </cfRule>
  </conditionalFormatting>
  <conditionalFormatting sqref="C110:C128 C8:C15 C17:C32 C47:C108 C34:C45">
    <cfRule type="duplicateValues" dxfId="134" priority="156"/>
  </conditionalFormatting>
  <conditionalFormatting sqref="S6:S6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5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9" scale="170" fitToHeight="0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E9C5B9-70CB-4FB4-B144-5B4CE93B77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K1:K3</xm:sqref>
        </x14:conditionalFormatting>
        <x14:conditionalFormatting xmlns:xm="http://schemas.microsoft.com/office/excel/2006/main">
          <x14:cfRule type="dataBar" id="{763BE254-89BE-40DE-AB4A-8D2B4E5A0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M1:M3</xm:sqref>
        </x14:conditionalFormatting>
        <x14:conditionalFormatting xmlns:xm="http://schemas.microsoft.com/office/excel/2006/main">
          <x14:cfRule type="dataBar" id="{1EBC3A97-6325-4A6A-BA1E-E85F4DC99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O1:O3</xm:sqref>
        </x14:conditionalFormatting>
        <x14:conditionalFormatting xmlns:xm="http://schemas.microsoft.com/office/excel/2006/main">
          <x14:cfRule type="dataBar" id="{53453555-BE6F-4318-86CE-2452CF6398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3F52-A0D9-474A-B519-EB0262092AB5}">
  <sheetPr codeName="Hoja2"/>
  <dimension ref="A1:Y220"/>
  <sheetViews>
    <sheetView tabSelected="1" topLeftCell="B51" zoomScaleNormal="100" workbookViewId="0">
      <selection activeCell="C4" sqref="C4:H211"/>
    </sheetView>
  </sheetViews>
  <sheetFormatPr baseColWidth="10" defaultColWidth="11.26953125" defaultRowHeight="14.5" x14ac:dyDescent="0.35"/>
  <cols>
    <col min="1" max="1" width="11.26953125" customWidth="1"/>
    <col min="2" max="2" width="16.26953125" customWidth="1"/>
    <col min="3" max="3" width="43.54296875" customWidth="1"/>
    <col min="4" max="4" width="15.6328125" style="118" hidden="1" customWidth="1"/>
    <col min="5" max="5" width="19" style="85" customWidth="1"/>
    <col min="6" max="6" width="13.54296875" style="118" hidden="1" customWidth="1"/>
    <col min="7" max="7" width="17.7265625" customWidth="1"/>
    <col min="8" max="8" width="13.54296875" style="68" customWidth="1"/>
    <col min="9" max="10" width="11.54296875" style="118" hidden="1" customWidth="1"/>
    <col min="11" max="11" width="10.7265625" style="118" hidden="1" customWidth="1"/>
    <col min="12" max="13" width="11.81640625" hidden="1" customWidth="1"/>
    <col min="14" max="16" width="10.7265625" style="118" hidden="1" customWidth="1"/>
    <col min="17" max="17" width="9.81640625" style="118" hidden="1" customWidth="1"/>
    <col min="18" max="18" width="14.36328125" customWidth="1"/>
    <col min="19" max="19" width="19" style="118" bestFit="1" customWidth="1"/>
    <col min="20" max="20" width="0" style="100" hidden="1" customWidth="1"/>
    <col min="21" max="21" width="12.81640625" style="118" customWidth="1"/>
    <col min="22" max="22" width="15.7265625" customWidth="1"/>
    <col min="23" max="24" width="15.7265625" style="118" customWidth="1"/>
    <col min="25" max="25" width="12.54296875" bestFit="1" customWidth="1"/>
  </cols>
  <sheetData>
    <row r="1" spans="1:24" x14ac:dyDescent="0.35">
      <c r="A1" s="112" t="s">
        <v>48</v>
      </c>
      <c r="B1" s="152">
        <f>+WEEKNUM(B2,2)</f>
        <v>48</v>
      </c>
      <c r="C1" s="113" t="s">
        <v>0</v>
      </c>
      <c r="E1" s="154">
        <f>+SUMIFS(VENTA_DIARIA[VENTA],VENTA_DIARIA[FECHA],"&gt;="&amp;'PEDIDO QALA'!V2,VENTA_DIARIA[FECHA],"&lt;="&amp;'PEDIDO QALA'!V3)</f>
        <v>0</v>
      </c>
      <c r="F1" s="115"/>
      <c r="G1" s="190">
        <f>+E3+'PEDIDO CP'!E3</f>
        <v>1273228.7439107001</v>
      </c>
      <c r="H1" s="184">
        <f>+G1/G2</f>
        <v>1.2011591923685849</v>
      </c>
      <c r="I1" s="150" t="s">
        <v>3</v>
      </c>
      <c r="J1" s="116"/>
      <c r="K1" s="117">
        <f>+IFERROR(SUMIFS(x_7[[#All],[COSTO COMPRA]],x_7[[#All],[RUBRO]],I1)/$E$3,0)</f>
        <v>0</v>
      </c>
      <c r="L1" s="150" t="s">
        <v>5</v>
      </c>
      <c r="M1" s="117">
        <f>+IFERROR(SUMIFS(x_7[[#All],[COSTO COMPRA]],x_7[[#All],[RUBRO]],L1)/$E$3,0)</f>
        <v>0</v>
      </c>
      <c r="N1" s="150" t="s">
        <v>7</v>
      </c>
      <c r="O1" s="118">
        <f>+IFERROR(SUMIFS(x_7[[#All],[COSTO COMPRA]],x_7[[#All],[RUBRO]],N1)/$E$3,0)</f>
        <v>0</v>
      </c>
      <c r="P1"/>
      <c r="Q1" s="147"/>
      <c r="R1" s="117"/>
      <c r="T1" s="117"/>
      <c r="U1" s="112" t="s">
        <v>48</v>
      </c>
      <c r="V1" s="152">
        <f>+B1-1</f>
        <v>47</v>
      </c>
      <c r="X1"/>
    </row>
    <row r="2" spans="1:24" x14ac:dyDescent="0.35">
      <c r="A2" s="112" t="s">
        <v>49</v>
      </c>
      <c r="B2" s="153">
        <f>+'PEDIDO CP'!B2</f>
        <v>45985</v>
      </c>
      <c r="C2" s="119" t="s">
        <v>381</v>
      </c>
      <c r="E2" s="120">
        <f>+E1*F2</f>
        <v>0</v>
      </c>
      <c r="F2" s="98">
        <v>0.15</v>
      </c>
      <c r="G2" s="186">
        <v>1060000</v>
      </c>
      <c r="I2" s="121" t="s">
        <v>2</v>
      </c>
      <c r="J2" s="121"/>
      <c r="K2" s="117">
        <f>+IFERROR(SUMIFS(x_7[[#All],[COSTO COMPRA]],x_7[[#All],[RUBRO]],I2)/$E$3,0)</f>
        <v>0</v>
      </c>
      <c r="L2" s="121" t="s">
        <v>1</v>
      </c>
      <c r="M2" s="117">
        <f>+IFERROR(SUMIFS(x_7[[#All],[COSTO COMPRA]],x_7[[#All],[RUBRO]],L2)/$E$3,0)</f>
        <v>0</v>
      </c>
      <c r="N2" s="121" t="s">
        <v>385</v>
      </c>
      <c r="O2" s="118">
        <f>+IFERROR(SUMIFS(x_7[[#All],[COSTO COMPRA]],x_7[[#All],[RUBRO]],N2)/$E$3,0)</f>
        <v>0</v>
      </c>
      <c r="P2"/>
      <c r="T2" s="117"/>
      <c r="U2" s="112" t="s">
        <v>49</v>
      </c>
      <c r="V2" s="153">
        <f>+B2-7</f>
        <v>45978</v>
      </c>
      <c r="X2"/>
    </row>
    <row r="3" spans="1:24" x14ac:dyDescent="0.35">
      <c r="A3" s="112" t="s">
        <v>47</v>
      </c>
      <c r="B3" s="153">
        <f>+B2+6</f>
        <v>45991</v>
      </c>
      <c r="C3" s="122" t="s">
        <v>6</v>
      </c>
      <c r="E3" s="123">
        <f>+SUM(x_7[COSTO COMPRA])</f>
        <v>948502.6684607002</v>
      </c>
      <c r="F3" s="124" t="e">
        <f>+E3/E2</f>
        <v>#DIV/0!</v>
      </c>
      <c r="G3" s="100" t="e">
        <f>+E3/E1</f>
        <v>#DIV/0!</v>
      </c>
      <c r="I3" s="121" t="s">
        <v>383</v>
      </c>
      <c r="J3" s="121"/>
      <c r="K3" s="117">
        <f>+IFERROR(SUMIFS(x_7[[#All],[COSTO COMPRA]],x_7[[#All],[RUBRO]],I3)/$E$3,0)</f>
        <v>0</v>
      </c>
      <c r="L3" s="121" t="s">
        <v>384</v>
      </c>
      <c r="M3" s="117">
        <f>+++IFERROR(SUMIFS(x_7[[#All],[COSTO COMPRA]],x_7[[#All],[RUBRO]],L3)/$E$3,0)</f>
        <v>0</v>
      </c>
      <c r="N3" s="121" t="s">
        <v>386</v>
      </c>
      <c r="O3" s="118">
        <f>+IFERROR(SUMIFS(x_7[[#All],[COSTO COMPRA]],x_7[[#All],[RUBRO]],N3)/$E$3,0)</f>
        <v>0</v>
      </c>
      <c r="P3"/>
      <c r="T3" s="117"/>
      <c r="U3" s="112" t="s">
        <v>47</v>
      </c>
      <c r="V3" s="153">
        <f>+B3-7</f>
        <v>45984</v>
      </c>
      <c r="X3"/>
    </row>
    <row r="4" spans="1:24" x14ac:dyDescent="0.35">
      <c r="C4" s="50">
        <f ca="1">+TODAY()</f>
        <v>45979</v>
      </c>
      <c r="D4" s="220" t="s">
        <v>291</v>
      </c>
      <c r="E4" s="220"/>
      <c r="F4" s="220"/>
      <c r="G4" s="220"/>
      <c r="H4" s="125"/>
      <c r="I4" s="126" t="s">
        <v>8</v>
      </c>
      <c r="J4" s="126"/>
      <c r="K4" s="126"/>
      <c r="L4" s="126"/>
      <c r="M4" s="126"/>
      <c r="N4" s="180" t="s">
        <v>9</v>
      </c>
      <c r="O4" s="180"/>
      <c r="P4" s="181"/>
      <c r="Q4" s="180"/>
      <c r="R4" s="180"/>
      <c r="S4" s="180"/>
      <c r="T4" s="117"/>
      <c r="U4"/>
      <c r="V4" s="118"/>
      <c r="X4"/>
    </row>
    <row r="5" spans="1:24" s="23" customFormat="1" ht="39" x14ac:dyDescent="0.35">
      <c r="A5" s="127" t="s">
        <v>10</v>
      </c>
      <c r="B5" s="128" t="s">
        <v>11</v>
      </c>
      <c r="C5" s="128" t="s">
        <v>12</v>
      </c>
      <c r="D5" s="129" t="s">
        <v>13</v>
      </c>
      <c r="E5" s="17" t="s">
        <v>24</v>
      </c>
      <c r="F5" s="104" t="s">
        <v>14</v>
      </c>
      <c r="G5" s="131" t="s">
        <v>15</v>
      </c>
      <c r="H5" s="9" t="s">
        <v>16</v>
      </c>
      <c r="I5" s="132" t="s">
        <v>17</v>
      </c>
      <c r="J5" s="132" t="s">
        <v>32</v>
      </c>
      <c r="K5" s="132" t="s">
        <v>18</v>
      </c>
      <c r="L5" s="132" t="s">
        <v>19</v>
      </c>
      <c r="M5" s="132" t="s">
        <v>212</v>
      </c>
      <c r="N5" s="133" t="s">
        <v>20</v>
      </c>
      <c r="O5" s="134" t="s">
        <v>33</v>
      </c>
      <c r="P5" s="134" t="s">
        <v>21</v>
      </c>
      <c r="Q5" s="134" t="s">
        <v>34</v>
      </c>
      <c r="R5" s="135" t="s">
        <v>22</v>
      </c>
      <c r="S5" s="130" t="s">
        <v>23</v>
      </c>
      <c r="T5" s="176" t="s">
        <v>29</v>
      </c>
      <c r="U5" s="136" t="s">
        <v>35</v>
      </c>
      <c r="V5" s="136" t="s">
        <v>30</v>
      </c>
      <c r="W5" s="136" t="s">
        <v>31</v>
      </c>
      <c r="X5" s="136" t="s">
        <v>382</v>
      </c>
    </row>
    <row r="6" spans="1:24" ht="15" hidden="1" customHeight="1" x14ac:dyDescent="0.35">
      <c r="A6" s="137">
        <f t="shared" ref="A6:A8" ca="1" si="0">+$C$4</f>
        <v>45979</v>
      </c>
      <c r="B6" s="8"/>
      <c r="C6" s="8" t="s">
        <v>419</v>
      </c>
      <c r="D6" s="194">
        <f t="shared" ref="D6:D8" si="1">+MROUND(MAX(0,L6+K6-I6),P6)</f>
        <v>0</v>
      </c>
      <c r="E6" s="162"/>
      <c r="F6" s="194"/>
      <c r="G6" s="83" t="s">
        <v>357</v>
      </c>
      <c r="I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" s="195">
        <f>+x_7[[#This Row],[STOCK ACTUAL]]*x_7[[#This Row],[KG/UN]]</f>
        <v>0</v>
      </c>
      <c r="K6" s="196">
        <f>+(x_7[[#This Row],[DEMANDA DIARIA]]*x_7[[#This Row],[TIEMPO DE REPOSICION DIAS]])</f>
        <v>0</v>
      </c>
      <c r="L6" s="197">
        <f>+x_7[[#This Row],[DEMANDA DIARIA]]*x_7[[#This Row],[TIEMPO DE REPOSICION DIAS]]</f>
        <v>0</v>
      </c>
      <c r="M6" s="197"/>
      <c r="N6" s="138">
        <f>+(x_7[[#This Row],[CONSUMO]]*1)/6</f>
        <v>0</v>
      </c>
      <c r="O6" s="198">
        <f>+_xlfn.XLOOKUP(x_7[[#This Row],[PROVEEDOR]],PROVEEDORES!A:A,PROVEEDORES!C:C)</f>
        <v>1</v>
      </c>
      <c r="P6" s="138"/>
      <c r="Q6" s="138"/>
      <c r="R6" s="13">
        <v>18000</v>
      </c>
      <c r="S6" s="13">
        <f>+x_7[[#This Row],[PEDIDO]]*x_7[[#This Row],[PRECIO UN]]</f>
        <v>0</v>
      </c>
      <c r="T6" s="179">
        <f>+x_7[[#This Row],[COSTO COMPRA]]/$E$3</f>
        <v>0</v>
      </c>
      <c r="U6" s="118">
        <f>+x_7[[#This Row],[PEDIDO SEMANA ANTERIOR]]+x_7[[#This Row],[STOCK SEMANA ANTERIOR]]-x_7[[#This Row],[STOCK ACTUAL]]</f>
        <v>0</v>
      </c>
      <c r="V6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7" spans="1:24" ht="15" hidden="1" customHeight="1" x14ac:dyDescent="0.35">
      <c r="A7" s="137">
        <f t="shared" ca="1" si="0"/>
        <v>45979</v>
      </c>
      <c r="B7" s="8"/>
      <c r="C7" s="8" t="s">
        <v>421</v>
      </c>
      <c r="D7" s="194" t="e">
        <f t="shared" si="1"/>
        <v>#N/A</v>
      </c>
      <c r="E7" s="162"/>
      <c r="F7" s="194"/>
      <c r="G7" s="83" t="str" cm="1">
        <f t="array" ref="G7">IFERROR(INDEX(DATAIN_COMPRAS!$B$2:$B$2999,MATCH(1,(DATAIN_COMPRAS!$C$2:$C$2999=C7)*(DATAIN_COMPRAS!$A$2:$A$2999=MAX(IF(DATAIN_COMPRAS!$C$2:$C$2999=C7,DATAIN_COMPRAS!$A$2:$A$2999)))*(DATAIN_COMPRAS!$J$2:$J$2999=MIN(_xlfn._xlws.FILTER(DATAIN_COMPRAS!$J$2:$J$2999,(DATAIN_COMPRAS!$C$2:$C$2999=C7)*(DATAIN_COMPRAS!$A$2:$A$2999=MAX(IF(DATAIN_COMPRAS!$C$2:$C$2999=C7,DATAIN_COMPRAS!$A$2:$A$2999)))))),0)),"Sin datos")</f>
        <v>Sin datos</v>
      </c>
      <c r="I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" s="195">
        <f>+x_7[[#This Row],[STOCK ACTUAL]]*x_7[[#This Row],[KG/UN]]</f>
        <v>0</v>
      </c>
      <c r="K7" s="196" t="e">
        <f>+(x_7[[#This Row],[DEMANDA DIARIA]]*x_7[[#This Row],[TIEMPO DE REPOSICION DIAS]])</f>
        <v>#N/A</v>
      </c>
      <c r="L7" s="197" t="e">
        <f>+x_7[[#This Row],[DEMANDA DIARIA]]*x_7[[#This Row],[TIEMPO DE REPOSICION DIAS]]</f>
        <v>#N/A</v>
      </c>
      <c r="M7" s="197"/>
      <c r="N7" s="138">
        <f>+(x_7[[#This Row],[CONSUMO]]*1)/6</f>
        <v>0</v>
      </c>
      <c r="O7" s="198" t="e">
        <f>+_xlfn.XLOOKUP(x_7[[#This Row],[PROVEEDOR]],PROVEEDORES!A:A,PROVEEDORES!C:C)</f>
        <v>#N/A</v>
      </c>
      <c r="P7" s="138"/>
      <c r="Q7" s="138"/>
      <c r="R7" s="13" cm="1">
        <f t="array" ref="R7">+IFERROR(MIN(_xlfn._xlws.FILTER(DATAIN_COMPRAS!$J$2:J3301,(DATAIN_COMPRAS!$C$2:C3301=C7)*(DATAIN_COMPRAS!$A$2:A3301=MAX(IF(DATAIN_COMPRAS!$C$2:C3301=C7,DATAIN_COMPRAS!$A$2:A3301))))),0)</f>
        <v>0</v>
      </c>
      <c r="S7" s="13">
        <f>+x_7[[#This Row],[PEDIDO]]*x_7[[#This Row],[PRECIO UN]]</f>
        <v>0</v>
      </c>
      <c r="T7" s="179">
        <f>+x_7[[#This Row],[COSTO COMPRA]]/$E$3</f>
        <v>0</v>
      </c>
      <c r="U7" s="118">
        <f>+x_7[[#This Row],[PEDIDO SEMANA ANTERIOR]]+x_7[[#This Row],[STOCK SEMANA ANTERIOR]]-x_7[[#This Row],[STOCK ACTUAL]]</f>
        <v>0</v>
      </c>
      <c r="V7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8" spans="1:24" ht="15" hidden="1" customHeight="1" x14ac:dyDescent="0.35">
      <c r="A8" s="137">
        <f t="shared" ca="1" si="0"/>
        <v>45979</v>
      </c>
      <c r="B8" s="8"/>
      <c r="C8" s="8" t="s">
        <v>420</v>
      </c>
      <c r="D8" s="194" t="e">
        <f t="shared" si="1"/>
        <v>#N/A</v>
      </c>
      <c r="E8" s="162"/>
      <c r="F8" s="194"/>
      <c r="G8" s="83" t="str" cm="1">
        <f t="array" ref="G8">IFERROR(INDEX(DATAIN_COMPRAS!$B$2:$B$2999,MATCH(1,(DATAIN_COMPRAS!$C$2:$C$2999=C8)*(DATAIN_COMPRAS!$A$2:$A$2999=MAX(IF(DATAIN_COMPRAS!$C$2:$C$2999=C8,DATAIN_COMPRAS!$A$2:$A$2999)))*(DATAIN_COMPRAS!$J$2:$J$2999=MIN(_xlfn._xlws.FILTER(DATAIN_COMPRAS!$J$2:$J$2999,(DATAIN_COMPRAS!$C$2:$C$2999=C8)*(DATAIN_COMPRAS!$A$2:$A$2999=MAX(IF(DATAIN_COMPRAS!$C$2:$C$2999=C8,DATAIN_COMPRAS!$A$2:$A$2999)))))),0)),"Sin datos")</f>
        <v>Sin datos</v>
      </c>
      <c r="I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" s="195">
        <f>+x_7[[#This Row],[STOCK ACTUAL]]*x_7[[#This Row],[KG/UN]]</f>
        <v>0</v>
      </c>
      <c r="K8" s="196" t="e">
        <f>+(x_7[[#This Row],[DEMANDA DIARIA]]*x_7[[#This Row],[TIEMPO DE REPOSICION DIAS]])</f>
        <v>#N/A</v>
      </c>
      <c r="L8" s="197" t="e">
        <f>+x_7[[#This Row],[DEMANDA DIARIA]]*x_7[[#This Row],[TIEMPO DE REPOSICION DIAS]]</f>
        <v>#N/A</v>
      </c>
      <c r="M8" s="197"/>
      <c r="N8" s="138">
        <f>+(x_7[[#This Row],[CONSUMO]]*1)/6</f>
        <v>0</v>
      </c>
      <c r="O8" s="198" t="e">
        <f>+_xlfn.XLOOKUP(x_7[[#This Row],[PROVEEDOR]],PROVEEDORES!A:A,PROVEEDORES!C:C)</f>
        <v>#N/A</v>
      </c>
      <c r="P8" s="138"/>
      <c r="Q8" s="138"/>
      <c r="R8" s="13" cm="1">
        <f t="array" ref="R8">+IFERROR(MIN(_xlfn._xlws.FILTER(DATAIN_COMPRAS!$J$2:J3300,(DATAIN_COMPRAS!$C$2:C3300=C8)*(DATAIN_COMPRAS!$A$2:A3300=MAX(IF(DATAIN_COMPRAS!$C$2:C3300=C8,DATAIN_COMPRAS!$A$2:A3300))))),0)</f>
        <v>0</v>
      </c>
      <c r="S8" s="13">
        <f>+x_7[[#This Row],[PEDIDO]]*x_7[[#This Row],[PRECIO UN]]</f>
        <v>0</v>
      </c>
      <c r="T8" s="179">
        <f>+x_7[[#This Row],[COSTO COMPRA]]/$E$3</f>
        <v>0</v>
      </c>
      <c r="U8" s="118">
        <f>+x_7[[#This Row],[PEDIDO SEMANA ANTERIOR]]+x_7[[#This Row],[STOCK SEMANA ANTERIOR]]-x_7[[#This Row],[STOCK ACTUAL]]</f>
        <v>0</v>
      </c>
      <c r="V8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9" spans="1:24" ht="15" customHeight="1" x14ac:dyDescent="0.35">
      <c r="A9" s="137">
        <f t="shared" ref="A9:A72" ca="1" si="2">+$C$4</f>
        <v>45979</v>
      </c>
      <c r="B9" s="8"/>
      <c r="C9" s="223" t="s">
        <v>784</v>
      </c>
      <c r="D9" s="194" t="e">
        <f t="shared" ref="D9:D72" si="3">+MROUND(MAX(0,L9+K9-I9),P9)</f>
        <v>#N/A</v>
      </c>
      <c r="E9" s="85" t="s">
        <v>801</v>
      </c>
      <c r="F9" s="194">
        <v>10</v>
      </c>
      <c r="G9" s="138" t="str" cm="1">
        <f t="array" ref="G9">IFERROR(INDEX(DATAIN_COMPRAS!$B$2:$B$2999,MATCH(1,(DATAIN_COMPRAS!$C$2:$C$2999=C9)*(DATAIN_COMPRAS!$A$2:$A$2999=MAX(IF(DATAIN_COMPRAS!$C$2:$C$2999=C9,DATAIN_COMPRAS!$A$2:$A$2999)))*(DATAIN_COMPRAS!$J$2:$J$2999=MIN(_xlfn._xlws.FILTER(DATAIN_COMPRAS!$J$2:$J$2999,(DATAIN_COMPRAS!$C$2:$C$2999=C9)*(DATAIN_COMPRAS!$A$2:$A$2999=MAX(IF(DATAIN_COMPRAS!$C$2:$C$2999=C9,DATAIN_COMPRAS!$A$2:$A$2999)))))),0)),"Sin datos")</f>
        <v>CHIQUITITO CAFÉ</v>
      </c>
      <c r="H9" s="68">
        <v>45981</v>
      </c>
      <c r="I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" s="195">
        <f>+x_7[[#This Row],[STOCK ACTUAL]]*x_7[[#This Row],[KG/UN]]</f>
        <v>0</v>
      </c>
      <c r="K9" s="196" t="e">
        <f>+(x_7[[#This Row],[DEMANDA DIARIA]]*x_7[[#This Row],[TIEMPO DE REPOSICION DIAS]])</f>
        <v>#N/A</v>
      </c>
      <c r="L9" s="196" t="e">
        <f>+x_7[[#This Row],[DEMANDA DIARIA]]*x_7[[#This Row],[TIEMPO DE REPOSICION DIAS]]</f>
        <v>#N/A</v>
      </c>
      <c r="M9" s="196"/>
      <c r="N9" s="138">
        <f>+(x_7[[#This Row],[CONSUMO]]*1)/6</f>
        <v>0</v>
      </c>
      <c r="O9" s="198" t="e">
        <f>+_xlfn.XLOOKUP(x_7[[#This Row],[PROVEEDOR]],PROVEEDORES!A:A,PROVEEDORES!C:C)</f>
        <v>#N/A</v>
      </c>
      <c r="P9" s="138"/>
      <c r="Q9" s="138"/>
      <c r="R9" s="13" cm="1">
        <f t="array" ref="R9">+IFERROR(MIN(_xlfn._xlws.FILTER(DATAIN_COMPRAS!$J$2:J3097,(DATAIN_COMPRAS!$C$2:C3097=C9)*(DATAIN_COMPRAS!$A$2:A3097=MAX(IF(DATAIN_COMPRAS!$C$2:C3097=C9,DATAIN_COMPRAS!$A$2:A3097))))),0)</f>
        <v>43498.29</v>
      </c>
      <c r="S9" s="13">
        <f>+x_7[[#This Row],[PEDIDO]]*x_7[[#This Row],[PRECIO UN]]</f>
        <v>434982.9</v>
      </c>
      <c r="T9" s="117">
        <f>+x_7[[#This Row],[COSTO COMPRA]]/$E$3</f>
        <v>0.45859955323681084</v>
      </c>
      <c r="U9" s="64">
        <f>+x_7[[#This Row],[PEDIDO SEMANA ANTERIOR]]+x_7[[#This Row],[STOCK SEMANA ANTERIOR]]-x_7[[#This Row],[STOCK ACTUAL]]</f>
        <v>0</v>
      </c>
      <c r="V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" spans="1:24" ht="15" customHeight="1" x14ac:dyDescent="0.35">
      <c r="A10" s="137">
        <f t="shared" ca="1" si="2"/>
        <v>45979</v>
      </c>
      <c r="B10" s="8"/>
      <c r="C10" s="222" t="s">
        <v>186</v>
      </c>
      <c r="D10" s="194" t="e">
        <f t="shared" si="3"/>
        <v>#N/A</v>
      </c>
      <c r="E10" s="85" t="s">
        <v>802</v>
      </c>
      <c r="F10" s="194">
        <v>1</v>
      </c>
      <c r="G10" s="138" t="str" cm="1">
        <f t="array" ref="G10">IFERROR(INDEX(DATAIN_COMPRAS!$B$2:$B$2999,MATCH(1,(DATAIN_COMPRAS!$C$2:$C$2999=C10)*(DATAIN_COMPRAS!$A$2:$A$2999=MAX(IF(DATAIN_COMPRAS!$C$2:$C$2999=C10,DATAIN_COMPRAS!$A$2:$A$2999)))*(DATAIN_COMPRAS!$J$2:$J$2999=MIN(_xlfn._xlws.FILTER(DATAIN_COMPRAS!$J$2:$J$2999,(DATAIN_COMPRAS!$C$2:$C$2999=C10)*(DATAIN_COMPRAS!$A$2:$A$2999=MAX(IF(DATAIN_COMPRAS!$C$2:$C$2999=C10,DATAIN_COMPRAS!$A$2:$A$2999)))))),0)),"Sin datos")</f>
        <v>CHIQUITITO CAFÉ</v>
      </c>
      <c r="H10" s="68">
        <v>45981</v>
      </c>
      <c r="I1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" s="195">
        <f>+x_7[[#This Row],[STOCK ACTUAL]]*x_7[[#This Row],[KG/UN]]</f>
        <v>0</v>
      </c>
      <c r="K10" s="196" t="e">
        <f>+(x_7[[#This Row],[DEMANDA DIARIA]]*x_7[[#This Row],[TIEMPO DE REPOSICION DIAS]])</f>
        <v>#N/A</v>
      </c>
      <c r="L10" s="196" t="e">
        <f>+x_7[[#This Row],[DEMANDA DIARIA]]*x_7[[#This Row],[TIEMPO DE REPOSICION DIAS]]</f>
        <v>#N/A</v>
      </c>
      <c r="M10" s="196"/>
      <c r="N10" s="138">
        <f>+(x_7[[#This Row],[CONSUMO]]*1)/6</f>
        <v>0</v>
      </c>
      <c r="O10" s="198" t="e">
        <f>+_xlfn.XLOOKUP(x_7[[#This Row],[PROVEEDOR]],PROVEEDORES!A:A,PROVEEDORES!C:C)</f>
        <v>#N/A</v>
      </c>
      <c r="P10" s="138"/>
      <c r="Q10" s="138"/>
      <c r="R10" s="13" cm="1">
        <f t="array" ref="R10">+IFERROR(MIN(_xlfn._xlws.FILTER(DATAIN_COMPRAS!$J$2:J3098,(DATAIN_COMPRAS!$C$2:C3098=C10)*(DATAIN_COMPRAS!$A$2:A3098=MAX(IF(DATAIN_COMPRAS!$C$2:C3098=C10,DATAIN_COMPRAS!$A$2:A3098))))),0)</f>
        <v>93837.92</v>
      </c>
      <c r="S10" s="13">
        <f>+x_7[[#This Row],[PEDIDO]]*x_7[[#This Row],[PRECIO UN]]</f>
        <v>93837.92</v>
      </c>
      <c r="T10" s="117">
        <f>+x_7[[#This Row],[COSTO COMPRA]]/$E$3</f>
        <v>9.8932689511867233E-2</v>
      </c>
      <c r="U10" s="64">
        <f>+x_7[[#This Row],[PEDIDO SEMANA ANTERIOR]]+x_7[[#This Row],[STOCK SEMANA ANTERIOR]]-x_7[[#This Row],[STOCK ACTUAL]]</f>
        <v>0</v>
      </c>
      <c r="V1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" s="7">
        <f>SUMIFS(DATAIN_COMPRAS!E:E,DATAIN_COMPRAS!C:C,x_7[[#This Row],[ITEM]],DATAIN_COMPRAS!A:A,"&gt;="&amp;'PEDIDO QALA'!$V$2,DATAIN_COMPRAS!A:A,"&lt;="&amp;'PEDIDO QALA'!$V$3,DATAIN_COMPRAS!L:L,"GENERACION ALFA")</f>
        <v>0</v>
      </c>
    </row>
    <row r="11" spans="1:24" ht="15" hidden="1" customHeight="1" x14ac:dyDescent="0.35">
      <c r="A11" s="137">
        <f t="shared" ca="1" si="2"/>
        <v>45979</v>
      </c>
      <c r="B11" s="8"/>
      <c r="C11" s="8" t="s">
        <v>302</v>
      </c>
      <c r="D11" s="194" t="e">
        <f t="shared" si="3"/>
        <v>#N/A</v>
      </c>
      <c r="E11" s="91"/>
      <c r="F11" s="194"/>
      <c r="G11" s="138" t="str" cm="1">
        <f t="array" ref="G11">IFERROR(INDEX(DATAIN_COMPRAS!$B$2:$B$2999,MATCH(1,(DATAIN_COMPRAS!$C$2:$C$2999=C11)*(DATAIN_COMPRAS!$A$2:$A$2999=MAX(IF(DATAIN_COMPRAS!$C$2:$C$2999=C11,DATAIN_COMPRAS!$A$2:$A$2999)))*(DATAIN_COMPRAS!$J$2:$J$2999=MIN(_xlfn._xlws.FILTER(DATAIN_COMPRAS!$J$2:$J$2999,(DATAIN_COMPRAS!$C$2:$C$2999=C11)*(DATAIN_COMPRAS!$A$2:$A$2999=MAX(IF(DATAIN_COMPRAS!$C$2:$C$2999=C11,DATAIN_COMPRAS!$A$2:$A$2999)))))),0)),"Sin datos")</f>
        <v>CRISBET</v>
      </c>
      <c r="I1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" s="195">
        <f>+x_7[[#This Row],[STOCK ACTUAL]]*x_7[[#This Row],[KG/UN]]</f>
        <v>0</v>
      </c>
      <c r="K11" s="196" t="e">
        <f>+(x_7[[#This Row],[DEMANDA DIARIA]]*x_7[[#This Row],[TIEMPO DE REPOSICION DIAS]])</f>
        <v>#N/A</v>
      </c>
      <c r="L11" s="196" t="e">
        <f>+x_7[[#This Row],[DEMANDA DIARIA]]*x_7[[#This Row],[TIEMPO DE REPOSICION DIAS]]</f>
        <v>#N/A</v>
      </c>
      <c r="M11" s="196"/>
      <c r="N11" s="138">
        <f>+(x_7[[#This Row],[CONSUMO]]*1)/6</f>
        <v>0</v>
      </c>
      <c r="O11" s="198" t="e">
        <f>+_xlfn.XLOOKUP(x_7[[#This Row],[PROVEEDOR]],PROVEEDORES!A:A,PROVEEDORES!C:C)</f>
        <v>#N/A</v>
      </c>
      <c r="P11" s="138"/>
      <c r="Q11" s="138"/>
      <c r="R11" s="13" cm="1">
        <f t="array" ref="R11">+IFERROR(MIN(_xlfn._xlws.FILTER(DATAIN_COMPRAS!$J$2:J3264,(DATAIN_COMPRAS!$C$2:C3264=C11)*(DATAIN_COMPRAS!$A$2:A3264=MAX(IF(DATAIN_COMPRAS!$C$2:C3264=C11,DATAIN_COMPRAS!$A$2:A3264))))),0)</f>
        <v>27369.994299999998</v>
      </c>
      <c r="S11" s="140">
        <f>+x_7[[#This Row],[PEDIDO]]*x_7[[#This Row],[PRECIO UN]]</f>
        <v>0</v>
      </c>
      <c r="T11" s="117">
        <f>+x_7[[#This Row],[COSTO COMPRA]]/$E$3</f>
        <v>0</v>
      </c>
      <c r="U11" s="118">
        <f>+x_7[[#This Row],[PEDIDO SEMANA ANTERIOR]]+x_7[[#This Row],[STOCK SEMANA ANTERIOR]]-x_7[[#This Row],[STOCK ACTUAL]]</f>
        <v>0</v>
      </c>
      <c r="V1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" spans="1:24" ht="15" hidden="1" customHeight="1" x14ac:dyDescent="0.35">
      <c r="A12" s="139">
        <f t="shared" ca="1" si="2"/>
        <v>45979</v>
      </c>
      <c r="B12" s="8"/>
      <c r="C12" s="8" t="s">
        <v>198</v>
      </c>
      <c r="D12" s="194">
        <f t="shared" si="3"/>
        <v>0</v>
      </c>
      <c r="F12" s="194"/>
      <c r="G12" s="138" t="str" cm="1">
        <f t="array" ref="G12">IFERROR(INDEX(DATAIN_COMPRAS!$B$2:$B$2999,MATCH(1,(DATAIN_COMPRAS!$C$2:$C$2999=C12)*(DATAIN_COMPRAS!$A$2:$A$2999=MAX(IF(DATAIN_COMPRAS!$C$2:$C$2999=C12,DATAIN_COMPRAS!$A$2:$A$2999)))*(DATAIN_COMPRAS!$J$2:$J$2999=MIN(_xlfn._xlws.FILTER(DATAIN_COMPRAS!$J$2:$J$2999,(DATAIN_COMPRAS!$C$2:$C$2999=C12)*(DATAIN_COMPRAS!$A$2:$A$2999=MAX(IF(DATAIN_COMPRAS!$C$2:$C$2999=C12,DATAIN_COMPRAS!$A$2:$A$2999)))))),0)),"Sin datos")</f>
        <v>DIETÉTICAS</v>
      </c>
      <c r="I1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" s="195">
        <f>+x_7[[#This Row],[STOCK ACTUAL]]*x_7[[#This Row],[KG/UN]]</f>
        <v>0</v>
      </c>
      <c r="K12" s="196">
        <f>+(x_7[[#This Row],[DEMANDA DIARIA]]*x_7[[#This Row],[TIEMPO DE REPOSICION DIAS]])</f>
        <v>0</v>
      </c>
      <c r="L12" s="196">
        <f>+x_7[[#This Row],[DEMANDA DIARIA]]*x_7[[#This Row],[TIEMPO DE REPOSICION DIAS]]</f>
        <v>0</v>
      </c>
      <c r="M12" s="196"/>
      <c r="N12" s="138">
        <f>+(x_7[[#This Row],[CONSUMO]]*1)/6</f>
        <v>0</v>
      </c>
      <c r="O12" s="198">
        <f>+_xlfn.XLOOKUP(x_7[[#This Row],[PROVEEDOR]],PROVEEDORES!A:A,PROVEEDORES!C:C)</f>
        <v>14</v>
      </c>
      <c r="P12" s="138"/>
      <c r="Q12" s="138"/>
      <c r="R12" s="13" cm="1">
        <f t="array" ref="R12">+IFERROR(MIN(_xlfn._xlws.FILTER(DATAIN_COMPRAS!$J$2:J3218,(DATAIN_COMPRAS!$C$2:C3218=C12)*(DATAIN_COMPRAS!$A$2:A3218=MAX(IF(DATAIN_COMPRAS!$C$2:C3218=C12,DATAIN_COMPRAS!$A$2:A3218))))),0)</f>
        <v>0</v>
      </c>
      <c r="S12" s="13">
        <f>+x_7[[#This Row],[PEDIDO]]*x_7[[#This Row],[PRECIO UN]]</f>
        <v>0</v>
      </c>
      <c r="T12" s="117">
        <f>+x_7[[#This Row],[COSTO COMPRA]]/$E$3</f>
        <v>0</v>
      </c>
      <c r="U12" s="64">
        <f>+x_7[[#This Row],[PEDIDO SEMANA ANTERIOR]]+x_7[[#This Row],[STOCK SEMANA ANTERIOR]]-x_7[[#This Row],[STOCK ACTUAL]]</f>
        <v>0</v>
      </c>
      <c r="V1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" spans="1:24" ht="15" hidden="1" customHeight="1" x14ac:dyDescent="0.35">
      <c r="A13" s="139">
        <f t="shared" ca="1" si="2"/>
        <v>45979</v>
      </c>
      <c r="B13" s="8"/>
      <c r="C13" s="8" t="s">
        <v>205</v>
      </c>
      <c r="D13" s="194">
        <f t="shared" si="3"/>
        <v>0</v>
      </c>
      <c r="F13" s="194"/>
      <c r="G13" s="138" t="str" cm="1">
        <f t="array" ref="G13">IFERROR(INDEX(DATAIN_COMPRAS!$B$2:$B$2999,MATCH(1,(DATAIN_COMPRAS!$C$2:$C$2999=C13)*(DATAIN_COMPRAS!$A$2:$A$2999=MAX(IF(DATAIN_COMPRAS!$C$2:$C$2999=C13,DATAIN_COMPRAS!$A$2:$A$2999)))*(DATAIN_COMPRAS!$J$2:$J$2999=MIN(_xlfn._xlws.FILTER(DATAIN_COMPRAS!$J$2:$J$2999,(DATAIN_COMPRAS!$C$2:$C$2999=C13)*(DATAIN_COMPRAS!$A$2:$A$2999=MAX(IF(DATAIN_COMPRAS!$C$2:$C$2999=C13,DATAIN_COMPRAS!$A$2:$A$2999)))))),0)),"Sin datos")</f>
        <v>DIETÉTICAS</v>
      </c>
      <c r="I1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" s="195">
        <f>+x_7[[#This Row],[STOCK ACTUAL]]*x_7[[#This Row],[KG/UN]]</f>
        <v>0</v>
      </c>
      <c r="K13" s="196">
        <f>+(x_7[[#This Row],[DEMANDA DIARIA]]*x_7[[#This Row],[TIEMPO DE REPOSICION DIAS]])</f>
        <v>0</v>
      </c>
      <c r="L13" s="196">
        <f>+x_7[[#This Row],[DEMANDA DIARIA]]*x_7[[#This Row],[TIEMPO DE REPOSICION DIAS]]</f>
        <v>0</v>
      </c>
      <c r="M13" s="196"/>
      <c r="N13" s="138">
        <f>+(x_7[[#This Row],[CONSUMO]]*1)/6</f>
        <v>0</v>
      </c>
      <c r="O13" s="198">
        <f>+_xlfn.XLOOKUP(x_7[[#This Row],[PROVEEDOR]],PROVEEDORES!A:A,PROVEEDORES!C:C)</f>
        <v>14</v>
      </c>
      <c r="P13" s="138"/>
      <c r="Q13" s="138"/>
      <c r="R13" s="13" cm="1">
        <f t="array" ref="R13">+IFERROR(MIN(_xlfn._xlws.FILTER(DATAIN_COMPRAS!$J$2:J3099,(DATAIN_COMPRAS!$C$2:C3099=C13)*(DATAIN_COMPRAS!$A$2:A3099=MAX(IF(DATAIN_COMPRAS!$C$2:C3099=C13,DATAIN_COMPRAS!$A$2:A3099))))),0)</f>
        <v>0</v>
      </c>
      <c r="S13" s="13">
        <f>+x_7[[#This Row],[PEDIDO]]*x_7[[#This Row],[PRECIO UN]]</f>
        <v>0</v>
      </c>
      <c r="T13" s="117">
        <f>+x_7[[#This Row],[COSTO COMPRA]]/$E$3</f>
        <v>0</v>
      </c>
      <c r="U13" s="64">
        <f>+x_7[[#This Row],[PEDIDO SEMANA ANTERIOR]]+x_7[[#This Row],[STOCK SEMANA ANTERIOR]]-x_7[[#This Row],[STOCK ACTUAL]]</f>
        <v>0</v>
      </c>
      <c r="V1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" spans="1:24" ht="15" customHeight="1" x14ac:dyDescent="0.35">
      <c r="A14" s="139">
        <f t="shared" ca="1" si="2"/>
        <v>45979</v>
      </c>
      <c r="B14" s="8"/>
      <c r="C14" s="224" t="s">
        <v>315</v>
      </c>
      <c r="D14" s="194">
        <f t="shared" si="3"/>
        <v>0</v>
      </c>
      <c r="E14" s="85" t="s">
        <v>796</v>
      </c>
      <c r="F14" s="194">
        <v>3.7</v>
      </c>
      <c r="G14" s="138" t="str" cm="1">
        <f t="array" ref="G14">IFERROR(INDEX(DATAIN_COMPRAS!$B$2:$B$2999,MATCH(1,(DATAIN_COMPRAS!$C$2:$C$2999=C14)*(DATAIN_COMPRAS!$A$2:$A$2999=MAX(IF(DATAIN_COMPRAS!$C$2:$C$2999=C14,DATAIN_COMPRAS!$A$2:$A$2999)))*(DATAIN_COMPRAS!$J$2:$J$2999=MIN(_xlfn._xlws.FILTER(DATAIN_COMPRAS!$J$2:$J$2999,(DATAIN_COMPRAS!$C$2:$C$2999=C14)*(DATAIN_COMPRAS!$A$2:$A$2999=MAX(IF(DATAIN_COMPRAS!$C$2:$C$2999=C14,DATAIN_COMPRAS!$A$2:$A$2999)))))),0)),"Sin datos")</f>
        <v>DIGACOR</v>
      </c>
      <c r="H14" s="68">
        <v>45979</v>
      </c>
      <c r="I1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" s="195">
        <f>+x_7[[#This Row],[STOCK ACTUAL]]*x_7[[#This Row],[KG/UN]]</f>
        <v>0</v>
      </c>
      <c r="K14" s="196">
        <f>+(x_7[[#This Row],[DEMANDA DIARIA]]*x_7[[#This Row],[TIEMPO DE REPOSICION DIAS]])</f>
        <v>0</v>
      </c>
      <c r="L14" s="196">
        <f>+x_7[[#This Row],[DEMANDA DIARIA]]*x_7[[#This Row],[TIEMPO DE REPOSICION DIAS]]</f>
        <v>0</v>
      </c>
      <c r="M14" s="196"/>
      <c r="N14" s="138">
        <f>+(x_7[[#This Row],[CONSUMO]]*1)/6</f>
        <v>0</v>
      </c>
      <c r="O14" s="198">
        <f>+_xlfn.XLOOKUP(x_7[[#This Row],[PROVEEDOR]],PROVEEDORES!A:A,PROVEEDORES!C:C)</f>
        <v>1</v>
      </c>
      <c r="P14" s="138"/>
      <c r="Q14" s="138"/>
      <c r="R14" s="13" cm="1">
        <f t="array" ref="R14">+IFERROR(MIN(_xlfn._xlws.FILTER(DATAIN_COMPRAS!$J$2:J3125,(DATAIN_COMPRAS!$C$2:C3125=C14)*(DATAIN_COMPRAS!$A$2:A3125=MAX(IF(DATAIN_COMPRAS!$C$2:C3125=C14,DATAIN_COMPRAS!$A$2:A3125))))),0)</f>
        <v>12975.942595</v>
      </c>
      <c r="S14" s="12">
        <f>+x_7[[#This Row],[PEDIDO]]*x_7[[#This Row],[PRECIO UN]]</f>
        <v>48010.987601500005</v>
      </c>
      <c r="T14" s="117">
        <f>+x_7[[#This Row],[COSTO COMPRA]]/$E$3</f>
        <v>5.0617662129950315E-2</v>
      </c>
      <c r="U14" s="64">
        <f>+x_7[[#This Row],[PEDIDO SEMANA ANTERIOR]]+x_7[[#This Row],[STOCK SEMANA ANTERIOR]]-x_7[[#This Row],[STOCK ACTUAL]]</f>
        <v>0</v>
      </c>
      <c r="V1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" spans="1:24" ht="15" hidden="1" customHeight="1" x14ac:dyDescent="0.35">
      <c r="A15" s="137">
        <f t="shared" ca="1" si="2"/>
        <v>45979</v>
      </c>
      <c r="B15" s="8"/>
      <c r="C15" s="8" t="s">
        <v>103</v>
      </c>
      <c r="D15" s="194">
        <f t="shared" si="3"/>
        <v>0</v>
      </c>
      <c r="F15" s="194"/>
      <c r="G15" s="138" t="str" cm="1">
        <f t="array" ref="G15">IFERROR(INDEX(DATAIN_COMPRAS!$B$2:$B$2999,MATCH(1,(DATAIN_COMPRAS!$C$2:$C$2999=C15)*(DATAIN_COMPRAS!$A$2:$A$2999=MAX(IF(DATAIN_COMPRAS!$C$2:$C$2999=C15,DATAIN_COMPRAS!$A$2:$A$2999)))*(DATAIN_COMPRAS!$J$2:$J$2999=MIN(_xlfn._xlws.FILTER(DATAIN_COMPRAS!$J$2:$J$2999,(DATAIN_COMPRAS!$C$2:$C$2999=C15)*(DATAIN_COMPRAS!$A$2:$A$2999=MAX(IF(DATAIN_COMPRAS!$C$2:$C$2999=C15,DATAIN_COMPRAS!$A$2:$A$2999)))))),0)),"Sin datos")</f>
        <v>DIGACOR</v>
      </c>
      <c r="I1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" s="195">
        <f>+x_7[[#This Row],[STOCK ACTUAL]]*x_7[[#This Row],[KG/UN]]</f>
        <v>0</v>
      </c>
      <c r="K15" s="196">
        <f>+(x_7[[#This Row],[DEMANDA DIARIA]]*x_7[[#This Row],[TIEMPO DE REPOSICION DIAS]])</f>
        <v>0</v>
      </c>
      <c r="L15" s="196">
        <f>+x_7[[#This Row],[DEMANDA DIARIA]]*x_7[[#This Row],[TIEMPO DE REPOSICION DIAS]]</f>
        <v>0</v>
      </c>
      <c r="M15" s="196"/>
      <c r="N15" s="138">
        <f>+(x_7[[#This Row],[CONSUMO]]*1)/6</f>
        <v>0</v>
      </c>
      <c r="O15" s="198">
        <f>+_xlfn.XLOOKUP(x_7[[#This Row],[PROVEEDOR]],PROVEEDORES!A:A,PROVEEDORES!C:C)</f>
        <v>1</v>
      </c>
      <c r="P15" s="138"/>
      <c r="Q15" s="138"/>
      <c r="R15" s="13" cm="1">
        <f t="array" ref="R15">+IFERROR(MIN(_xlfn._xlws.FILTER(DATAIN_COMPRAS!$J$2:J3103,(DATAIN_COMPRAS!$C$2:C3103=C15)*(DATAIN_COMPRAS!$A$2:A3103=MAX(IF(DATAIN_COMPRAS!$C$2:C3103=C15,DATAIN_COMPRAS!$A$2:A3103))))),0)</f>
        <v>12263.1533992</v>
      </c>
      <c r="S15" s="13">
        <f>+x_7[[#This Row],[PEDIDO]]*x_7[[#This Row],[PRECIO UN]]</f>
        <v>0</v>
      </c>
      <c r="T15" s="117">
        <f>+x_7[[#This Row],[COSTO COMPRA]]/$E$3</f>
        <v>0</v>
      </c>
      <c r="U15" s="64">
        <f>+x_7[[#This Row],[PEDIDO SEMANA ANTERIOR]]+x_7[[#This Row],[STOCK SEMANA ANTERIOR]]-x_7[[#This Row],[STOCK ACTUAL]]</f>
        <v>0</v>
      </c>
      <c r="V1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6" spans="1:24" ht="15" customHeight="1" x14ac:dyDescent="0.35">
      <c r="A16" s="139">
        <f t="shared" ca="1" si="2"/>
        <v>45979</v>
      </c>
      <c r="B16" s="8"/>
      <c r="C16" s="224" t="s">
        <v>104</v>
      </c>
      <c r="D16" s="194">
        <f t="shared" si="3"/>
        <v>0</v>
      </c>
      <c r="E16" s="91" t="s">
        <v>795</v>
      </c>
      <c r="F16">
        <f>3.61*2</f>
        <v>7.22</v>
      </c>
      <c r="G16" s="138" t="str" cm="1">
        <f t="array" ref="G16">IFERROR(INDEX(DATAIN_COMPRAS!$B$2:$B$2999,MATCH(1,(DATAIN_COMPRAS!$C$2:$C$2999=C16)*(DATAIN_COMPRAS!$A$2:$A$2999=MAX(IF(DATAIN_COMPRAS!$C$2:$C$2999=C16,DATAIN_COMPRAS!$A$2:$A$2999)))*(DATAIN_COMPRAS!$J$2:$J$2999=MIN(_xlfn._xlws.FILTER(DATAIN_COMPRAS!$J$2:$J$2999,(DATAIN_COMPRAS!$C$2:$C$2999=C16)*(DATAIN_COMPRAS!$A$2:$A$2999=MAX(IF(DATAIN_COMPRAS!$C$2:$C$2999=C16,DATAIN_COMPRAS!$A$2:$A$2999)))))),0)),"Sin datos")</f>
        <v>DIGACOR</v>
      </c>
      <c r="H16" s="68">
        <v>45979</v>
      </c>
      <c r="I1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" s="195">
        <f>+x_7[[#This Row],[STOCK ACTUAL]]*x_7[[#This Row],[KG/UN]]</f>
        <v>0</v>
      </c>
      <c r="K16" s="196">
        <f>+(x_7[[#This Row],[DEMANDA DIARIA]]*x_7[[#This Row],[TIEMPO DE REPOSICION DIAS]])</f>
        <v>0</v>
      </c>
      <c r="L16" s="196">
        <f>+x_7[[#This Row],[DEMANDA DIARIA]]*x_7[[#This Row],[TIEMPO DE REPOSICION DIAS]]</f>
        <v>0</v>
      </c>
      <c r="M16" s="196"/>
      <c r="N16" s="138">
        <f>+(x_7[[#This Row],[CONSUMO]]*1)/6</f>
        <v>0</v>
      </c>
      <c r="O16" s="198">
        <f>+_xlfn.XLOOKUP(x_7[[#This Row],[PROVEEDOR]],PROVEEDORES!A:A,PROVEEDORES!C:C)</f>
        <v>1</v>
      </c>
      <c r="P16" s="138"/>
      <c r="Q16" s="138"/>
      <c r="R16" s="13" cm="1">
        <f t="array" ref="R16">+IFERROR(MIN(_xlfn._xlws.FILTER(DATAIN_COMPRAS!$J$2:J3126,(DATAIN_COMPRAS!$C$2:C3126=C16)*(DATAIN_COMPRAS!$A$2:A3126=MAX(IF(DATAIN_COMPRAS!$C$2:C3126=C16,DATAIN_COMPRAS!$A$2:A3126))))),0)</f>
        <v>8046.8533200000002</v>
      </c>
      <c r="S16" s="12">
        <f>+x_7[[#This Row],[PEDIDO]]*x_7[[#This Row],[PRECIO UN]]</f>
        <v>58098.280970399996</v>
      </c>
      <c r="T16" s="117">
        <f>+x_7[[#This Row],[COSTO COMPRA]]/$E$3</f>
        <v>6.1252627854686117E-2</v>
      </c>
      <c r="U16" s="64">
        <f>+x_7[[#This Row],[PEDIDO SEMANA ANTERIOR]]+x_7[[#This Row],[STOCK SEMANA ANTERIOR]]-x_7[[#This Row],[STOCK ACTUAL]]</f>
        <v>0</v>
      </c>
      <c r="V1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7" spans="1:24" ht="15" customHeight="1" x14ac:dyDescent="0.35">
      <c r="A17" s="139">
        <f t="shared" ca="1" si="2"/>
        <v>45979</v>
      </c>
      <c r="B17" s="8"/>
      <c r="C17" s="222" t="s">
        <v>102</v>
      </c>
      <c r="D17" s="194">
        <f t="shared" si="3"/>
        <v>0</v>
      </c>
      <c r="E17" s="85" t="s">
        <v>797</v>
      </c>
      <c r="F17" s="194">
        <v>4</v>
      </c>
      <c r="G17" s="138" t="str" cm="1">
        <f t="array" ref="G17">IFERROR(INDEX(DATAIN_COMPRAS!$B$2:$B$2999,MATCH(1,(DATAIN_COMPRAS!$C$2:$C$2999=C17)*(DATAIN_COMPRAS!$A$2:$A$2999=MAX(IF(DATAIN_COMPRAS!$C$2:$C$2999=C17,DATAIN_COMPRAS!$A$2:$A$2999)))*(DATAIN_COMPRAS!$J$2:$J$2999=MIN(_xlfn._xlws.FILTER(DATAIN_COMPRAS!$J$2:$J$2999,(DATAIN_COMPRAS!$C$2:$C$2999=C17)*(DATAIN_COMPRAS!$A$2:$A$2999=MAX(IF(DATAIN_COMPRAS!$C$2:$C$2999=C17,DATAIN_COMPRAS!$A$2:$A$2999)))))),0)),"Sin datos")</f>
        <v>DIGACOR</v>
      </c>
      <c r="H17" s="68">
        <v>45979</v>
      </c>
      <c r="I1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" s="195">
        <f>+x_7[[#This Row],[STOCK ACTUAL]]*x_7[[#This Row],[KG/UN]]</f>
        <v>0</v>
      </c>
      <c r="K17" s="196">
        <f>+(x_7[[#This Row],[DEMANDA DIARIA]]*x_7[[#This Row],[TIEMPO DE REPOSICION DIAS]])</f>
        <v>0</v>
      </c>
      <c r="L17" s="196">
        <f>+x_7[[#This Row],[DEMANDA DIARIA]]*x_7[[#This Row],[TIEMPO DE REPOSICION DIAS]]</f>
        <v>0</v>
      </c>
      <c r="M17" s="196"/>
      <c r="N17" s="138">
        <f>+(x_7[[#This Row],[CONSUMO]]*1)/6</f>
        <v>0</v>
      </c>
      <c r="O17" s="198">
        <f>+_xlfn.XLOOKUP(x_7[[#This Row],[PROVEEDOR]],PROVEEDORES!A:A,PROVEEDORES!C:C)</f>
        <v>1</v>
      </c>
      <c r="P17" s="138"/>
      <c r="Q17" s="138"/>
      <c r="R17" s="13" cm="1">
        <f t="array" ref="R17">+IFERROR(MIN(_xlfn._xlws.FILTER(DATAIN_COMPRAS!$J$2:J3131,(DATAIN_COMPRAS!$C$2:C3131=C17)*(DATAIN_COMPRAS!$A$2:A3131=MAX(IF(DATAIN_COMPRAS!$C$2:C3131=C17,DATAIN_COMPRAS!$A$2:A3131))))),0)</f>
        <v>6057.3586452499994</v>
      </c>
      <c r="S17" s="140">
        <f>+x_7[[#This Row],[PEDIDO]]*x_7[[#This Row],[PRECIO UN]]</f>
        <v>24229.434580999998</v>
      </c>
      <c r="T17" s="117">
        <f>+x_7[[#This Row],[COSTO COMPRA]]/$E$3</f>
        <v>2.5544930327208573E-2</v>
      </c>
      <c r="U17" s="64">
        <f>+x_7[[#This Row],[PEDIDO SEMANA ANTERIOR]]+x_7[[#This Row],[STOCK SEMANA ANTERIOR]]-x_7[[#This Row],[STOCK ACTUAL]]</f>
        <v>0</v>
      </c>
      <c r="V1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8" spans="1:24" ht="15" hidden="1" customHeight="1" x14ac:dyDescent="0.35">
      <c r="A18" s="137">
        <f t="shared" ca="1" si="2"/>
        <v>45979</v>
      </c>
      <c r="B18" s="8"/>
      <c r="C18" s="2" t="s">
        <v>178</v>
      </c>
      <c r="D18" s="194">
        <f t="shared" si="3"/>
        <v>0</v>
      </c>
      <c r="F18" s="194"/>
      <c r="G18" s="138" t="s">
        <v>50</v>
      </c>
      <c r="I1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" s="195">
        <f>+x_7[[#This Row],[STOCK ACTUAL]]*x_7[[#This Row],[KG/UN]]</f>
        <v>0</v>
      </c>
      <c r="K18" s="196">
        <f>+(x_7[[#This Row],[DEMANDA DIARIA]]*x_7[[#This Row],[TIEMPO DE REPOSICION DIAS]])</f>
        <v>0</v>
      </c>
      <c r="L18" s="196">
        <f>+x_7[[#This Row],[DEMANDA DIARIA]]*x_7[[#This Row],[TIEMPO DE REPOSICION DIAS]]</f>
        <v>0</v>
      </c>
      <c r="M18" s="196"/>
      <c r="N18" s="138">
        <f>+(x_7[[#This Row],[CONSUMO]]*1)/6</f>
        <v>0</v>
      </c>
      <c r="O18" s="198">
        <f>+_xlfn.XLOOKUP(x_7[[#This Row],[PROVEEDOR]],PROVEEDORES!A:A,PROVEEDORES!C:C)</f>
        <v>1</v>
      </c>
      <c r="P18" s="138"/>
      <c r="Q18" s="138"/>
      <c r="R18" s="13" cm="1">
        <f t="array" ref="R18">+IFERROR(MIN(_xlfn._xlws.FILTER(DATAIN_COMPRAS!$J$2:J3151,(DATAIN_COMPRAS!$C$2:C3151=C18)*(DATAIN_COMPRAS!$A$2:A3151=MAX(IF(DATAIN_COMPRAS!$C$2:C3151=C18,DATAIN_COMPRAS!$A$2:A3151))))),0)</f>
        <v>820.10000600000001</v>
      </c>
      <c r="S18" s="13">
        <f>+x_7[[#This Row],[PEDIDO]]*x_7[[#This Row],[PRECIO UN]]</f>
        <v>0</v>
      </c>
      <c r="T18" s="117">
        <f>+x_7[[#This Row],[COSTO COMPRA]]/$E$3</f>
        <v>0</v>
      </c>
      <c r="U18" s="64">
        <f>+x_7[[#This Row],[PEDIDO SEMANA ANTERIOR]]+x_7[[#This Row],[STOCK SEMANA ANTERIOR]]-x_7[[#This Row],[STOCK ACTUAL]]</f>
        <v>0</v>
      </c>
      <c r="V1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9" spans="1:24" ht="15" hidden="1" customHeight="1" x14ac:dyDescent="0.35">
      <c r="A19" s="137">
        <f t="shared" ca="1" si="2"/>
        <v>45979</v>
      </c>
      <c r="B19" s="8"/>
      <c r="C19" s="211" t="s">
        <v>130</v>
      </c>
      <c r="D19" s="194">
        <f t="shared" si="3"/>
        <v>0</v>
      </c>
      <c r="F19" s="194"/>
      <c r="G19" s="138" t="str" cm="1">
        <f t="array" ref="G19">IFERROR(INDEX(DATAIN_COMPRAS!$B$2:$B$2999,MATCH(1,(DATAIN_COMPRAS!$C$2:$C$2999=C19)*(DATAIN_COMPRAS!$A$2:$A$2999=MAX(IF(DATAIN_COMPRAS!$C$2:$C$2999=C19,DATAIN_COMPRAS!$A$2:$A$2999)))*(DATAIN_COMPRAS!$J$2:$J$2999=MIN(_xlfn._xlws.FILTER(DATAIN_COMPRAS!$J$2:$J$2999,(DATAIN_COMPRAS!$C$2:$C$2999=C19)*(DATAIN_COMPRAS!$A$2:$A$2999=MAX(IF(DATAIN_COMPRAS!$C$2:$C$2999=C19,DATAIN_COMPRAS!$A$2:$A$2999)))))),0)),"Sin datos")</f>
        <v>DIGACOR</v>
      </c>
      <c r="I1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" s="195">
        <f>+x_7[[#This Row],[STOCK ACTUAL]]*x_7[[#This Row],[KG/UN]]</f>
        <v>0</v>
      </c>
      <c r="K19" s="196">
        <f>+(x_7[[#This Row],[DEMANDA DIARIA]]*x_7[[#This Row],[TIEMPO DE REPOSICION DIAS]])</f>
        <v>0</v>
      </c>
      <c r="L19" s="196">
        <f>+x_7[[#This Row],[DEMANDA DIARIA]]*x_7[[#This Row],[TIEMPO DE REPOSICION DIAS]]</f>
        <v>0</v>
      </c>
      <c r="M19" s="196"/>
      <c r="N19" s="138">
        <f>+(x_7[[#This Row],[CONSUMO]]*1)/6</f>
        <v>0</v>
      </c>
      <c r="O19" s="198">
        <f>+_xlfn.XLOOKUP(x_7[[#This Row],[PROVEEDOR]],PROVEEDORES!A:A,PROVEEDORES!C:C)</f>
        <v>1</v>
      </c>
      <c r="P19" s="138"/>
      <c r="Q19" s="138"/>
      <c r="R19" s="13" cm="1">
        <f t="array" ref="R19">+IFERROR(MIN(_xlfn._xlws.FILTER(DATAIN_COMPRAS!$J$2:J3115,(DATAIN_COMPRAS!$C$2:C3115=C19)*(DATAIN_COMPRAS!$A$2:A3115=MAX(IF(DATAIN_COMPRAS!$C$2:C3115=C19,DATAIN_COMPRAS!$A$2:A3115))))),0)</f>
        <v>22480.073572000001</v>
      </c>
      <c r="S19" s="140">
        <f>+x_7[[#This Row],[PEDIDO]]*x_7[[#This Row],[PRECIO UN]]</f>
        <v>0</v>
      </c>
      <c r="T19" s="117">
        <f>+x_7[[#This Row],[COSTO COMPRA]]/$E$3</f>
        <v>0</v>
      </c>
      <c r="U19" s="64">
        <f>+x_7[[#This Row],[PEDIDO SEMANA ANTERIOR]]+x_7[[#This Row],[STOCK SEMANA ANTERIOR]]-x_7[[#This Row],[STOCK ACTUAL]]</f>
        <v>0</v>
      </c>
      <c r="V1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" spans="1:24" ht="15" hidden="1" customHeight="1" x14ac:dyDescent="0.35">
      <c r="A20" s="139">
        <f t="shared" ca="1" si="2"/>
        <v>45979</v>
      </c>
      <c r="B20" s="8"/>
      <c r="C20" s="211" t="s">
        <v>629</v>
      </c>
      <c r="D20" s="194">
        <f t="shared" si="3"/>
        <v>0</v>
      </c>
      <c r="F20" s="194"/>
      <c r="G20" s="138" t="str" cm="1">
        <f t="array" ref="G20">IFERROR(INDEX(DATAIN_COMPRAS!$B$2:$B$2999,MATCH(1,(DATAIN_COMPRAS!$C$2:$C$2999=C20)*(DATAIN_COMPRAS!$A$2:$A$2999=MAX(IF(DATAIN_COMPRAS!$C$2:$C$2999=C20,DATAIN_COMPRAS!$A$2:$A$2999)))*(DATAIN_COMPRAS!$J$2:$J$2999=MIN(_xlfn._xlws.FILTER(DATAIN_COMPRAS!$J$2:$J$2999,(DATAIN_COMPRAS!$C$2:$C$2999=C20)*(DATAIN_COMPRAS!$A$2:$A$2999=MAX(IF(DATAIN_COMPRAS!$C$2:$C$2999=C20,DATAIN_COMPRAS!$A$2:$A$2999)))))),0)),"Sin datos")</f>
        <v>DIGACOR</v>
      </c>
      <c r="I2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" s="195">
        <f>+x_7[[#This Row],[STOCK ACTUAL]]*x_7[[#This Row],[KG/UN]]</f>
        <v>0</v>
      </c>
      <c r="K20" s="196">
        <f>+(x_7[[#This Row],[DEMANDA DIARIA]]*x_7[[#This Row],[TIEMPO DE REPOSICION DIAS]])</f>
        <v>0</v>
      </c>
      <c r="L20" s="196">
        <f>+x_7[[#This Row],[DEMANDA DIARIA]]*x_7[[#This Row],[TIEMPO DE REPOSICION DIAS]]</f>
        <v>0</v>
      </c>
      <c r="M20" s="196"/>
      <c r="N20" s="138">
        <f>+(x_7[[#This Row],[CONSUMO]]*1)/6</f>
        <v>0</v>
      </c>
      <c r="O20" s="198">
        <f>+_xlfn.XLOOKUP(x_7[[#This Row],[PROVEEDOR]],PROVEEDORES!A:A,PROVEEDORES!C:C)</f>
        <v>1</v>
      </c>
      <c r="P20" s="138"/>
      <c r="Q20" s="138"/>
      <c r="R20" s="13" cm="1">
        <f t="array" ref="R20">+IFERROR(MIN(_xlfn._xlws.FILTER(DATAIN_COMPRAS!$J$2:J3109,(DATAIN_COMPRAS!$C$2:C3109=C20)*(DATAIN_COMPRAS!$A$2:A3109=MAX(IF(DATAIN_COMPRAS!$C$2:C3109=C20,DATAIN_COMPRAS!$A$2:A3109))))),0)</f>
        <v>2153.6524390243903</v>
      </c>
      <c r="S20" s="13">
        <f>+x_7[[#This Row],[PEDIDO]]*x_7[[#This Row],[PRECIO UN]]</f>
        <v>0</v>
      </c>
      <c r="T20" s="117">
        <f>+x_7[[#This Row],[COSTO COMPRA]]/$E$3</f>
        <v>0</v>
      </c>
      <c r="U20" s="64">
        <f>+x_7[[#This Row],[PEDIDO SEMANA ANTERIOR]]+x_7[[#This Row],[STOCK SEMANA ANTERIOR]]-x_7[[#This Row],[STOCK ACTUAL]]</f>
        <v>0</v>
      </c>
      <c r="V2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1" spans="1:24" ht="15" hidden="1" customHeight="1" x14ac:dyDescent="0.35">
      <c r="A21" s="137">
        <f t="shared" ca="1" si="2"/>
        <v>45979</v>
      </c>
      <c r="B21" s="8"/>
      <c r="C21" s="212" t="s">
        <v>105</v>
      </c>
      <c r="D21" s="194">
        <f t="shared" si="3"/>
        <v>0</v>
      </c>
      <c r="F21" s="194"/>
      <c r="G21" s="138" t="str" cm="1">
        <f t="array" ref="G21">IFERROR(INDEX(DATAIN_COMPRAS!$B$2:$B$2999,MATCH(1,(DATAIN_COMPRAS!$C$2:$C$2999=C21)*(DATAIN_COMPRAS!$A$2:$A$2999=MAX(IF(DATAIN_COMPRAS!$C$2:$C$2999=C21,DATAIN_COMPRAS!$A$2:$A$2999)))*(DATAIN_COMPRAS!$J$2:$J$2999=MIN(_xlfn._xlws.FILTER(DATAIN_COMPRAS!$J$2:$J$2999,(DATAIN_COMPRAS!$C$2:$C$2999=C21)*(DATAIN_COMPRAS!$A$2:$A$2999=MAX(IF(DATAIN_COMPRAS!$C$2:$C$2999=C21,DATAIN_COMPRAS!$A$2:$A$2999)))))),0)),"Sin datos")</f>
        <v>DIGACOR</v>
      </c>
      <c r="I2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1" s="195">
        <f>+x_7[[#This Row],[STOCK ACTUAL]]*x_7[[#This Row],[KG/UN]]</f>
        <v>0</v>
      </c>
      <c r="K21" s="196">
        <f>+(x_7[[#This Row],[DEMANDA DIARIA]]*x_7[[#This Row],[TIEMPO DE REPOSICION DIAS]])</f>
        <v>0</v>
      </c>
      <c r="L21" s="196">
        <f>+x_7[[#This Row],[DEMANDA DIARIA]]*x_7[[#This Row],[TIEMPO DE REPOSICION DIAS]]</f>
        <v>0</v>
      </c>
      <c r="M21" s="196"/>
      <c r="N21" s="138">
        <f>+(x_7[[#This Row],[CONSUMO]]*1)/6</f>
        <v>0</v>
      </c>
      <c r="O21" s="198">
        <f>+_xlfn.XLOOKUP(x_7[[#This Row],[PROVEEDOR]],PROVEEDORES!A:A,PROVEEDORES!C:C)</f>
        <v>1</v>
      </c>
      <c r="P21" s="138"/>
      <c r="Q21" s="138"/>
      <c r="R21" s="13" cm="1">
        <f t="array" ref="R21">+IFERROR(MIN(_xlfn._xlws.FILTER(DATAIN_COMPRAS!$J$2:J3098,(DATAIN_COMPRAS!$C$2:C3098=C21)*(DATAIN_COMPRAS!$A$2:A3098=MAX(IF(DATAIN_COMPRAS!$C$2:C3098=C21,DATAIN_COMPRAS!$A$2:A3098))))),0)</f>
        <v>691.18830000000003</v>
      </c>
      <c r="S21" s="12">
        <f>+x_7[[#This Row],[PEDIDO]]*x_7[[#This Row],[PRECIO UN]]</f>
        <v>0</v>
      </c>
      <c r="T21" s="117">
        <f>+x_7[[#This Row],[COSTO COMPRA]]/$E$3</f>
        <v>0</v>
      </c>
      <c r="U21" s="64">
        <f>+x_7[[#This Row],[PEDIDO SEMANA ANTERIOR]]+x_7[[#This Row],[STOCK SEMANA ANTERIOR]]-x_7[[#This Row],[STOCK ACTUAL]]</f>
        <v>0</v>
      </c>
      <c r="V2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2" spans="1:24" ht="15" customHeight="1" x14ac:dyDescent="0.35">
      <c r="A22" s="139">
        <f t="shared" ca="1" si="2"/>
        <v>45979</v>
      </c>
      <c r="B22" s="8"/>
      <c r="C22" s="224" t="s">
        <v>106</v>
      </c>
      <c r="D22" s="194">
        <f t="shared" si="3"/>
        <v>0</v>
      </c>
      <c r="E22" s="85" t="s">
        <v>798</v>
      </c>
      <c r="F22" s="194">
        <v>0.8</v>
      </c>
      <c r="G22" s="138" t="str" cm="1">
        <f t="array" ref="G22">IFERROR(INDEX(DATAIN_COMPRAS!$B$2:$B$2999,MATCH(1,(DATAIN_COMPRAS!$C$2:$C$2999=C22)*(DATAIN_COMPRAS!$A$2:$A$2999=MAX(IF(DATAIN_COMPRAS!$C$2:$C$2999=C22,DATAIN_COMPRAS!$A$2:$A$2999)))*(DATAIN_COMPRAS!$J$2:$J$2999=MIN(_xlfn._xlws.FILTER(DATAIN_COMPRAS!$J$2:$J$2999,(DATAIN_COMPRAS!$C$2:$C$2999=C22)*(DATAIN_COMPRAS!$A$2:$A$2999=MAX(IF(DATAIN_COMPRAS!$C$2:$C$2999=C22,DATAIN_COMPRAS!$A$2:$A$2999)))))),0)),"Sin datos")</f>
        <v>DIGACOR</v>
      </c>
      <c r="H22" s="68">
        <v>45979</v>
      </c>
      <c r="I2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2" s="195">
        <f>+x_7[[#This Row],[STOCK ACTUAL]]*x_7[[#This Row],[KG/UN]]</f>
        <v>0</v>
      </c>
      <c r="K22" s="196">
        <f>+(x_7[[#This Row],[DEMANDA DIARIA]]*x_7[[#This Row],[TIEMPO DE REPOSICION DIAS]])</f>
        <v>0</v>
      </c>
      <c r="L22" s="196">
        <f>+x_7[[#This Row],[DEMANDA DIARIA]]*x_7[[#This Row],[TIEMPO DE REPOSICION DIAS]]</f>
        <v>0</v>
      </c>
      <c r="M22" s="196"/>
      <c r="N22" s="138">
        <f>+(x_7[[#This Row],[CONSUMO]]*1)/6</f>
        <v>0</v>
      </c>
      <c r="O22" s="198">
        <f>+_xlfn.XLOOKUP(x_7[[#This Row],[PROVEEDOR]],PROVEEDORES!A:A,PROVEEDORES!C:C)</f>
        <v>1</v>
      </c>
      <c r="P22" s="138"/>
      <c r="Q22" s="138"/>
      <c r="R22" s="13" cm="1">
        <f t="array" ref="R22">+IFERROR(MIN(_xlfn._xlws.FILTER(DATAIN_COMPRAS!$J$2:J3100,(DATAIN_COMPRAS!$C$2:C3100=C22)*(DATAIN_COMPRAS!$A$2:A3100=MAX(IF(DATAIN_COMPRAS!$C$2:C3100=C22,DATAIN_COMPRAS!$A$2:A3100))))),0)</f>
        <v>1008.101941</v>
      </c>
      <c r="S22" s="12">
        <f>+x_7[[#This Row],[PEDIDO]]*x_7[[#This Row],[PRECIO UN]]</f>
        <v>806.48155280000003</v>
      </c>
      <c r="T22" s="117">
        <f>+x_7[[#This Row],[COSTO COMPRA]]/$E$3</f>
        <v>8.5026809055668503E-4</v>
      </c>
      <c r="U22" s="64">
        <f>+x_7[[#This Row],[PEDIDO SEMANA ANTERIOR]]+x_7[[#This Row],[STOCK SEMANA ANTERIOR]]-x_7[[#This Row],[STOCK ACTUAL]]</f>
        <v>0</v>
      </c>
      <c r="V2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3" spans="1:24" ht="15" customHeight="1" x14ac:dyDescent="0.35">
      <c r="A23" s="139">
        <f t="shared" ca="1" si="2"/>
        <v>45979</v>
      </c>
      <c r="B23" s="8"/>
      <c r="C23" s="222" t="s">
        <v>720</v>
      </c>
      <c r="D23" s="194">
        <f t="shared" si="3"/>
        <v>0</v>
      </c>
      <c r="E23" s="91" t="s">
        <v>794</v>
      </c>
      <c r="F23" s="194">
        <v>10</v>
      </c>
      <c r="G23" s="138" t="s">
        <v>50</v>
      </c>
      <c r="H23" s="68">
        <v>45979</v>
      </c>
      <c r="I2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3" s="195">
        <f>+x_7[[#This Row],[STOCK ACTUAL]]*x_7[[#This Row],[KG/UN]]</f>
        <v>0</v>
      </c>
      <c r="K23" s="196">
        <f>+(x_7[[#This Row],[DEMANDA DIARIA]]*x_7[[#This Row],[TIEMPO DE REPOSICION DIAS]])</f>
        <v>0</v>
      </c>
      <c r="L23" s="196">
        <f>+x_7[[#This Row],[DEMANDA DIARIA]]*x_7[[#This Row],[TIEMPO DE REPOSICION DIAS]]</f>
        <v>0</v>
      </c>
      <c r="M23" s="196"/>
      <c r="N23" s="138">
        <f>+(x_7[[#This Row],[CONSUMO]]*1)/6</f>
        <v>0</v>
      </c>
      <c r="O23" s="198">
        <f>+_xlfn.XLOOKUP(x_7[[#This Row],[PROVEEDOR]],PROVEEDORES!A:A,PROVEEDORES!C:C)</f>
        <v>1</v>
      </c>
      <c r="P23" s="138"/>
      <c r="Q23" s="138"/>
      <c r="R23" s="13" cm="1">
        <f t="array" ref="R23">+IFERROR(MIN(_xlfn._xlws.FILTER(DATAIN_COMPRAS!$J$2:J3258,(DATAIN_COMPRAS!$C$2:C3258=C23)*(DATAIN_COMPRAS!$A$2:A3258=MAX(IF(DATAIN_COMPRAS!$C$2:C3258=C23,DATAIN_COMPRAS!$A$2:A3258))))),0)</f>
        <v>2988.199665000001</v>
      </c>
      <c r="S23" s="13">
        <f>+x_7[[#This Row],[PEDIDO]]*x_7[[#This Row],[PRECIO UN]]</f>
        <v>29881.996650000008</v>
      </c>
      <c r="T23" s="117">
        <f>+x_7[[#This Row],[COSTO COMPRA]]/$E$3</f>
        <v>3.1504388594388151E-2</v>
      </c>
      <c r="U23" s="64">
        <f>+x_7[[#This Row],[PEDIDO SEMANA ANTERIOR]]+x_7[[#This Row],[STOCK SEMANA ANTERIOR]]-x_7[[#This Row],[STOCK ACTUAL]]</f>
        <v>0</v>
      </c>
      <c r="V2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4" spans="1:24" ht="15" hidden="1" customHeight="1" x14ac:dyDescent="0.35">
      <c r="A24" s="137">
        <f t="shared" ca="1" si="2"/>
        <v>45979</v>
      </c>
      <c r="B24" s="8"/>
      <c r="C24" s="8" t="s">
        <v>25</v>
      </c>
      <c r="D24" s="194">
        <f t="shared" si="3"/>
        <v>0</v>
      </c>
      <c r="F24" s="194"/>
      <c r="G24" s="138" t="str" cm="1">
        <f t="array" ref="G24">IFERROR(INDEX(DATAIN_COMPRAS!$B$2:$B$2999,MATCH(1,(DATAIN_COMPRAS!$C$2:$C$2999=C24)*(DATAIN_COMPRAS!$A$2:$A$2999=MAX(IF(DATAIN_COMPRAS!$C$2:$C$2999=C24,DATAIN_COMPRAS!$A$2:$A$2999)))*(DATAIN_COMPRAS!$J$2:$J$2999=MIN(_xlfn._xlws.FILTER(DATAIN_COMPRAS!$J$2:$J$2999,(DATAIN_COMPRAS!$C$2:$C$2999=C24)*(DATAIN_COMPRAS!$A$2:$A$2999=MAX(IF(DATAIN_COMPRAS!$C$2:$C$2999=C24,DATAIN_COMPRAS!$A$2:$A$2999)))))),0)),"Sin datos")</f>
        <v>DIGACOR</v>
      </c>
      <c r="I2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4" s="195">
        <f>+x_7[[#This Row],[STOCK ACTUAL]]*x_7[[#This Row],[KG/UN]]</f>
        <v>0</v>
      </c>
      <c r="K24" s="196">
        <f>+(x_7[[#This Row],[DEMANDA DIARIA]]*x_7[[#This Row],[TIEMPO DE REPOSICION DIAS]])</f>
        <v>0</v>
      </c>
      <c r="L24" s="196">
        <f>+x_7[[#This Row],[DEMANDA DIARIA]]*x_7[[#This Row],[TIEMPO DE REPOSICION DIAS]]</f>
        <v>0</v>
      </c>
      <c r="M24" s="196"/>
      <c r="N24" s="138">
        <f>+(x_7[[#This Row],[CONSUMO]]*1)/6</f>
        <v>0</v>
      </c>
      <c r="O24" s="198">
        <f>+_xlfn.XLOOKUP(x_7[[#This Row],[PROVEEDOR]],PROVEEDORES!A:A,PROVEEDORES!C:C)</f>
        <v>1</v>
      </c>
      <c r="P24" s="138"/>
      <c r="Q24" s="138"/>
      <c r="R24" s="13" cm="1">
        <f t="array" ref="R24">+IFERROR(MIN(_xlfn._xlws.FILTER(DATAIN_COMPRAS!$J$2:J3104,(DATAIN_COMPRAS!$C$2:C3104=C24)*(DATAIN_COMPRAS!$A$2:A3104=MAX(IF(DATAIN_COMPRAS!$C$2:C3104=C24,DATAIN_COMPRAS!$A$2:A3104))))),0)</f>
        <v>5563.3864000000003</v>
      </c>
      <c r="S24" s="13">
        <f>+x_7[[#This Row],[PEDIDO]]*x_7[[#This Row],[PRECIO UN]]</f>
        <v>0</v>
      </c>
      <c r="T24" s="117">
        <f>+x_7[[#This Row],[COSTO COMPRA]]/$E$3</f>
        <v>0</v>
      </c>
      <c r="U24" s="64">
        <f>+x_7[[#This Row],[PEDIDO SEMANA ANTERIOR]]+x_7[[#This Row],[STOCK SEMANA ANTERIOR]]-x_7[[#This Row],[STOCK ACTUAL]]</f>
        <v>0</v>
      </c>
      <c r="V2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5" spans="1:24" ht="15" hidden="1" customHeight="1" x14ac:dyDescent="0.35">
      <c r="A25" s="139">
        <f t="shared" ca="1" si="2"/>
        <v>45979</v>
      </c>
      <c r="B25" s="8"/>
      <c r="C25" s="199" t="s">
        <v>109</v>
      </c>
      <c r="D25" s="194">
        <f t="shared" si="3"/>
        <v>0</v>
      </c>
      <c r="F25" s="194"/>
      <c r="G25" s="138" t="str" cm="1">
        <f t="array" ref="G25">IFERROR(INDEX(DATAIN_COMPRAS!$B$2:$B$2999,MATCH(1,(DATAIN_COMPRAS!$C$2:$C$2999=C25)*(DATAIN_COMPRAS!$A$2:$A$2999=MAX(IF(DATAIN_COMPRAS!$C$2:$C$2999=C25,DATAIN_COMPRAS!$A$2:$A$2999)))*(DATAIN_COMPRAS!$J$2:$J$2999=MIN(_xlfn._xlws.FILTER(DATAIN_COMPRAS!$J$2:$J$2999,(DATAIN_COMPRAS!$C$2:$C$2999=C25)*(DATAIN_COMPRAS!$A$2:$A$2999=MAX(IF(DATAIN_COMPRAS!$C$2:$C$2999=C25,DATAIN_COMPRAS!$A$2:$A$2999)))))),0)),"Sin datos")</f>
        <v>DIGACOR</v>
      </c>
      <c r="I2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5" s="195">
        <f>+x_7[[#This Row],[STOCK ACTUAL]]*x_7[[#This Row],[KG/UN]]</f>
        <v>0</v>
      </c>
      <c r="K25" s="196">
        <f>+(x_7[[#This Row],[DEMANDA DIARIA]]*x_7[[#This Row],[TIEMPO DE REPOSICION DIAS]])</f>
        <v>0</v>
      </c>
      <c r="L25" s="196">
        <f>+x_7[[#This Row],[DEMANDA DIARIA]]*x_7[[#This Row],[TIEMPO DE REPOSICION DIAS]]</f>
        <v>0</v>
      </c>
      <c r="M25" s="196"/>
      <c r="N25" s="138">
        <f>+(x_7[[#This Row],[CONSUMO]]*1)/6</f>
        <v>0</v>
      </c>
      <c r="O25" s="198">
        <f>+_xlfn.XLOOKUP(x_7[[#This Row],[PROVEEDOR]],PROVEEDORES!A:A,PROVEEDORES!C:C)</f>
        <v>1</v>
      </c>
      <c r="P25" s="138"/>
      <c r="Q25" s="138"/>
      <c r="R25" s="13" cm="1">
        <f t="array" ref="R25">+IFERROR(MIN(_xlfn._xlws.FILTER(DATAIN_COMPRAS!$J$2:J3121,(DATAIN_COMPRAS!$C$2:C3121=C25)*(DATAIN_COMPRAS!$A$2:A3121=MAX(IF(DATAIN_COMPRAS!$C$2:C3121=C25,DATAIN_COMPRAS!$A$2:A3121))))),0)</f>
        <v>1412.7126310000001</v>
      </c>
      <c r="S25" s="12">
        <f>+x_7[[#This Row],[PEDIDO]]*x_7[[#This Row],[PRECIO UN]]</f>
        <v>0</v>
      </c>
      <c r="T25" s="117">
        <f>+x_7[[#This Row],[COSTO COMPRA]]/$E$3</f>
        <v>0</v>
      </c>
      <c r="U25" s="64">
        <f>+x_7[[#This Row],[PEDIDO SEMANA ANTERIOR]]+x_7[[#This Row],[STOCK SEMANA ANTERIOR]]-x_7[[#This Row],[STOCK ACTUAL]]</f>
        <v>0</v>
      </c>
      <c r="V2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6" spans="1:24" ht="15" hidden="1" customHeight="1" x14ac:dyDescent="0.35">
      <c r="A26" s="137">
        <f t="shared" ca="1" si="2"/>
        <v>45979</v>
      </c>
      <c r="B26" s="8"/>
      <c r="C26" s="8" t="s">
        <v>114</v>
      </c>
      <c r="D26" s="194">
        <f t="shared" si="3"/>
        <v>0</v>
      </c>
      <c r="F26" s="194"/>
      <c r="G26" s="138" t="str" cm="1">
        <f t="array" ref="G26">IFERROR(INDEX(DATAIN_COMPRAS!$B$2:$B$2999,MATCH(1,(DATAIN_COMPRAS!$C$2:$C$2999=C26)*(DATAIN_COMPRAS!$A$2:$A$2999=MAX(IF(DATAIN_COMPRAS!$C$2:$C$2999=C26,DATAIN_COMPRAS!$A$2:$A$2999)))*(DATAIN_COMPRAS!$J$2:$J$2999=MIN(_xlfn._xlws.FILTER(DATAIN_COMPRAS!$J$2:$J$2999,(DATAIN_COMPRAS!$C$2:$C$2999=C26)*(DATAIN_COMPRAS!$A$2:$A$2999=MAX(IF(DATAIN_COMPRAS!$C$2:$C$2999=C26,DATAIN_COMPRAS!$A$2:$A$2999)))))),0)),"Sin datos")</f>
        <v>DIGACOR</v>
      </c>
      <c r="I2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6" s="195">
        <f>+x_7[[#This Row],[STOCK ACTUAL]]*x_7[[#This Row],[KG/UN]]</f>
        <v>0</v>
      </c>
      <c r="K26" s="196">
        <f>+(x_7[[#This Row],[DEMANDA DIARIA]]*x_7[[#This Row],[TIEMPO DE REPOSICION DIAS]])</f>
        <v>0</v>
      </c>
      <c r="L26" s="196">
        <f>+x_7[[#This Row],[DEMANDA DIARIA]]*x_7[[#This Row],[TIEMPO DE REPOSICION DIAS]]</f>
        <v>0</v>
      </c>
      <c r="M26" s="196"/>
      <c r="N26" s="138">
        <f>+(x_7[[#This Row],[CONSUMO]]*1)/6</f>
        <v>0</v>
      </c>
      <c r="O26" s="198">
        <f>+_xlfn.XLOOKUP(x_7[[#This Row],[PROVEEDOR]],PROVEEDORES!A:A,PROVEEDORES!C:C)</f>
        <v>1</v>
      </c>
      <c r="P26" s="138"/>
      <c r="Q26" s="138"/>
      <c r="R26" s="13" cm="1">
        <f t="array" ref="R26">+IFERROR(MIN(_xlfn._xlws.FILTER(DATAIN_COMPRAS!$J$2:J3106,(DATAIN_COMPRAS!$C$2:C3106=C26)*(DATAIN_COMPRAS!$A$2:A3106=MAX(IF(DATAIN_COMPRAS!$C$2:C3106=C26,DATAIN_COMPRAS!$A$2:A3106))))),0)</f>
        <v>0</v>
      </c>
      <c r="S26" s="13">
        <f>+x_7[[#This Row],[PEDIDO]]*x_7[[#This Row],[PRECIO UN]]</f>
        <v>0</v>
      </c>
      <c r="T26" s="117">
        <f>+x_7[[#This Row],[COSTO COMPRA]]/$E$3</f>
        <v>0</v>
      </c>
      <c r="U26" s="64">
        <f>+x_7[[#This Row],[PEDIDO SEMANA ANTERIOR]]+x_7[[#This Row],[STOCK SEMANA ANTERIOR]]-x_7[[#This Row],[STOCK ACTUAL]]</f>
        <v>0</v>
      </c>
      <c r="V2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7" spans="1:24" ht="15" hidden="1" customHeight="1" x14ac:dyDescent="0.35">
      <c r="A27" s="137">
        <f t="shared" ca="1" si="2"/>
        <v>45979</v>
      </c>
      <c r="B27" s="8"/>
      <c r="C27" s="8" t="s">
        <v>116</v>
      </c>
      <c r="D27" s="194">
        <f t="shared" si="3"/>
        <v>0</v>
      </c>
      <c r="F27" s="194"/>
      <c r="G27" s="138" t="str" cm="1">
        <f t="array" ref="G27">IFERROR(INDEX(DATAIN_COMPRAS!$B$2:$B$2999,MATCH(1,(DATAIN_COMPRAS!$C$2:$C$2999=C27)*(DATAIN_COMPRAS!$A$2:$A$2999=MAX(IF(DATAIN_COMPRAS!$C$2:$C$2999=C27,DATAIN_COMPRAS!$A$2:$A$2999)))*(DATAIN_COMPRAS!$J$2:$J$2999=MIN(_xlfn._xlws.FILTER(DATAIN_COMPRAS!$J$2:$J$2999,(DATAIN_COMPRAS!$C$2:$C$2999=C27)*(DATAIN_COMPRAS!$A$2:$A$2999=MAX(IF(DATAIN_COMPRAS!$C$2:$C$2999=C27,DATAIN_COMPRAS!$A$2:$A$2999)))))),0)),"Sin datos")</f>
        <v>DIGACOR</v>
      </c>
      <c r="I2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7" s="195">
        <f>+x_7[[#This Row],[STOCK ACTUAL]]*x_7[[#This Row],[KG/UN]]</f>
        <v>0</v>
      </c>
      <c r="K27" s="196">
        <f>+(x_7[[#This Row],[DEMANDA DIARIA]]*x_7[[#This Row],[TIEMPO DE REPOSICION DIAS]])</f>
        <v>0</v>
      </c>
      <c r="L27" s="196">
        <f>+x_7[[#This Row],[DEMANDA DIARIA]]*x_7[[#This Row],[TIEMPO DE REPOSICION DIAS]]</f>
        <v>0</v>
      </c>
      <c r="M27" s="196"/>
      <c r="N27" s="138">
        <f>+(x_7[[#This Row],[CONSUMO]]*1)/6</f>
        <v>0</v>
      </c>
      <c r="O27" s="198">
        <f>+_xlfn.XLOOKUP(x_7[[#This Row],[PROVEEDOR]],PROVEEDORES!A:A,PROVEEDORES!C:C)</f>
        <v>1</v>
      </c>
      <c r="P27" s="138"/>
      <c r="Q27" s="138"/>
      <c r="R27" s="13" cm="1">
        <f t="array" ref="R27">+IFERROR(MIN(_xlfn._xlws.FILTER(DATAIN_COMPRAS!$J$2:J3107,(DATAIN_COMPRAS!$C$2:C3107=C27)*(DATAIN_COMPRAS!$A$2:A3107=MAX(IF(DATAIN_COMPRAS!$C$2:C3107=C27,DATAIN_COMPRAS!$A$2:A3107))))),0)</f>
        <v>8202.0312219999996</v>
      </c>
      <c r="S27" s="13">
        <f>+x_7[[#This Row],[PEDIDO]]*x_7[[#This Row],[PRECIO UN]]</f>
        <v>0</v>
      </c>
      <c r="T27" s="117">
        <f>+x_7[[#This Row],[COSTO COMPRA]]/$E$3</f>
        <v>0</v>
      </c>
      <c r="U27" s="64">
        <f>+x_7[[#This Row],[PEDIDO SEMANA ANTERIOR]]+x_7[[#This Row],[STOCK SEMANA ANTERIOR]]-x_7[[#This Row],[STOCK ACTUAL]]</f>
        <v>0</v>
      </c>
      <c r="V2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8" spans="1:24" ht="15" customHeight="1" x14ac:dyDescent="0.35">
      <c r="A28" s="139">
        <f t="shared" ca="1" si="2"/>
        <v>45979</v>
      </c>
      <c r="B28" s="8"/>
      <c r="C28" s="223" t="s">
        <v>113</v>
      </c>
      <c r="D28" s="194">
        <f t="shared" si="3"/>
        <v>0</v>
      </c>
      <c r="E28" s="85" t="s">
        <v>798</v>
      </c>
      <c r="F28" s="194">
        <v>2</v>
      </c>
      <c r="G28" s="138" t="str" cm="1">
        <f t="array" ref="G28">IFERROR(INDEX(DATAIN_COMPRAS!$B$2:$B$2999,MATCH(1,(DATAIN_COMPRAS!$C$2:$C$2999=C28)*(DATAIN_COMPRAS!$A$2:$A$2999=MAX(IF(DATAIN_COMPRAS!$C$2:$C$2999=C28,DATAIN_COMPRAS!$A$2:$A$2999)))*(DATAIN_COMPRAS!$J$2:$J$2999=MIN(_xlfn._xlws.FILTER(DATAIN_COMPRAS!$J$2:$J$2999,(DATAIN_COMPRAS!$C$2:$C$2999=C28)*(DATAIN_COMPRAS!$A$2:$A$2999=MAX(IF(DATAIN_COMPRAS!$C$2:$C$2999=C28,DATAIN_COMPRAS!$A$2:$A$2999)))))),0)),"Sin datos")</f>
        <v>DIGACOR</v>
      </c>
      <c r="H28" s="68">
        <v>45979</v>
      </c>
      <c r="I2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8" s="195">
        <f>+x_7[[#This Row],[STOCK ACTUAL]]*x_7[[#This Row],[KG/UN]]</f>
        <v>0</v>
      </c>
      <c r="K28" s="196">
        <f>+(x_7[[#This Row],[DEMANDA DIARIA]]*x_7[[#This Row],[TIEMPO DE REPOSICION DIAS]])</f>
        <v>0</v>
      </c>
      <c r="L28" s="196">
        <f>+x_7[[#This Row],[DEMANDA DIARIA]]*x_7[[#This Row],[TIEMPO DE REPOSICION DIAS]]</f>
        <v>0</v>
      </c>
      <c r="M28" s="196"/>
      <c r="N28" s="138">
        <f>+(x_7[[#This Row],[CONSUMO]]*1)/6</f>
        <v>0</v>
      </c>
      <c r="O28" s="198">
        <f>+_xlfn.XLOOKUP(x_7[[#This Row],[PROVEEDOR]],PROVEEDORES!A:A,PROVEEDORES!C:C)</f>
        <v>1</v>
      </c>
      <c r="P28" s="138"/>
      <c r="Q28" s="138"/>
      <c r="R28" s="13" cm="1">
        <f t="array" ref="R28">+IFERROR(MIN(_xlfn._xlws.FILTER(DATAIN_COMPRAS!$J$2:J3105,(DATAIN_COMPRAS!$C$2:C3105=C28)*(DATAIN_COMPRAS!$A$2:A3105=MAX(IF(DATAIN_COMPRAS!$C$2:C3105=C28,DATAIN_COMPRAS!$A$2:A3105))))),0)</f>
        <v>4100.2705333333333</v>
      </c>
      <c r="S28" s="13">
        <f>+x_7[[#This Row],[PEDIDO]]*x_7[[#This Row],[PRECIO UN]]</f>
        <v>8200.5410666666667</v>
      </c>
      <c r="T28" s="117">
        <f>+x_7[[#This Row],[COSTO COMPRA]]/$E$3</f>
        <v>8.64577543042141E-3</v>
      </c>
      <c r="U28" s="64">
        <f>+x_7[[#This Row],[PEDIDO SEMANA ANTERIOR]]+x_7[[#This Row],[STOCK SEMANA ANTERIOR]]-x_7[[#This Row],[STOCK ACTUAL]]</f>
        <v>0</v>
      </c>
      <c r="V2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9" spans="1:24" ht="15" hidden="1" customHeight="1" x14ac:dyDescent="0.35">
      <c r="A29" s="139">
        <f t="shared" ca="1" si="2"/>
        <v>45979</v>
      </c>
      <c r="B29" s="8"/>
      <c r="C29" s="8" t="s">
        <v>206</v>
      </c>
      <c r="D29" s="194">
        <f t="shared" si="3"/>
        <v>0</v>
      </c>
      <c r="F29" s="194"/>
      <c r="G29" s="138" t="str" cm="1">
        <f t="array" ref="G29">IFERROR(INDEX(DATAIN_COMPRAS!$B$2:$B$2999,MATCH(1,(DATAIN_COMPRAS!$C$2:$C$2999=C29)*(DATAIN_COMPRAS!$A$2:$A$2999=MAX(IF(DATAIN_COMPRAS!$C$2:$C$2999=C29,DATAIN_COMPRAS!$A$2:$A$2999)))*(DATAIN_COMPRAS!$J$2:$J$2999=MIN(_xlfn._xlws.FILTER(DATAIN_COMPRAS!$J$2:$J$2999,(DATAIN_COMPRAS!$C$2:$C$2999=C29)*(DATAIN_COMPRAS!$A$2:$A$2999=MAX(IF(DATAIN_COMPRAS!$C$2:$C$2999=C29,DATAIN_COMPRAS!$A$2:$A$2999)))))),0)),"Sin datos")</f>
        <v>DIGACOR</v>
      </c>
      <c r="I2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9" s="195">
        <f>+x_7[[#This Row],[STOCK ACTUAL]]*x_7[[#This Row],[KG/UN]]</f>
        <v>0</v>
      </c>
      <c r="K29" s="196">
        <f>+(x_7[[#This Row],[DEMANDA DIARIA]]*x_7[[#This Row],[TIEMPO DE REPOSICION DIAS]])</f>
        <v>0</v>
      </c>
      <c r="L29" s="196">
        <f>+x_7[[#This Row],[DEMANDA DIARIA]]*x_7[[#This Row],[TIEMPO DE REPOSICION DIAS]]</f>
        <v>0</v>
      </c>
      <c r="M29" s="196"/>
      <c r="N29" s="138">
        <f>+(x_7[[#This Row],[CONSUMO]]*1)/6</f>
        <v>0</v>
      </c>
      <c r="O29" s="198">
        <f>+_xlfn.XLOOKUP(x_7[[#This Row],[PROVEEDOR]],PROVEEDORES!A:A,PROVEEDORES!C:C)</f>
        <v>1</v>
      </c>
      <c r="P29" s="138"/>
      <c r="Q29" s="138"/>
      <c r="R29" s="13" cm="1">
        <f t="array" ref="R29">+IFERROR(MIN(_xlfn._xlws.FILTER(DATAIN_COMPRAS!$J$2:J3101,(DATAIN_COMPRAS!$C$2:C3101=C29)*(DATAIN_COMPRAS!$A$2:A3101=MAX(IF(DATAIN_COMPRAS!$C$2:C3101=C29,DATAIN_COMPRAS!$A$2:A3101))))),0)</f>
        <v>7345.6477930000001</v>
      </c>
      <c r="S29" s="13">
        <f>+x_7[[#This Row],[PEDIDO]]*x_7[[#This Row],[PRECIO UN]]</f>
        <v>0</v>
      </c>
      <c r="T29" s="117">
        <f>+x_7[[#This Row],[COSTO COMPRA]]/$E$3</f>
        <v>0</v>
      </c>
      <c r="U29" s="64">
        <f>+x_7[[#This Row],[PEDIDO SEMANA ANTERIOR]]+x_7[[#This Row],[STOCK SEMANA ANTERIOR]]-x_7[[#This Row],[STOCK ACTUAL]]</f>
        <v>0</v>
      </c>
      <c r="V2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0" spans="1:24" ht="15" hidden="1" customHeight="1" x14ac:dyDescent="0.35">
      <c r="A30" s="137">
        <f t="shared" ca="1" si="2"/>
        <v>45979</v>
      </c>
      <c r="B30" s="8"/>
      <c r="C30" s="8" t="s">
        <v>279</v>
      </c>
      <c r="D30" s="194">
        <f t="shared" si="3"/>
        <v>0</v>
      </c>
      <c r="F30" s="194"/>
      <c r="G30" s="138" t="str" cm="1">
        <f t="array" ref="G30">IFERROR(INDEX(DATAIN_COMPRAS!$B$2:$B$2999,MATCH(1,(DATAIN_COMPRAS!$C$2:$C$2999=C30)*(DATAIN_COMPRAS!$A$2:$A$2999=MAX(IF(DATAIN_COMPRAS!$C$2:$C$2999=C30,DATAIN_COMPRAS!$A$2:$A$2999)))*(DATAIN_COMPRAS!$J$2:$J$2999=MIN(_xlfn._xlws.FILTER(DATAIN_COMPRAS!$J$2:$J$2999,(DATAIN_COMPRAS!$C$2:$C$2999=C30)*(DATAIN_COMPRAS!$A$2:$A$2999=MAX(IF(DATAIN_COMPRAS!$C$2:$C$2999=C30,DATAIN_COMPRAS!$A$2:$A$2999)))))),0)),"Sin datos")</f>
        <v>DIGACOR</v>
      </c>
      <c r="I3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0" s="195">
        <f>+x_7[[#This Row],[STOCK ACTUAL]]*x_7[[#This Row],[KG/UN]]</f>
        <v>0</v>
      </c>
      <c r="K30" s="196">
        <f>+(x_7[[#This Row],[DEMANDA DIARIA]]*x_7[[#This Row],[TIEMPO DE REPOSICION DIAS]])</f>
        <v>0</v>
      </c>
      <c r="L30" s="196">
        <f>+x_7[[#This Row],[DEMANDA DIARIA]]*x_7[[#This Row],[TIEMPO DE REPOSICION DIAS]]</f>
        <v>0</v>
      </c>
      <c r="M30" s="196"/>
      <c r="N30" s="138">
        <f>+(x_7[[#This Row],[CONSUMO]]*1)/6</f>
        <v>0</v>
      </c>
      <c r="O30" s="198">
        <f>+_xlfn.XLOOKUP(x_7[[#This Row],[PROVEEDOR]],PROVEEDORES!A:A,PROVEEDORES!C:C)</f>
        <v>1</v>
      </c>
      <c r="P30" s="138"/>
      <c r="Q30" s="138"/>
      <c r="R30" s="13" cm="1">
        <f t="array" ref="R30">+IFERROR(MIN(_xlfn._xlws.FILTER(DATAIN_COMPRAS!$J$2:J3110,(DATAIN_COMPRAS!$C$2:C3110=C30)*(DATAIN_COMPRAS!$A$2:A3110=MAX(IF(DATAIN_COMPRAS!$C$2:C3110=C30,DATAIN_COMPRAS!$A$2:A3110))))),0)</f>
        <v>1848.700073</v>
      </c>
      <c r="S30" s="13">
        <f>+x_7[[#This Row],[PEDIDO]]*x_7[[#This Row],[PRECIO UN]]</f>
        <v>0</v>
      </c>
      <c r="T30" s="117">
        <f>+x_7[[#This Row],[COSTO COMPRA]]/$E$3</f>
        <v>0</v>
      </c>
      <c r="U30" s="64">
        <f>+x_7[[#This Row],[PEDIDO SEMANA ANTERIOR]]+x_7[[#This Row],[STOCK SEMANA ANTERIOR]]-x_7[[#This Row],[STOCK ACTUAL]]</f>
        <v>0</v>
      </c>
      <c r="V3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1" spans="1:24" ht="15" hidden="1" customHeight="1" x14ac:dyDescent="0.35">
      <c r="A31" s="139">
        <f t="shared" ca="1" si="2"/>
        <v>45979</v>
      </c>
      <c r="B31" s="8"/>
      <c r="C31" s="199" t="s">
        <v>107</v>
      </c>
      <c r="D31" s="194">
        <f t="shared" si="3"/>
        <v>0</v>
      </c>
      <c r="F31" s="194"/>
      <c r="G31" s="138" t="str" cm="1">
        <f t="array" ref="G31">IFERROR(INDEX(DATAIN_COMPRAS!$B$2:$B$2999,MATCH(1,(DATAIN_COMPRAS!$C$2:$C$2999=C31)*(DATAIN_COMPRAS!$A$2:$A$2999=MAX(IF(DATAIN_COMPRAS!$C$2:$C$2999=C31,DATAIN_COMPRAS!$A$2:$A$2999)))*(DATAIN_COMPRAS!$J$2:$J$2999=MIN(_xlfn._xlws.FILTER(DATAIN_COMPRAS!$J$2:$J$2999,(DATAIN_COMPRAS!$C$2:$C$2999=C31)*(DATAIN_COMPRAS!$A$2:$A$2999=MAX(IF(DATAIN_COMPRAS!$C$2:$C$2999=C31,DATAIN_COMPRAS!$A$2:$A$2999)))))),0)),"Sin datos")</f>
        <v>DIGACOR</v>
      </c>
      <c r="I3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1" s="195">
        <f>+x_7[[#This Row],[STOCK ACTUAL]]*x_7[[#This Row],[KG/UN]]</f>
        <v>0</v>
      </c>
      <c r="K31" s="196">
        <f>+(x_7[[#This Row],[DEMANDA DIARIA]]*x_7[[#This Row],[TIEMPO DE REPOSICION DIAS]])</f>
        <v>0</v>
      </c>
      <c r="L31" s="196">
        <f>+x_7[[#This Row],[DEMANDA DIARIA]]*x_7[[#This Row],[TIEMPO DE REPOSICION DIAS]]</f>
        <v>0</v>
      </c>
      <c r="M31" s="196"/>
      <c r="N31" s="138">
        <f>+(x_7[[#This Row],[CONSUMO]]*1)/6</f>
        <v>0</v>
      </c>
      <c r="O31" s="198">
        <f>+_xlfn.XLOOKUP(x_7[[#This Row],[PROVEEDOR]],PROVEEDORES!A:A,PROVEEDORES!C:C)</f>
        <v>1</v>
      </c>
      <c r="P31" s="138"/>
      <c r="Q31" s="138"/>
      <c r="R31" s="13" cm="1">
        <f t="array" ref="R31">+IFERROR(MIN(_xlfn._xlws.FILTER(DATAIN_COMPRAS!$J$2:J3111,(DATAIN_COMPRAS!$C$2:C3111=C31)*(DATAIN_COMPRAS!$A$2:A3111=MAX(IF(DATAIN_COMPRAS!$C$2:C3111=C31,DATAIN_COMPRAS!$A$2:A3111))))),0)</f>
        <v>2258.2334059999998</v>
      </c>
      <c r="S31" s="12">
        <f>+x_7[[#This Row],[PEDIDO]]*x_7[[#This Row],[PRECIO UN]]</f>
        <v>0</v>
      </c>
      <c r="T31" s="117">
        <f>+x_7[[#This Row],[COSTO COMPRA]]/$E$3</f>
        <v>0</v>
      </c>
      <c r="U31" s="64">
        <f>+x_7[[#This Row],[PEDIDO SEMANA ANTERIOR]]+x_7[[#This Row],[STOCK SEMANA ANTERIOR]]-x_7[[#This Row],[STOCK ACTUAL]]</f>
        <v>0</v>
      </c>
      <c r="V3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2" spans="1:24" ht="15" hidden="1" customHeight="1" x14ac:dyDescent="0.35">
      <c r="A32" s="139">
        <f t="shared" ca="1" si="2"/>
        <v>45979</v>
      </c>
      <c r="B32" s="8"/>
      <c r="C32" s="8" t="s">
        <v>119</v>
      </c>
      <c r="D32" s="194">
        <f t="shared" si="3"/>
        <v>0</v>
      </c>
      <c r="F32" s="194"/>
      <c r="G32" s="138" t="str" cm="1">
        <f t="array" ref="G32">IFERROR(INDEX(DATAIN_COMPRAS!$B$2:$B$2999,MATCH(1,(DATAIN_COMPRAS!$C$2:$C$2999=C32)*(DATAIN_COMPRAS!$A$2:$A$2999=MAX(IF(DATAIN_COMPRAS!$C$2:$C$2999=C32,DATAIN_COMPRAS!$A$2:$A$2999)))*(DATAIN_COMPRAS!$J$2:$J$2999=MIN(_xlfn._xlws.FILTER(DATAIN_COMPRAS!$J$2:$J$2999,(DATAIN_COMPRAS!$C$2:$C$2999=C32)*(DATAIN_COMPRAS!$A$2:$A$2999=MAX(IF(DATAIN_COMPRAS!$C$2:$C$2999=C32,DATAIN_COMPRAS!$A$2:$A$2999)))))),0)),"Sin datos")</f>
        <v>DIGACOR</v>
      </c>
      <c r="I3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2" s="195">
        <f>+x_7[[#This Row],[STOCK ACTUAL]]*x_7[[#This Row],[KG/UN]]</f>
        <v>0</v>
      </c>
      <c r="K32" s="196">
        <f>+(x_7[[#This Row],[DEMANDA DIARIA]]*x_7[[#This Row],[TIEMPO DE REPOSICION DIAS]])</f>
        <v>0</v>
      </c>
      <c r="L32" s="196">
        <f>+x_7[[#This Row],[DEMANDA DIARIA]]*x_7[[#This Row],[TIEMPO DE REPOSICION DIAS]]</f>
        <v>0</v>
      </c>
      <c r="M32" s="196"/>
      <c r="N32" s="138">
        <f>+(x_7[[#This Row],[CONSUMO]]*1)/6</f>
        <v>0</v>
      </c>
      <c r="O32" s="198">
        <f>+_xlfn.XLOOKUP(x_7[[#This Row],[PROVEEDOR]],PROVEEDORES!A:A,PROVEEDORES!C:C)</f>
        <v>1</v>
      </c>
      <c r="P32" s="138"/>
      <c r="Q32" s="138"/>
      <c r="R32" s="13" cm="1">
        <f t="array" ref="R32">+IFERROR(MIN(_xlfn._xlws.FILTER(DATAIN_COMPRAS!$J$2:J3123,(DATAIN_COMPRAS!$C$2:C3123=C32)*(DATAIN_COMPRAS!$A$2:A3123=MAX(IF(DATAIN_COMPRAS!$C$2:C3123=C32,DATAIN_COMPRAS!$A$2:A3123))))),0)</f>
        <v>4279.9309299999995</v>
      </c>
      <c r="S32" s="140">
        <f>+x_7[[#This Row],[PEDIDO]]*x_7[[#This Row],[PRECIO UN]]</f>
        <v>0</v>
      </c>
      <c r="T32" s="117">
        <f>+x_7[[#This Row],[COSTO COMPRA]]/$E$3</f>
        <v>0</v>
      </c>
      <c r="U32" s="64">
        <f>+x_7[[#This Row],[PEDIDO SEMANA ANTERIOR]]+x_7[[#This Row],[STOCK SEMANA ANTERIOR]]-x_7[[#This Row],[STOCK ACTUAL]]</f>
        <v>0</v>
      </c>
      <c r="V3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3" spans="1:24" ht="15" customHeight="1" x14ac:dyDescent="0.35">
      <c r="A33" s="137">
        <f t="shared" ca="1" si="2"/>
        <v>45979</v>
      </c>
      <c r="B33" s="8"/>
      <c r="C33" s="222" t="s">
        <v>633</v>
      </c>
      <c r="D33" s="194">
        <f t="shared" si="3"/>
        <v>0</v>
      </c>
      <c r="E33" s="85" t="s">
        <v>791</v>
      </c>
      <c r="F33" s="194">
        <v>0.8</v>
      </c>
      <c r="G33" s="138" t="str" cm="1">
        <f t="array" ref="G33">IFERROR(INDEX(DATAIN_COMPRAS!$B$2:$B$2999,MATCH(1,(DATAIN_COMPRAS!$C$2:$C$2999=C33)*(DATAIN_COMPRAS!$A$2:$A$2999=MAX(IF(DATAIN_COMPRAS!$C$2:$C$2999=C33,DATAIN_COMPRAS!$A$2:$A$2999)))*(DATAIN_COMPRAS!$J$2:$J$2999=MIN(_xlfn._xlws.FILTER(DATAIN_COMPRAS!$J$2:$J$2999,(DATAIN_COMPRAS!$C$2:$C$2999=C33)*(DATAIN_COMPRAS!$A$2:$A$2999=MAX(IF(DATAIN_COMPRAS!$C$2:$C$2999=C33,DATAIN_COMPRAS!$A$2:$A$2999)))))),0)),"Sin datos")</f>
        <v>DIGACOR</v>
      </c>
      <c r="H33" s="68">
        <v>45979</v>
      </c>
      <c r="I3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3" s="195">
        <f>+x_7[[#This Row],[STOCK ACTUAL]]*x_7[[#This Row],[KG/UN]]</f>
        <v>0</v>
      </c>
      <c r="K33" s="196">
        <f>+(x_7[[#This Row],[DEMANDA DIARIA]]*x_7[[#This Row],[TIEMPO DE REPOSICION DIAS]])</f>
        <v>0</v>
      </c>
      <c r="L33" s="196">
        <f>+x_7[[#This Row],[DEMANDA DIARIA]]*x_7[[#This Row],[TIEMPO DE REPOSICION DIAS]]</f>
        <v>0</v>
      </c>
      <c r="M33" s="196"/>
      <c r="N33" s="138">
        <f>+(x_7[[#This Row],[CONSUMO]]*1)/6</f>
        <v>0</v>
      </c>
      <c r="O33" s="198">
        <f>+_xlfn.XLOOKUP(x_7[[#This Row],[PROVEEDOR]],PROVEEDORES!A:A,PROVEEDORES!C:C)</f>
        <v>1</v>
      </c>
      <c r="P33" s="138"/>
      <c r="Q33" s="138"/>
      <c r="R33" s="13" cm="1">
        <f t="array" ref="R33">+IFERROR(MIN(_xlfn._xlws.FILTER(DATAIN_COMPRAS!$J$2:J3112,(DATAIN_COMPRAS!$C$2:C3112=C33)*(DATAIN_COMPRAS!$A$2:A3112=MAX(IF(DATAIN_COMPRAS!$C$2:C3112=C33,DATAIN_COMPRAS!$A$2:A3112))))),0)</f>
        <v>10277.544131249995</v>
      </c>
      <c r="S33" s="13">
        <f>+x_7[[#This Row],[PEDIDO]]*x_7[[#This Row],[PRECIO UN]]</f>
        <v>8222.0353049999958</v>
      </c>
      <c r="T33" s="117">
        <f>+x_7[[#This Row],[COSTO COMPRA]]/$E$3</f>
        <v>8.6684366616947093E-3</v>
      </c>
      <c r="U33" s="64">
        <f>+x_7[[#This Row],[PEDIDO SEMANA ANTERIOR]]+x_7[[#This Row],[STOCK SEMANA ANTERIOR]]-x_7[[#This Row],[STOCK ACTUAL]]</f>
        <v>0</v>
      </c>
      <c r="V3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4" spans="1:24" ht="15" hidden="1" customHeight="1" x14ac:dyDescent="0.35">
      <c r="A34" s="137">
        <f t="shared" ca="1" si="2"/>
        <v>45979</v>
      </c>
      <c r="B34" s="8"/>
      <c r="C34" s="8" t="s">
        <v>480</v>
      </c>
      <c r="D34" s="194">
        <f t="shared" si="3"/>
        <v>0</v>
      </c>
      <c r="E34" s="162"/>
      <c r="F34" s="194"/>
      <c r="G34" s="83" t="s">
        <v>50</v>
      </c>
      <c r="I3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4" s="195">
        <f>+x_7[[#This Row],[STOCK ACTUAL]]*x_7[[#This Row],[KG/UN]]</f>
        <v>0</v>
      </c>
      <c r="K34" s="196">
        <f>+(x_7[[#This Row],[DEMANDA DIARIA]]*x_7[[#This Row],[TIEMPO DE REPOSICION DIAS]])</f>
        <v>0</v>
      </c>
      <c r="L34" s="197">
        <f>+x_7[[#This Row],[DEMANDA DIARIA]]*x_7[[#This Row],[TIEMPO DE REPOSICION DIAS]]</f>
        <v>0</v>
      </c>
      <c r="M34" s="197"/>
      <c r="N34" s="138">
        <f>+(x_7[[#This Row],[CONSUMO]]*1)/6</f>
        <v>0</v>
      </c>
      <c r="O34" s="198">
        <f>+_xlfn.XLOOKUP(x_7[[#This Row],[PROVEEDOR]],PROVEEDORES!A:A,PROVEEDORES!C:C)</f>
        <v>1</v>
      </c>
      <c r="P34" s="138"/>
      <c r="Q34" s="138"/>
      <c r="R34" s="13" cm="1">
        <f t="array" ref="R34">+IFERROR(MIN(_xlfn._xlws.FILTER(DATAIN_COMPRAS!$J$2:J3296,(DATAIN_COMPRAS!$C$2:C3296=C34)*(DATAIN_COMPRAS!$A$2:A3296=MAX(IF(DATAIN_COMPRAS!$C$2:C3296=C34,DATAIN_COMPRAS!$A$2:A3296))))),0)</f>
        <v>2691.04</v>
      </c>
      <c r="S34" s="140">
        <f>+x_7[[#This Row],[PEDIDO]]*x_7[[#This Row],[PRECIO UN]]</f>
        <v>0</v>
      </c>
      <c r="T34" s="100">
        <f>+x_7[[#This Row],[COSTO COMPRA]]/$E$3</f>
        <v>0</v>
      </c>
      <c r="U34" s="118">
        <f>+x_7[[#This Row],[PEDIDO SEMANA ANTERIOR]]+x_7[[#This Row],[STOCK SEMANA ANTERIOR]]-x_7[[#This Row],[STOCK ACTUAL]]</f>
        <v>0</v>
      </c>
      <c r="V34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35" spans="1:24" ht="15" hidden="1" customHeight="1" x14ac:dyDescent="0.35">
      <c r="A35" s="139">
        <f t="shared" ca="1" si="2"/>
        <v>45979</v>
      </c>
      <c r="B35" s="8"/>
      <c r="C35" s="8" t="s">
        <v>117</v>
      </c>
      <c r="D35" s="194">
        <f t="shared" si="3"/>
        <v>0</v>
      </c>
      <c r="F35" s="194"/>
      <c r="G35" s="138" t="str" cm="1">
        <f t="array" ref="G35">IFERROR(INDEX(DATAIN_COMPRAS!$B$2:$B$2999,MATCH(1,(DATAIN_COMPRAS!$C$2:$C$2999=C35)*(DATAIN_COMPRAS!$A$2:$A$2999=MAX(IF(DATAIN_COMPRAS!$C$2:$C$2999=C35,DATAIN_COMPRAS!$A$2:$A$2999)))*(DATAIN_COMPRAS!$J$2:$J$2999=MIN(_xlfn._xlws.FILTER(DATAIN_COMPRAS!$J$2:$J$2999,(DATAIN_COMPRAS!$C$2:$C$2999=C35)*(DATAIN_COMPRAS!$A$2:$A$2999=MAX(IF(DATAIN_COMPRAS!$C$2:$C$2999=C35,DATAIN_COMPRAS!$A$2:$A$2999)))))),0)),"Sin datos")</f>
        <v>DIGACOR</v>
      </c>
      <c r="I3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5" s="195">
        <f>+x_7[[#This Row],[STOCK ACTUAL]]*x_7[[#This Row],[KG/UN]]</f>
        <v>0</v>
      </c>
      <c r="K35" s="196">
        <f>+(x_7[[#This Row],[DEMANDA DIARIA]]*x_7[[#This Row],[TIEMPO DE REPOSICION DIAS]])</f>
        <v>0</v>
      </c>
      <c r="L35" s="196">
        <f>+x_7[[#This Row],[DEMANDA DIARIA]]*x_7[[#This Row],[TIEMPO DE REPOSICION DIAS]]</f>
        <v>0</v>
      </c>
      <c r="M35" s="196"/>
      <c r="N35" s="138">
        <f>+(x_7[[#This Row],[CONSUMO]]*1)/6</f>
        <v>0</v>
      </c>
      <c r="O35" s="198">
        <f>+_xlfn.XLOOKUP(x_7[[#This Row],[PROVEEDOR]],PROVEEDORES!A:A,PROVEEDORES!C:C)</f>
        <v>1</v>
      </c>
      <c r="P35" s="138"/>
      <c r="Q35" s="138"/>
      <c r="R35" s="13" cm="1">
        <f t="array" ref="R35">+IFERROR(MIN(_xlfn._xlws.FILTER(DATAIN_COMPRAS!$J$2:J3113,(DATAIN_COMPRAS!$C$2:C3113=C35)*(DATAIN_COMPRAS!$A$2:A3113=MAX(IF(DATAIN_COMPRAS!$C$2:C3113=C35,DATAIN_COMPRAS!$A$2:A3113))))),0)</f>
        <v>32.597569399999998</v>
      </c>
      <c r="S35" s="13">
        <f>+x_7[[#This Row],[PEDIDO]]*x_7[[#This Row],[PRECIO UN]]</f>
        <v>0</v>
      </c>
      <c r="T35" s="117">
        <f>+x_7[[#This Row],[COSTO COMPRA]]/$E$3</f>
        <v>0</v>
      </c>
      <c r="U35" s="64">
        <f>+x_7[[#This Row],[PEDIDO SEMANA ANTERIOR]]+x_7[[#This Row],[STOCK SEMANA ANTERIOR]]-x_7[[#This Row],[STOCK ACTUAL]]</f>
        <v>0</v>
      </c>
      <c r="V3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6" spans="1:24" ht="15" hidden="1" customHeight="1" x14ac:dyDescent="0.35">
      <c r="A36" s="139">
        <f t="shared" ca="1" si="2"/>
        <v>45979</v>
      </c>
      <c r="B36" s="8"/>
      <c r="C36" s="199" t="s">
        <v>110</v>
      </c>
      <c r="D36" s="194">
        <f t="shared" si="3"/>
        <v>0</v>
      </c>
      <c r="F36" s="194"/>
      <c r="G36" s="138" t="str" cm="1">
        <f t="array" ref="G36">IFERROR(INDEX(DATAIN_COMPRAS!$B$2:$B$2999,MATCH(1,(DATAIN_COMPRAS!$C$2:$C$2999=C36)*(DATAIN_COMPRAS!$A$2:$A$2999=MAX(IF(DATAIN_COMPRAS!$C$2:$C$2999=C36,DATAIN_COMPRAS!$A$2:$A$2999)))*(DATAIN_COMPRAS!$J$2:$J$2999=MIN(_xlfn._xlws.FILTER(DATAIN_COMPRAS!$J$2:$J$2999,(DATAIN_COMPRAS!$C$2:$C$2999=C36)*(DATAIN_COMPRAS!$A$2:$A$2999=MAX(IF(DATAIN_COMPRAS!$C$2:$C$2999=C36,DATAIN_COMPRAS!$A$2:$A$2999)))))),0)),"Sin datos")</f>
        <v>DIGACOR</v>
      </c>
      <c r="I3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6" s="195">
        <f>+x_7[[#This Row],[STOCK ACTUAL]]*x_7[[#This Row],[KG/UN]]</f>
        <v>0</v>
      </c>
      <c r="K36" s="196">
        <f>+(x_7[[#This Row],[DEMANDA DIARIA]]*x_7[[#This Row],[TIEMPO DE REPOSICION DIAS]])</f>
        <v>0</v>
      </c>
      <c r="L36" s="196">
        <f>+x_7[[#This Row],[DEMANDA DIARIA]]*x_7[[#This Row],[TIEMPO DE REPOSICION DIAS]]</f>
        <v>0</v>
      </c>
      <c r="M36" s="196"/>
      <c r="N36" s="138">
        <f>+(x_7[[#This Row],[CONSUMO]]*1)/6</f>
        <v>0</v>
      </c>
      <c r="O36" s="198">
        <f>+_xlfn.XLOOKUP(x_7[[#This Row],[PROVEEDOR]],PROVEEDORES!A:A,PROVEEDORES!C:C)</f>
        <v>1</v>
      </c>
      <c r="P36" s="138"/>
      <c r="Q36" s="138"/>
      <c r="R36" s="13" cm="1">
        <f t="array" ref="R36">+IFERROR(MIN(_xlfn._xlws.FILTER(DATAIN_COMPRAS!$J$2:J3118,(DATAIN_COMPRAS!$C$2:C3118=C36)*(DATAIN_COMPRAS!$A$2:A3118=MAX(IF(DATAIN_COMPRAS!$C$2:C3118=C36,DATAIN_COMPRAS!$A$2:A3118))))),0)</f>
        <v>4429.0033333333331</v>
      </c>
      <c r="S36" s="12">
        <f>+x_7[[#This Row],[PEDIDO]]*x_7[[#This Row],[PRECIO UN]]</f>
        <v>0</v>
      </c>
      <c r="T36" s="117">
        <f>+x_7[[#This Row],[COSTO COMPRA]]/$E$3</f>
        <v>0</v>
      </c>
      <c r="U36" s="64">
        <f>+x_7[[#This Row],[PEDIDO SEMANA ANTERIOR]]+x_7[[#This Row],[STOCK SEMANA ANTERIOR]]-x_7[[#This Row],[STOCK ACTUAL]]</f>
        <v>0</v>
      </c>
      <c r="V3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7" spans="1:24" ht="15" hidden="1" customHeight="1" x14ac:dyDescent="0.35">
      <c r="A37" s="139">
        <f t="shared" ca="1" si="2"/>
        <v>45979</v>
      </c>
      <c r="B37" s="8"/>
      <c r="C37" s="210" t="s">
        <v>108</v>
      </c>
      <c r="D37" s="194">
        <f t="shared" si="3"/>
        <v>0</v>
      </c>
      <c r="F37" s="194"/>
      <c r="G37" s="138" t="str" cm="1">
        <f t="array" ref="G37">IFERROR(INDEX(DATAIN_COMPRAS!$B$2:$B$2999,MATCH(1,(DATAIN_COMPRAS!$C$2:$C$2999=C37)*(DATAIN_COMPRAS!$A$2:$A$2999=MAX(IF(DATAIN_COMPRAS!$C$2:$C$2999=C37,DATAIN_COMPRAS!$A$2:$A$2999)))*(DATAIN_COMPRAS!$J$2:$J$2999=MIN(_xlfn._xlws.FILTER(DATAIN_COMPRAS!$J$2:$J$2999,(DATAIN_COMPRAS!$C$2:$C$2999=C37)*(DATAIN_COMPRAS!$A$2:$A$2999=MAX(IF(DATAIN_COMPRAS!$C$2:$C$2999=C37,DATAIN_COMPRAS!$A$2:$A$2999)))))),0)),"Sin datos")</f>
        <v>DIGACOR</v>
      </c>
      <c r="I3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7" s="195">
        <f>+x_7[[#This Row],[STOCK ACTUAL]]*x_7[[#This Row],[KG/UN]]</f>
        <v>0</v>
      </c>
      <c r="K37" s="196">
        <f>+(x_7[[#This Row],[DEMANDA DIARIA]]*x_7[[#This Row],[TIEMPO DE REPOSICION DIAS]])</f>
        <v>0</v>
      </c>
      <c r="L37" s="196">
        <f>+x_7[[#This Row],[DEMANDA DIARIA]]*x_7[[#This Row],[TIEMPO DE REPOSICION DIAS]]</f>
        <v>0</v>
      </c>
      <c r="M37" s="196"/>
      <c r="N37" s="138">
        <f>+(x_7[[#This Row],[CONSUMO]]*1)/6</f>
        <v>0</v>
      </c>
      <c r="O37" s="198">
        <f>+_xlfn.XLOOKUP(x_7[[#This Row],[PROVEEDOR]],PROVEEDORES!A:A,PROVEEDORES!C:C)</f>
        <v>1</v>
      </c>
      <c r="P37" s="138"/>
      <c r="Q37" s="138"/>
      <c r="R37" s="13" cm="1">
        <f t="array" ref="R37">+IFERROR(MIN(_xlfn._xlws.FILTER(DATAIN_COMPRAS!$J$2:J3119,(DATAIN_COMPRAS!$C$2:C3119=C37)*(DATAIN_COMPRAS!$A$2:A3119=MAX(IF(DATAIN_COMPRAS!$C$2:C3119=C37,DATAIN_COMPRAS!$A$2:A3119))))),0)</f>
        <v>6741.8588819999995</v>
      </c>
      <c r="S37" s="12">
        <f>+x_7[[#This Row],[PEDIDO]]*x_7[[#This Row],[PRECIO UN]]</f>
        <v>0</v>
      </c>
      <c r="T37" s="117">
        <f>+x_7[[#This Row],[COSTO COMPRA]]/$E$3</f>
        <v>0</v>
      </c>
      <c r="U37" s="64">
        <f>+x_7[[#This Row],[PEDIDO SEMANA ANTERIOR]]+x_7[[#This Row],[STOCK SEMANA ANTERIOR]]-x_7[[#This Row],[STOCK ACTUAL]]</f>
        <v>0</v>
      </c>
      <c r="V3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38" spans="1:24" ht="15" hidden="1" customHeight="1" x14ac:dyDescent="0.35">
      <c r="A38" s="137">
        <f t="shared" ca="1" si="2"/>
        <v>45979</v>
      </c>
      <c r="B38" s="8"/>
      <c r="C38" s="8" t="s">
        <v>541</v>
      </c>
      <c r="D38" s="194">
        <f t="shared" si="3"/>
        <v>0</v>
      </c>
      <c r="E38" s="162"/>
      <c r="F38" s="194"/>
      <c r="G38" s="83" t="s">
        <v>50</v>
      </c>
      <c r="I3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38" s="195">
        <f>+x_7[[#This Row],[STOCK ACTUAL]]*x_7[[#This Row],[KG/UN]]</f>
        <v>0</v>
      </c>
      <c r="K38" s="196">
        <f>+(x_7[[#This Row],[DEMANDA DIARIA]]*x_7[[#This Row],[TIEMPO DE REPOSICION DIAS]])</f>
        <v>0</v>
      </c>
      <c r="L38" s="197">
        <f>+x_7[[#This Row],[DEMANDA DIARIA]]*x_7[[#This Row],[TIEMPO DE REPOSICION DIAS]]</f>
        <v>0</v>
      </c>
      <c r="M38" s="197"/>
      <c r="N38" s="138">
        <f>+(x_7[[#This Row],[CONSUMO]]*1)/6</f>
        <v>0</v>
      </c>
      <c r="O38" s="198">
        <f>+_xlfn.XLOOKUP(x_7[[#This Row],[PROVEEDOR]],PROVEEDORES!A:A,PROVEEDORES!C:C)</f>
        <v>1</v>
      </c>
      <c r="P38" s="138"/>
      <c r="Q38" s="138"/>
      <c r="R38" s="13" cm="1">
        <f t="array" ref="R38">+IFERROR(MIN(_xlfn._xlws.FILTER(DATAIN_COMPRAS!$J$2:J3287,(DATAIN_COMPRAS!$C$2:C3287=C38)*(DATAIN_COMPRAS!$A$2:A3287=MAX(IF(DATAIN_COMPRAS!$C$2:C3287=C38,DATAIN_COMPRAS!$A$2:A3287))))),0)</f>
        <v>0</v>
      </c>
      <c r="S38" s="140">
        <f>+x_7[[#This Row],[PEDIDO]]*x_7[[#This Row],[PRECIO UN]]</f>
        <v>0</v>
      </c>
      <c r="T38" s="100">
        <f>+x_7[[#This Row],[COSTO COMPRA]]/$E$3</f>
        <v>0</v>
      </c>
      <c r="U38" s="118">
        <f>+x_7[[#This Row],[PEDIDO SEMANA ANTERIOR]]+x_7[[#This Row],[STOCK SEMANA ANTERIOR]]-x_7[[#This Row],[STOCK ACTUAL]]</f>
        <v>0</v>
      </c>
      <c r="V38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39" spans="1:24" ht="15" customHeight="1" x14ac:dyDescent="0.35">
      <c r="A39" s="137">
        <f t="shared" ca="1" si="2"/>
        <v>45979</v>
      </c>
      <c r="B39" s="8"/>
      <c r="C39" s="223" t="s">
        <v>320</v>
      </c>
      <c r="D39" s="194">
        <f t="shared" si="3"/>
        <v>0</v>
      </c>
      <c r="E39" s="162" t="s">
        <v>786</v>
      </c>
      <c r="F39" s="194">
        <v>2</v>
      </c>
      <c r="G39" s="83" t="str" cm="1">
        <f t="array" ref="G39">IFERROR(INDEX(DATAIN_COMPRAS!$B$2:$B$2999,MATCH(1,(DATAIN_COMPRAS!$C$2:$C$2999=C39)*(DATAIN_COMPRAS!$A$2:$A$2999=MAX(IF(DATAIN_COMPRAS!$C$2:$C$2999=C39,DATAIN_COMPRAS!$A$2:$A$2999)))*(DATAIN_COMPRAS!$J$2:$J$2999=MIN(_xlfn._xlws.FILTER(DATAIN_COMPRAS!$J$2:$J$2999,(DATAIN_COMPRAS!$C$2:$C$2999=C39)*(DATAIN_COMPRAS!$A$2:$A$2999=MAX(IF(DATAIN_COMPRAS!$C$2:$C$2999=C39,DATAIN_COMPRAS!$A$2:$A$2999)))))),0)),"Sin datos")</f>
        <v>DIGACOR</v>
      </c>
      <c r="H39" s="68">
        <v>45979</v>
      </c>
      <c r="I39" s="204"/>
      <c r="J39" s="195">
        <f>+x_7[[#This Row],[STOCK ACTUAL]]*x_7[[#This Row],[KG/UN]]</f>
        <v>0</v>
      </c>
      <c r="K39" s="196">
        <f>+(x_7[[#This Row],[DEMANDA DIARIA]]*x_7[[#This Row],[TIEMPO DE REPOSICION DIAS]])</f>
        <v>0</v>
      </c>
      <c r="L39" s="197">
        <f>+x_7[[#This Row],[DEMANDA DIARIA]]*x_7[[#This Row],[TIEMPO DE REPOSICION DIAS]]</f>
        <v>0</v>
      </c>
      <c r="M39" s="197"/>
      <c r="N39" s="138">
        <f>+(x_7[[#This Row],[CONSUMO]]*1)/6</f>
        <v>0</v>
      </c>
      <c r="O39" s="198">
        <f>+_xlfn.XLOOKUP(x_7[[#This Row],[PROVEEDOR]],PROVEEDORES!A:A,PROVEEDORES!C:C)</f>
        <v>1</v>
      </c>
      <c r="P39" s="138"/>
      <c r="Q39" s="138"/>
      <c r="R39" s="13" cm="1">
        <f t="array" ref="R39">+IFERROR(MIN(_xlfn._xlws.FILTER(DATAIN_COMPRAS!$J$2:J3130,(DATAIN_COMPRAS!$C$2:C3130=C39)*(DATAIN_COMPRAS!$A$2:A3130=MAX(IF(DATAIN_COMPRAS!$C$2:C3130=C39,DATAIN_COMPRAS!$A$2:A3130))))),0)</f>
        <v>1257.7950000000001</v>
      </c>
      <c r="S39" s="140">
        <f>+x_7[[#This Row],[PEDIDO]]*x_7[[#This Row],[PRECIO UN]]</f>
        <v>2515.59</v>
      </c>
      <c r="T39" s="179">
        <f>+x_7[[#This Row],[COSTO COMPRA]]/$E$3</f>
        <v>2.6521696602946668E-3</v>
      </c>
      <c r="U39" s="118">
        <f>+x_7[[#This Row],[PEDIDO SEMANA ANTERIOR]]+x_7[[#This Row],[STOCK SEMANA ANTERIOR]]-x_7[[#This Row],[STOCK ACTUAL]]</f>
        <v>0</v>
      </c>
      <c r="V39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3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3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40" spans="1:24" ht="15" hidden="1" customHeight="1" x14ac:dyDescent="0.35">
      <c r="A40" s="137">
        <f t="shared" ca="1" si="2"/>
        <v>45979</v>
      </c>
      <c r="B40" s="8"/>
      <c r="C40" t="s">
        <v>278</v>
      </c>
      <c r="D40" s="194">
        <f t="shared" si="3"/>
        <v>0</v>
      </c>
      <c r="E40" s="91"/>
      <c r="F40" s="194"/>
      <c r="G40" s="138" t="str" cm="1">
        <f t="array" ref="G40">IFERROR(INDEX(DATAIN_COMPRAS!$B$2:$B$2999,MATCH(1,(DATAIN_COMPRAS!$C$2:$C$2999=C40)*(DATAIN_COMPRAS!$A$2:$A$2999=MAX(IF(DATAIN_COMPRAS!$C$2:$C$2999=C40,DATAIN_COMPRAS!$A$2:$A$2999)))*(DATAIN_COMPRAS!$J$2:$J$2999=MIN(_xlfn._xlws.FILTER(DATAIN_COMPRAS!$J$2:$J$2999,(DATAIN_COMPRAS!$C$2:$C$2999=C40)*(DATAIN_COMPRAS!$A$2:$A$2999=MAX(IF(DATAIN_COMPRAS!$C$2:$C$2999=C40,DATAIN_COMPRAS!$A$2:$A$2999)))))),0)),"Sin datos")</f>
        <v>DIGACOR</v>
      </c>
      <c r="I4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0" s="195">
        <f>+x_7[[#This Row],[STOCK ACTUAL]]*x_7[[#This Row],[KG/UN]]</f>
        <v>0</v>
      </c>
      <c r="K40" s="196">
        <f>+(x_7[[#This Row],[DEMANDA DIARIA]]*x_7[[#This Row],[TIEMPO DE REPOSICION DIAS]])</f>
        <v>0</v>
      </c>
      <c r="L40" s="196">
        <f>+x_7[[#This Row],[DEMANDA DIARIA]]*x_7[[#This Row],[TIEMPO DE REPOSICION DIAS]]</f>
        <v>0</v>
      </c>
      <c r="M40" s="196"/>
      <c r="N40" s="138">
        <f>+(x_7[[#This Row],[CONSUMO]]*1)/6</f>
        <v>0</v>
      </c>
      <c r="O40" s="198">
        <f>+_xlfn.XLOOKUP(x_7[[#This Row],[PROVEEDOR]],PROVEEDORES!A:A,PROVEEDORES!C:C)</f>
        <v>1</v>
      </c>
      <c r="P40" s="138"/>
      <c r="Q40" s="138"/>
      <c r="R40" s="13" cm="1">
        <f t="array" ref="R40">+IFERROR(MIN(_xlfn._xlws.FILTER(DATAIN_COMPRAS!$J$2:J3124,(DATAIN_COMPRAS!$C$2:C3124=C40)*(DATAIN_COMPRAS!$A$2:A3124=MAX(IF(DATAIN_COMPRAS!$C$2:C3124=C40,DATAIN_COMPRAS!$A$2:A3124))))),0)</f>
        <v>0</v>
      </c>
      <c r="S40" s="13">
        <f>+x_7[[#This Row],[PEDIDO]]*x_7[[#This Row],[PRECIO UN]]</f>
        <v>0</v>
      </c>
      <c r="T40" s="117">
        <f>+x_7[[#This Row],[COSTO COMPRA]]/$E$3</f>
        <v>0</v>
      </c>
      <c r="U40" s="64">
        <f>+x_7[[#This Row],[PEDIDO SEMANA ANTERIOR]]+x_7[[#This Row],[STOCK SEMANA ANTERIOR]]-x_7[[#This Row],[STOCK ACTUAL]]</f>
        <v>0</v>
      </c>
      <c r="V4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41" spans="1:24" ht="15" hidden="1" customHeight="1" x14ac:dyDescent="0.35">
      <c r="A41" s="139">
        <f t="shared" ca="1" si="2"/>
        <v>45979</v>
      </c>
      <c r="B41" s="8"/>
      <c r="C41" s="8" t="s">
        <v>120</v>
      </c>
      <c r="D41" s="194">
        <f t="shared" si="3"/>
        <v>0</v>
      </c>
      <c r="F41" s="194"/>
      <c r="G41" s="138" t="str" cm="1">
        <f t="array" ref="G41">IFERROR(INDEX(DATAIN_COMPRAS!$B$2:$B$2999,MATCH(1,(DATAIN_COMPRAS!$C$2:$C$2999=C41)*(DATAIN_COMPRAS!$A$2:$A$2999=MAX(IF(DATAIN_COMPRAS!$C$2:$C$2999=C41,DATAIN_COMPRAS!$A$2:$A$2999)))*(DATAIN_COMPRAS!$J$2:$J$2999=MIN(_xlfn._xlws.FILTER(DATAIN_COMPRAS!$J$2:$J$2999,(DATAIN_COMPRAS!$C$2:$C$2999=C41)*(DATAIN_COMPRAS!$A$2:$A$2999=MAX(IF(DATAIN_COMPRAS!$C$2:$C$2999=C41,DATAIN_COMPRAS!$A$2:$A$2999)))))),0)),"Sin datos")</f>
        <v>DIGACOR</v>
      </c>
      <c r="I4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1" s="195">
        <f>+x_7[[#This Row],[STOCK ACTUAL]]*x_7[[#This Row],[KG/UN]]</f>
        <v>0</v>
      </c>
      <c r="K41" s="196">
        <f>+(x_7[[#This Row],[DEMANDA DIARIA]]*x_7[[#This Row],[TIEMPO DE REPOSICION DIAS]])</f>
        <v>0</v>
      </c>
      <c r="L41" s="196">
        <f>+x_7[[#This Row],[DEMANDA DIARIA]]*x_7[[#This Row],[TIEMPO DE REPOSICION DIAS]]</f>
        <v>0</v>
      </c>
      <c r="M41" s="196"/>
      <c r="N41" s="138">
        <f>+(x_7[[#This Row],[CONSUMO]]*1)/6</f>
        <v>0</v>
      </c>
      <c r="O41" s="198">
        <f>+_xlfn.XLOOKUP(x_7[[#This Row],[PROVEEDOR]],PROVEEDORES!A:A,PROVEEDORES!C:C)</f>
        <v>1</v>
      </c>
      <c r="P41" s="138"/>
      <c r="Q41" s="138"/>
      <c r="R41" s="13" cm="1">
        <f t="array" ref="R41">+IFERROR(MIN(_xlfn._xlws.FILTER(DATAIN_COMPRAS!$J$2:J3120,(DATAIN_COMPRAS!$C$2:C3120=C41)*(DATAIN_COMPRAS!$A$2:A3120=MAX(IF(DATAIN_COMPRAS!$C$2:C3120=C41,DATAIN_COMPRAS!$A$2:A3120))))),0)</f>
        <v>0</v>
      </c>
      <c r="S41" s="140">
        <f>+x_7[[#This Row],[PEDIDO]]*x_7[[#This Row],[PRECIO UN]]</f>
        <v>0</v>
      </c>
      <c r="T41" s="117">
        <f>+x_7[[#This Row],[COSTO COMPRA]]/$E$3</f>
        <v>0</v>
      </c>
      <c r="U41" s="64">
        <f>+x_7[[#This Row],[PEDIDO SEMANA ANTERIOR]]+x_7[[#This Row],[STOCK SEMANA ANTERIOR]]-x_7[[#This Row],[STOCK ACTUAL]]</f>
        <v>0</v>
      </c>
      <c r="V4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42" spans="1:24" ht="15" hidden="1" customHeight="1" x14ac:dyDescent="0.35">
      <c r="A42" s="139">
        <f t="shared" ca="1" si="2"/>
        <v>45979</v>
      </c>
      <c r="B42" s="8"/>
      <c r="C42" s="8" t="s">
        <v>111</v>
      </c>
      <c r="D42" s="194">
        <f t="shared" si="3"/>
        <v>0</v>
      </c>
      <c r="F42" s="194"/>
      <c r="G42" s="138" t="str" cm="1">
        <f t="array" ref="G42">IFERROR(INDEX(DATAIN_COMPRAS!$B$2:$B$2999,MATCH(1,(DATAIN_COMPRAS!$C$2:$C$2999=C42)*(DATAIN_COMPRAS!$A$2:$A$2999=MAX(IF(DATAIN_COMPRAS!$C$2:$C$2999=C42,DATAIN_COMPRAS!$A$2:$A$2999)))*(DATAIN_COMPRAS!$J$2:$J$2999=MIN(_xlfn._xlws.FILTER(DATAIN_COMPRAS!$J$2:$J$2999,(DATAIN_COMPRAS!$C$2:$C$2999=C42)*(DATAIN_COMPRAS!$A$2:$A$2999=MAX(IF(DATAIN_COMPRAS!$C$2:$C$2999=C42,DATAIN_COMPRAS!$A$2:$A$2999)))))),0)),"Sin datos")</f>
        <v>DIGACOR</v>
      </c>
      <c r="I4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2" s="195">
        <f>+x_7[[#This Row],[STOCK ACTUAL]]*x_7[[#This Row],[KG/UN]]</f>
        <v>0</v>
      </c>
      <c r="K42" s="196">
        <f>+(x_7[[#This Row],[DEMANDA DIARIA]]*x_7[[#This Row],[TIEMPO DE REPOSICION DIAS]])</f>
        <v>0</v>
      </c>
      <c r="L42" s="196">
        <f>+x_7[[#This Row],[DEMANDA DIARIA]]*x_7[[#This Row],[TIEMPO DE REPOSICION DIAS]]</f>
        <v>0</v>
      </c>
      <c r="M42" s="196"/>
      <c r="N42" s="138">
        <f>+(x_7[[#This Row],[CONSUMO]]*1)/6</f>
        <v>0</v>
      </c>
      <c r="O42" s="198">
        <f>+_xlfn.XLOOKUP(x_7[[#This Row],[PROVEEDOR]],PROVEEDORES!A:A,PROVEEDORES!C:C)</f>
        <v>1</v>
      </c>
      <c r="P42" s="138"/>
      <c r="Q42" s="138"/>
      <c r="R42" s="13" cm="1">
        <f t="array" ref="R42">+IFERROR(MIN(_xlfn._xlws.FILTER(DATAIN_COMPRAS!$J$2:J3117,(DATAIN_COMPRAS!$C$2:C3117=C42)*(DATAIN_COMPRAS!$A$2:A3117=MAX(IF(DATAIN_COMPRAS!$C$2:C3117=C42,DATAIN_COMPRAS!$A$2:A3117))))),0)</f>
        <v>3646.3591999999999</v>
      </c>
      <c r="S42" s="13">
        <f>+x_7[[#This Row],[PEDIDO]]*x_7[[#This Row],[PRECIO UN]]</f>
        <v>0</v>
      </c>
      <c r="T42" s="117">
        <f>+x_7[[#This Row],[COSTO COMPRA]]/$E$3</f>
        <v>0</v>
      </c>
      <c r="U42" s="64">
        <f>+x_7[[#This Row],[PEDIDO SEMANA ANTERIOR]]+x_7[[#This Row],[STOCK SEMANA ANTERIOR]]-x_7[[#This Row],[STOCK ACTUAL]]</f>
        <v>0</v>
      </c>
      <c r="V4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43" spans="1:24" ht="15" hidden="1" customHeight="1" x14ac:dyDescent="0.35">
      <c r="A43" s="137">
        <f t="shared" ca="1" si="2"/>
        <v>45979</v>
      </c>
      <c r="B43" s="8"/>
      <c r="C43" s="214" t="s">
        <v>326</v>
      </c>
      <c r="D43" s="194">
        <f t="shared" si="3"/>
        <v>0</v>
      </c>
      <c r="F43" s="194"/>
      <c r="G43" s="138" t="str" cm="1">
        <f t="array" ref="G43">IFERROR(INDEX(DATAIN_COMPRAS!$B$2:$B$2999,MATCH(1,(DATAIN_COMPRAS!$C$2:$C$2999=C43)*(DATAIN_COMPRAS!$A$2:$A$2999=MAX(IF(DATAIN_COMPRAS!$C$2:$C$2999=C43,DATAIN_COMPRAS!$A$2:$A$2999)))*(DATAIN_COMPRAS!$J$2:$J$2999=MIN(_xlfn._xlws.FILTER(DATAIN_COMPRAS!$J$2:$J$2999,(DATAIN_COMPRAS!$C$2:$C$2999=C43)*(DATAIN_COMPRAS!$A$2:$A$2999=MAX(IF(DATAIN_COMPRAS!$C$2:$C$2999=C43,DATAIN_COMPRAS!$A$2:$A$2999)))))),0)),"Sin datos")</f>
        <v>DIGACOR</v>
      </c>
      <c r="I4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3" s="195">
        <f>+x_7[[#This Row],[STOCK ACTUAL]]*x_7[[#This Row],[KG/UN]]</f>
        <v>0</v>
      </c>
      <c r="K43" s="196">
        <f>+(x_7[[#This Row],[DEMANDA DIARIA]]*x_7[[#This Row],[TIEMPO DE REPOSICION DIAS]])</f>
        <v>0</v>
      </c>
      <c r="L43" s="196">
        <f>+x_7[[#This Row],[DEMANDA DIARIA]]*x_7[[#This Row],[TIEMPO DE REPOSICION DIAS]]</f>
        <v>0</v>
      </c>
      <c r="M43" s="196"/>
      <c r="N43" s="138">
        <f>+(x_7[[#This Row],[CONSUMO]]*1)/6</f>
        <v>0</v>
      </c>
      <c r="O43" s="198">
        <f>+_xlfn.XLOOKUP(x_7[[#This Row],[PROVEEDOR]],PROVEEDORES!A:A,PROVEEDORES!C:C)</f>
        <v>1</v>
      </c>
      <c r="P43" s="138"/>
      <c r="Q43" s="138"/>
      <c r="R43" s="13" cm="1">
        <f t="array" ref="R43">+IFERROR(MIN(_xlfn._xlws.FILTER(DATAIN_COMPRAS!$J$2:J3108,(DATAIN_COMPRAS!$C$2:C3108=C43)*(DATAIN_COMPRAS!$A$2:A3108=MAX(IF(DATAIN_COMPRAS!$C$2:C3108=C43,DATAIN_COMPRAS!$A$2:A3108))))),0)</f>
        <v>86.448449999999994</v>
      </c>
      <c r="S43" s="140">
        <f>+x_7[[#This Row],[PEDIDO]]*x_7[[#This Row],[PRECIO UN]]</f>
        <v>0</v>
      </c>
      <c r="T43" s="117">
        <f>+x_7[[#This Row],[COSTO COMPRA]]/$E$3</f>
        <v>0</v>
      </c>
      <c r="U43" s="64">
        <f>+x_7[[#This Row],[PEDIDO SEMANA ANTERIOR]]+x_7[[#This Row],[STOCK SEMANA ANTERIOR]]-x_7[[#This Row],[STOCK ACTUAL]]</f>
        <v>0</v>
      </c>
      <c r="V4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44" spans="1:24" ht="15" hidden="1" customHeight="1" x14ac:dyDescent="0.35">
      <c r="A44" s="137">
        <f t="shared" ca="1" si="2"/>
        <v>45979</v>
      </c>
      <c r="B44" s="8"/>
      <c r="C44" s="8" t="s">
        <v>531</v>
      </c>
      <c r="D44" s="194">
        <f t="shared" si="3"/>
        <v>0</v>
      </c>
      <c r="E44" s="162"/>
      <c r="F44" s="194"/>
      <c r="G44" s="83" t="str" cm="1">
        <f t="array" ref="G44">IFERROR(INDEX(DATAIN_COMPRAS!$B$2:$B$2999,MATCH(1,(DATAIN_COMPRAS!$C$2:$C$2999=C44)*(DATAIN_COMPRAS!$A$2:$A$2999=MAX(IF(DATAIN_COMPRAS!$C$2:$C$2999=C44,DATAIN_COMPRAS!$A$2:$A$2999)))*(DATAIN_COMPRAS!$J$2:$J$2999=MIN(_xlfn._xlws.FILTER(DATAIN_COMPRAS!$J$2:$J$2999,(DATAIN_COMPRAS!$C$2:$C$2999=C44)*(DATAIN_COMPRAS!$A$2:$A$2999=MAX(IF(DATAIN_COMPRAS!$C$2:$C$2999=C44,DATAIN_COMPRAS!$A$2:$A$2999)))))),0)),"Sin datos")</f>
        <v>DIGACOR</v>
      </c>
      <c r="I4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4" s="195">
        <f>+x_7[[#This Row],[STOCK ACTUAL]]*x_7[[#This Row],[KG/UN]]</f>
        <v>0</v>
      </c>
      <c r="K44" s="196">
        <f>+(x_7[[#This Row],[DEMANDA DIARIA]]*x_7[[#This Row],[TIEMPO DE REPOSICION DIAS]])</f>
        <v>0</v>
      </c>
      <c r="L44" s="197">
        <f>+x_7[[#This Row],[DEMANDA DIARIA]]*x_7[[#This Row],[TIEMPO DE REPOSICION DIAS]]</f>
        <v>0</v>
      </c>
      <c r="M44" s="197"/>
      <c r="N44" s="138">
        <f>+(x_7[[#This Row],[CONSUMO]]*1)/6</f>
        <v>0</v>
      </c>
      <c r="O44" s="198">
        <f>+_xlfn.XLOOKUP(x_7[[#This Row],[PROVEEDOR]],PROVEEDORES!A:A,PROVEEDORES!C:C)</f>
        <v>1</v>
      </c>
      <c r="P44" s="138"/>
      <c r="Q44" s="138"/>
      <c r="R44" s="13" cm="1">
        <f t="array" ref="R44">+IFERROR(MIN(_xlfn._xlws.FILTER(DATAIN_COMPRAS!$J$2:J3134,(DATAIN_COMPRAS!$C$2:C3134=C44)*(DATAIN_COMPRAS!$A$2:A3134=MAX(IF(DATAIN_COMPRAS!$C$2:C3134=C44,DATAIN_COMPRAS!$A$2:A3134))))),0)</f>
        <v>0</v>
      </c>
      <c r="S44" s="140">
        <f>+x_7[[#This Row],[PEDIDO]]*x_7[[#This Row],[PRECIO UN]]</f>
        <v>0</v>
      </c>
      <c r="T44" s="100">
        <f>+x_7[[#This Row],[COSTO COMPRA]]/$E$3</f>
        <v>0</v>
      </c>
      <c r="U44" s="118">
        <f>+x_7[[#This Row],[PEDIDO SEMANA ANTERIOR]]+x_7[[#This Row],[STOCK SEMANA ANTERIOR]]-x_7[[#This Row],[STOCK ACTUAL]]</f>
        <v>0</v>
      </c>
      <c r="V44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45" spans="1:24" ht="15" hidden="1" customHeight="1" x14ac:dyDescent="0.35">
      <c r="A45" s="139">
        <f t="shared" ca="1" si="2"/>
        <v>45979</v>
      </c>
      <c r="B45" s="8"/>
      <c r="C45" s="8" t="s">
        <v>542</v>
      </c>
      <c r="D45" s="194">
        <f t="shared" si="3"/>
        <v>0</v>
      </c>
      <c r="F45" s="194"/>
      <c r="G45" s="138" t="s">
        <v>50</v>
      </c>
      <c r="I4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5" s="195">
        <f>+x_7[[#This Row],[STOCK ACTUAL]]*x_7[[#This Row],[KG/UN]]</f>
        <v>0</v>
      </c>
      <c r="K45" s="196">
        <f>+(x_7[[#This Row],[DEMANDA DIARIA]]*x_7[[#This Row],[TIEMPO DE REPOSICION DIAS]])</f>
        <v>0</v>
      </c>
      <c r="L45" s="196">
        <f>+x_7[[#This Row],[DEMANDA DIARIA]]*x_7[[#This Row],[TIEMPO DE REPOSICION DIAS]]</f>
        <v>0</v>
      </c>
      <c r="M45" s="196"/>
      <c r="N45" s="138">
        <f>+(x_7[[#This Row],[CONSUMO]]*1)/6</f>
        <v>0</v>
      </c>
      <c r="O45" s="198">
        <f>+_xlfn.XLOOKUP(x_7[[#This Row],[PROVEEDOR]],PROVEEDORES!A:A,PROVEEDORES!C:C)</f>
        <v>1</v>
      </c>
      <c r="P45" s="138"/>
      <c r="Q45" s="138"/>
      <c r="R45" s="13" cm="1">
        <f t="array" ref="R45">+IFERROR(MIN(_xlfn._xlws.FILTER(DATAIN_COMPRAS!$J$2:J3267,(DATAIN_COMPRAS!$C$2:C3267=C45)*(DATAIN_COMPRAS!$A$2:A3267=MAX(IF(DATAIN_COMPRAS!$C$2:C3267=C45,DATAIN_COMPRAS!$A$2:A3267))))),0)</f>
        <v>4510.3175919999994</v>
      </c>
      <c r="S45" s="13">
        <f>+x_7[[#This Row],[PEDIDO]]*x_7[[#This Row],[PRECIO UN]]</f>
        <v>0</v>
      </c>
      <c r="T45" s="117">
        <f>+x_7[[#This Row],[COSTO COMPRA]]/$E$3</f>
        <v>0</v>
      </c>
      <c r="U45" s="64">
        <f>+x_7[[#This Row],[PEDIDO SEMANA ANTERIOR]]+x_7[[#This Row],[STOCK SEMANA ANTERIOR]]-x_7[[#This Row],[STOCK ACTUAL]]</f>
        <v>0</v>
      </c>
      <c r="V4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46" spans="1:24" ht="15" hidden="1" customHeight="1" x14ac:dyDescent="0.35">
      <c r="A46" s="137">
        <f t="shared" ca="1" si="2"/>
        <v>45979</v>
      </c>
      <c r="B46" s="8"/>
      <c r="C46" s="8" t="s">
        <v>293</v>
      </c>
      <c r="D46" s="194">
        <f t="shared" si="3"/>
        <v>0</v>
      </c>
      <c r="E46" s="91"/>
      <c r="F46" s="194"/>
      <c r="G46" s="138" t="str" cm="1">
        <f t="array" ref="G46">IFERROR(INDEX(DATAIN_COMPRAS!$B$2:$B$2999,MATCH(1,(DATAIN_COMPRAS!$C$2:$C$2999=C46)*(DATAIN_COMPRAS!$A$2:$A$2999=MAX(IF(DATAIN_COMPRAS!$C$2:$C$2999=C46,DATAIN_COMPRAS!$A$2:$A$2999)))*(DATAIN_COMPRAS!$J$2:$J$2999=MIN(_xlfn._xlws.FILTER(DATAIN_COMPRAS!$J$2:$J$2999,(DATAIN_COMPRAS!$C$2:$C$2999=C46)*(DATAIN_COMPRAS!$A$2:$A$2999=MAX(IF(DATAIN_COMPRAS!$C$2:$C$2999=C46,DATAIN_COMPRAS!$A$2:$A$2999)))))),0)),"Sin datos")</f>
        <v>DIGACOR</v>
      </c>
      <c r="I4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6" s="195">
        <f>+x_7[[#This Row],[STOCK ACTUAL]]*x_7[[#This Row],[KG/UN]]</f>
        <v>0</v>
      </c>
      <c r="K46" s="196">
        <f>+(x_7[[#This Row],[DEMANDA DIARIA]]*x_7[[#This Row],[TIEMPO DE REPOSICION DIAS]])</f>
        <v>0</v>
      </c>
      <c r="L46" s="196">
        <f>+x_7[[#This Row],[DEMANDA DIARIA]]*x_7[[#This Row],[TIEMPO DE REPOSICION DIAS]]</f>
        <v>0</v>
      </c>
      <c r="M46" s="196"/>
      <c r="N46" s="138">
        <f>+(x_7[[#This Row],[CONSUMO]]*1)/6</f>
        <v>0</v>
      </c>
      <c r="O46" s="198">
        <f>+_xlfn.XLOOKUP(x_7[[#This Row],[PROVEEDOR]],PROVEEDORES!A:A,PROVEEDORES!C:C)</f>
        <v>1</v>
      </c>
      <c r="P46" s="138"/>
      <c r="Q46" s="138"/>
      <c r="R46" s="13" cm="1">
        <f t="array" ref="R46">+IFERROR(MIN(_xlfn._xlws.FILTER(DATAIN_COMPRAS!$J$2:J3133,(DATAIN_COMPRAS!$C$2:C3133=C46)*(DATAIN_COMPRAS!$A$2:A3133=MAX(IF(DATAIN_COMPRAS!$C$2:C3133=C46,DATAIN_COMPRAS!$A$2:A3133))))),0)</f>
        <v>18837.28</v>
      </c>
      <c r="S46" s="13">
        <f>+x_7[[#This Row],[PEDIDO]]*x_7[[#This Row],[PRECIO UN]]</f>
        <v>0</v>
      </c>
      <c r="T46" s="117">
        <f>+x_7[[#This Row],[COSTO COMPRA]]/$E$3</f>
        <v>0</v>
      </c>
      <c r="U46" s="64">
        <f>+x_7[[#This Row],[PEDIDO SEMANA ANTERIOR]]+x_7[[#This Row],[STOCK SEMANA ANTERIOR]]-x_7[[#This Row],[STOCK ACTUAL]]</f>
        <v>0</v>
      </c>
      <c r="V4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47" spans="1:24" ht="15" hidden="1" customHeight="1" x14ac:dyDescent="0.35">
      <c r="A47" s="137">
        <f t="shared" ca="1" si="2"/>
        <v>45979</v>
      </c>
      <c r="B47" s="8"/>
      <c r="C47" s="211" t="s">
        <v>146</v>
      </c>
      <c r="D47" s="194">
        <f t="shared" si="3"/>
        <v>0</v>
      </c>
      <c r="F47" s="194"/>
      <c r="G47" s="183" t="str" cm="1">
        <f t="array" ref="G47">IFERROR(INDEX(DATAIN_COMPRAS!$B$2:$B$2999,MATCH(1,(DATAIN_COMPRAS!$C$2:$C$2999=C47)*(DATAIN_COMPRAS!$A$2:$A$2999=MAX(IF(DATAIN_COMPRAS!$C$2:$C$2999=C47,DATAIN_COMPRAS!$A$2:$A$2999)))*(DATAIN_COMPRAS!$J$2:$J$2999=MIN(_xlfn._xlws.FILTER(DATAIN_COMPRAS!$J$2:$J$2999,(DATAIN_COMPRAS!$C$2:$C$2999=C47)*(DATAIN_COMPRAS!$A$2:$A$2999=MAX(IF(DATAIN_COMPRAS!$C$2:$C$2999=C47,DATAIN_COMPRAS!$A$2:$A$2999)))))),0)),"Sin datos")</f>
        <v>ENVASES CARLOS PAZ</v>
      </c>
      <c r="I4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7" s="195">
        <f>+x_7[[#This Row],[STOCK ACTUAL]]*x_7[[#This Row],[KG/UN]]</f>
        <v>0</v>
      </c>
      <c r="K47" s="196">
        <f>+(x_7[[#This Row],[DEMANDA DIARIA]]*x_7[[#This Row],[TIEMPO DE REPOSICION DIAS]])</f>
        <v>0</v>
      </c>
      <c r="L47" s="196">
        <f>+x_7[[#This Row],[DEMANDA DIARIA]]*x_7[[#This Row],[TIEMPO DE REPOSICION DIAS]]</f>
        <v>0</v>
      </c>
      <c r="M47" s="196"/>
      <c r="N47" s="138">
        <f>+(x_7[[#This Row],[CONSUMO]]*1)/6</f>
        <v>0</v>
      </c>
      <c r="O47" s="198">
        <f>+_xlfn.XLOOKUP(x_7[[#This Row],[PROVEEDOR]],PROVEEDORES!A:A,PROVEEDORES!C:C)</f>
        <v>7</v>
      </c>
      <c r="P47" s="138"/>
      <c r="Q47" s="138"/>
      <c r="R47" s="13" cm="1">
        <f t="array" ref="R47">+IFERROR(MIN(_xlfn._xlws.FILTER(DATAIN_COMPRAS!$J$2:J3139,(DATAIN_COMPRAS!$C$2:C3139=C47)*(DATAIN_COMPRAS!$A$2:A3139=MAX(IF(DATAIN_COMPRAS!$C$2:C3139=C47,DATAIN_COMPRAS!$A$2:A3139))))),0)</f>
        <v>91.645399999999995</v>
      </c>
      <c r="S47" s="140">
        <f>+x_7[[#This Row],[PEDIDO]]*x_7[[#This Row],[PRECIO UN]]</f>
        <v>0</v>
      </c>
      <c r="T47" s="117">
        <f>+x_7[[#This Row],[COSTO COMPRA]]/$E$3</f>
        <v>0</v>
      </c>
      <c r="U47" s="64">
        <f>+x_7[[#This Row],[PEDIDO SEMANA ANTERIOR]]+x_7[[#This Row],[STOCK SEMANA ANTERIOR]]-x_7[[#This Row],[STOCK ACTUAL]]</f>
        <v>0</v>
      </c>
      <c r="V4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48" spans="1:24" ht="15" hidden="1" customHeight="1" x14ac:dyDescent="0.35">
      <c r="A48" s="139">
        <f t="shared" ca="1" si="2"/>
        <v>45979</v>
      </c>
      <c r="B48" s="8"/>
      <c r="C48" s="2" t="s">
        <v>124</v>
      </c>
      <c r="D48" s="194">
        <f t="shared" si="3"/>
        <v>0</v>
      </c>
      <c r="F48" s="194"/>
      <c r="G48" s="138" t="str" cm="1">
        <f t="array" ref="G48">IFERROR(INDEX(DATAIN_COMPRAS!$B$2:$B$2999,MATCH(1,(DATAIN_COMPRAS!$C$2:$C$2999=C48)*(DATAIN_COMPRAS!$A$2:$A$2999=MAX(IF(DATAIN_COMPRAS!$C$2:$C$2999=C48,DATAIN_COMPRAS!$A$2:$A$2999)))*(DATAIN_COMPRAS!$J$2:$J$2999=MIN(_xlfn._xlws.FILTER(DATAIN_COMPRAS!$J$2:$J$2999,(DATAIN_COMPRAS!$C$2:$C$2999=C48)*(DATAIN_COMPRAS!$A$2:$A$2999=MAX(IF(DATAIN_COMPRAS!$C$2:$C$2999=C48,DATAIN_COMPRAS!$A$2:$A$2999)))))),0)),"Sin datos")</f>
        <v>DIGACOR</v>
      </c>
      <c r="I4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8" s="195">
        <f>+x_7[[#This Row],[STOCK ACTUAL]]*x_7[[#This Row],[KG/UN]]</f>
        <v>0</v>
      </c>
      <c r="K48" s="196">
        <f>+(x_7[[#This Row],[DEMANDA DIARIA]]*x_7[[#This Row],[TIEMPO DE REPOSICION DIAS]])</f>
        <v>0</v>
      </c>
      <c r="L48" s="196">
        <f>+x_7[[#This Row],[DEMANDA DIARIA]]*x_7[[#This Row],[TIEMPO DE REPOSICION DIAS]]</f>
        <v>0</v>
      </c>
      <c r="M48" s="196"/>
      <c r="N48" s="138">
        <f>+(x_7[[#This Row],[CONSUMO]]*1)/6</f>
        <v>0</v>
      </c>
      <c r="O48" s="198">
        <f>+_xlfn.XLOOKUP(x_7[[#This Row],[PROVEEDOR]],PROVEEDORES!A:A,PROVEEDORES!C:C)</f>
        <v>1</v>
      </c>
      <c r="P48" s="138"/>
      <c r="Q48" s="138"/>
      <c r="R48" s="13" cm="1">
        <f t="array" ref="R48">+IFERROR(MIN(_xlfn._xlws.FILTER(DATAIN_COMPRAS!$J$2:J3209,(DATAIN_COMPRAS!$C$2:C3209=C48)*(DATAIN_COMPRAS!$A$2:A3209=MAX(IF(DATAIN_COMPRAS!$C$2:C3209=C48,DATAIN_COMPRAS!$A$2:A3209))))),0)</f>
        <v>22739.578642</v>
      </c>
      <c r="S48" s="140">
        <f>+x_7[[#This Row],[PEDIDO]]*x_7[[#This Row],[PRECIO UN]]</f>
        <v>0</v>
      </c>
      <c r="T48" s="117">
        <f>+x_7[[#This Row],[COSTO COMPRA]]/$E$3</f>
        <v>0</v>
      </c>
      <c r="U48" s="64">
        <f>+x_7[[#This Row],[PEDIDO SEMANA ANTERIOR]]+x_7[[#This Row],[STOCK SEMANA ANTERIOR]]-x_7[[#This Row],[STOCK ACTUAL]]</f>
        <v>0</v>
      </c>
      <c r="V4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49" spans="1:24" ht="15" customHeight="1" x14ac:dyDescent="0.35">
      <c r="A49" s="139">
        <f t="shared" ca="1" si="2"/>
        <v>45979</v>
      </c>
      <c r="B49" s="8"/>
      <c r="C49" s="221" t="s">
        <v>122</v>
      </c>
      <c r="D49" s="194" t="e">
        <f t="shared" si="3"/>
        <v>#N/A</v>
      </c>
      <c r="E49" s="85" t="s">
        <v>782</v>
      </c>
      <c r="F49" s="194">
        <v>1</v>
      </c>
      <c r="G49" s="138" t="str" cm="1">
        <f t="array" ref="G49">IFERROR(INDEX(DATAIN_COMPRAS!$B$2:$B$2999,MATCH(1,(DATAIN_COMPRAS!$C$2:$C$2999=C49)*(DATAIN_COMPRAS!$A$2:$A$2999=MAX(IF(DATAIN_COMPRAS!$C$2:$C$2999=C49,DATAIN_COMPRAS!$A$2:$A$2999)))*(DATAIN_COMPRAS!$J$2:$J$2999=MIN(_xlfn._xlws.FILTER(DATAIN_COMPRAS!$J$2:$J$2999,(DATAIN_COMPRAS!$C$2:$C$2999=C49)*(DATAIN_COMPRAS!$A$2:$A$2999=MAX(IF(DATAIN_COMPRAS!$C$2:$C$2999=C49,DATAIN_COMPRAS!$A$2:$A$2999)))))),0)),"Sin datos")</f>
        <v>DISTRIMAY</v>
      </c>
      <c r="H49" s="68" t="s">
        <v>806</v>
      </c>
      <c r="I4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49" s="195">
        <f>+x_7[[#This Row],[STOCK ACTUAL]]*x_7[[#This Row],[KG/UN]]</f>
        <v>0</v>
      </c>
      <c r="K49" s="196" t="e">
        <f>+(x_7[[#This Row],[DEMANDA DIARIA]]*x_7[[#This Row],[TIEMPO DE REPOSICION DIAS]])</f>
        <v>#N/A</v>
      </c>
      <c r="L49" s="196" t="e">
        <f>+x_7[[#This Row],[DEMANDA DIARIA]]*x_7[[#This Row],[TIEMPO DE REPOSICION DIAS]]</f>
        <v>#N/A</v>
      </c>
      <c r="M49" s="196"/>
      <c r="N49" s="138">
        <f>+(x_7[[#This Row],[CONSUMO]]*1)/6</f>
        <v>0</v>
      </c>
      <c r="O49" s="198" t="e">
        <f>+_xlfn.XLOOKUP(x_7[[#This Row],[PROVEEDOR]],PROVEEDORES!A:A,PROVEEDORES!C:C)</f>
        <v>#N/A</v>
      </c>
      <c r="P49" s="138"/>
      <c r="Q49" s="138"/>
      <c r="R49" s="13" cm="1">
        <f t="array" ref="R49">+IFERROR(MIN(_xlfn._xlws.FILTER(DATAIN_COMPRAS!$J$2:J3116,(DATAIN_COMPRAS!$C$2:C3116=C49)*(DATAIN_COMPRAS!$A$2:A3116=MAX(IF(DATAIN_COMPRAS!$C$2:C3116=C49,DATAIN_COMPRAS!$A$2:A3116))))),0)</f>
        <v>4830.0054</v>
      </c>
      <c r="S49" s="140">
        <f>+x_7[[#This Row],[PEDIDO]]*x_7[[#This Row],[PRECIO UN]]</f>
        <v>4830.0054</v>
      </c>
      <c r="T49" s="117">
        <f>+x_7[[#This Row],[COSTO COMPRA]]/$E$3</f>
        <v>5.0922422894586978E-3</v>
      </c>
      <c r="U49" s="64">
        <f>+x_7[[#This Row],[PEDIDO SEMANA ANTERIOR]]+x_7[[#This Row],[STOCK SEMANA ANTERIOR]]-x_7[[#This Row],[STOCK ACTUAL]]</f>
        <v>0</v>
      </c>
      <c r="V4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4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4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0" spans="1:24" ht="15" customHeight="1" x14ac:dyDescent="0.35">
      <c r="A50" s="139">
        <f t="shared" ca="1" si="2"/>
        <v>45979</v>
      </c>
      <c r="B50" s="8"/>
      <c r="C50" s="221" t="s">
        <v>200</v>
      </c>
      <c r="D50" s="194" t="e">
        <f t="shared" si="3"/>
        <v>#N/A</v>
      </c>
      <c r="E50" s="85" t="s">
        <v>782</v>
      </c>
      <c r="F50" s="194">
        <v>1</v>
      </c>
      <c r="G50" s="138" t="str" cm="1">
        <f t="array" ref="G50">IFERROR(INDEX(DATAIN_COMPRAS!$B$2:$B$2999,MATCH(1,(DATAIN_COMPRAS!$C$2:$C$2999=C50)*(DATAIN_COMPRAS!$A$2:$A$2999=MAX(IF(DATAIN_COMPRAS!$C$2:$C$2999=C50,DATAIN_COMPRAS!$A$2:$A$2999)))*(DATAIN_COMPRAS!$J$2:$J$2999=MIN(_xlfn._xlws.FILTER(DATAIN_COMPRAS!$J$2:$J$2999,(DATAIN_COMPRAS!$C$2:$C$2999=C50)*(DATAIN_COMPRAS!$A$2:$A$2999=MAX(IF(DATAIN_COMPRAS!$C$2:$C$2999=C50,DATAIN_COMPRAS!$A$2:$A$2999)))))),0)),"Sin datos")</f>
        <v>DISTRIMAY</v>
      </c>
      <c r="H50" s="68" t="s">
        <v>806</v>
      </c>
      <c r="I5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0" s="195">
        <f>+x_7[[#This Row],[STOCK ACTUAL]]*x_7[[#This Row],[KG/UN]]</f>
        <v>0</v>
      </c>
      <c r="K50" s="196" t="e">
        <f>+(x_7[[#This Row],[DEMANDA DIARIA]]*x_7[[#This Row],[TIEMPO DE REPOSICION DIAS]])</f>
        <v>#N/A</v>
      </c>
      <c r="L50" s="196" t="e">
        <f>+x_7[[#This Row],[DEMANDA DIARIA]]*x_7[[#This Row],[TIEMPO DE REPOSICION DIAS]]</f>
        <v>#N/A</v>
      </c>
      <c r="M50" s="196"/>
      <c r="N50" s="138">
        <f>+(x_7[[#This Row],[CONSUMO]]*1)/6</f>
        <v>0</v>
      </c>
      <c r="O50" s="198" t="e">
        <f>+_xlfn.XLOOKUP(x_7[[#This Row],[PROVEEDOR]],PROVEEDORES!A:A,PROVEEDORES!C:C)</f>
        <v>#N/A</v>
      </c>
      <c r="P50" s="138"/>
      <c r="Q50" s="138"/>
      <c r="R50" s="13" cm="1">
        <f t="array" ref="R50">+IFERROR(MIN(_xlfn._xlws.FILTER(DATAIN_COMPRAS!$J$2:J3132,(DATAIN_COMPRAS!$C$2:C3132=C50)*(DATAIN_COMPRAS!$A$2:A3132=MAX(IF(DATAIN_COMPRAS!$C$2:C3132=C50,DATAIN_COMPRAS!$A$2:A3132))))),0)</f>
        <v>2456.4008333333331</v>
      </c>
      <c r="S50" s="13">
        <f>+x_7[[#This Row],[PEDIDO]]*x_7[[#This Row],[PRECIO UN]]</f>
        <v>2456.4008333333331</v>
      </c>
      <c r="T50" s="117">
        <f>+x_7[[#This Row],[COSTO COMPRA]]/$E$3</f>
        <v>2.5897669189689902E-3</v>
      </c>
      <c r="U50" s="64">
        <f>+x_7[[#This Row],[PEDIDO SEMANA ANTERIOR]]+x_7[[#This Row],[STOCK SEMANA ANTERIOR]]-x_7[[#This Row],[STOCK ACTUAL]]</f>
        <v>0</v>
      </c>
      <c r="V5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1" spans="1:24" ht="15" customHeight="1" x14ac:dyDescent="0.35">
      <c r="A51" s="139">
        <f t="shared" ca="1" si="2"/>
        <v>45979</v>
      </c>
      <c r="B51" s="8"/>
      <c r="C51" s="222" t="s">
        <v>208</v>
      </c>
      <c r="D51" s="194" t="e">
        <f t="shared" si="3"/>
        <v>#N/A</v>
      </c>
      <c r="E51" s="85" t="s">
        <v>782</v>
      </c>
      <c r="F51" s="194">
        <v>1</v>
      </c>
      <c r="G51" s="138" t="str" cm="1">
        <f t="array" ref="G51">IFERROR(INDEX(DATAIN_COMPRAS!$B$2:$B$2999,MATCH(1,(DATAIN_COMPRAS!$C$2:$C$2999=C51)*(DATAIN_COMPRAS!$A$2:$A$2999=MAX(IF(DATAIN_COMPRAS!$C$2:$C$2999=C51,DATAIN_COMPRAS!$A$2:$A$2999)))*(DATAIN_COMPRAS!$J$2:$J$2999=MIN(_xlfn._xlws.FILTER(DATAIN_COMPRAS!$J$2:$J$2999,(DATAIN_COMPRAS!$C$2:$C$2999=C51)*(DATAIN_COMPRAS!$A$2:$A$2999=MAX(IF(DATAIN_COMPRAS!$C$2:$C$2999=C51,DATAIN_COMPRAS!$A$2:$A$2999)))))),0)),"Sin datos")</f>
        <v>DISTRIMAY</v>
      </c>
      <c r="H51" s="68" t="s">
        <v>806</v>
      </c>
      <c r="I5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1" s="195">
        <f>+x_7[[#This Row],[STOCK ACTUAL]]*x_7[[#This Row],[KG/UN]]</f>
        <v>0</v>
      </c>
      <c r="K51" s="196" t="e">
        <f>+(x_7[[#This Row],[DEMANDA DIARIA]]*x_7[[#This Row],[TIEMPO DE REPOSICION DIAS]])</f>
        <v>#N/A</v>
      </c>
      <c r="L51" s="196" t="e">
        <f>+x_7[[#This Row],[DEMANDA DIARIA]]*x_7[[#This Row],[TIEMPO DE REPOSICION DIAS]]</f>
        <v>#N/A</v>
      </c>
      <c r="M51" s="196"/>
      <c r="N51" s="138">
        <f>+(x_7[[#This Row],[CONSUMO]]*1)/6</f>
        <v>0</v>
      </c>
      <c r="O51" s="198" t="e">
        <f>+_xlfn.XLOOKUP(x_7[[#This Row],[PROVEEDOR]],PROVEEDORES!A:A,PROVEEDORES!C:C)</f>
        <v>#N/A</v>
      </c>
      <c r="P51" s="138"/>
      <c r="Q51" s="138"/>
      <c r="R51" s="13" cm="1">
        <f t="array" ref="R51">+IFERROR(MIN(_xlfn._xlws.FILTER(DATAIN_COMPRAS!$J$2:J3102,(DATAIN_COMPRAS!$C$2:C3102=C51)*(DATAIN_COMPRAS!$A$2:A3102=MAX(IF(DATAIN_COMPRAS!$C$2:C3102=C51,DATAIN_COMPRAS!$A$2:A3102))))),0)</f>
        <v>3136.0053999999996</v>
      </c>
      <c r="S51" s="13">
        <f>+x_7[[#This Row],[PEDIDO]]*x_7[[#This Row],[PRECIO UN]]</f>
        <v>3136.0053999999996</v>
      </c>
      <c r="T51" s="117">
        <f>+x_7[[#This Row],[COSTO COMPRA]]/$E$3</f>
        <v>3.3062694542434334E-3</v>
      </c>
      <c r="U51" s="64">
        <f>+x_7[[#This Row],[PEDIDO SEMANA ANTERIOR]]+x_7[[#This Row],[STOCK SEMANA ANTERIOR]]-x_7[[#This Row],[STOCK ACTUAL]]</f>
        <v>0</v>
      </c>
      <c r="V5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2" spans="1:24" ht="15" customHeight="1" x14ac:dyDescent="0.35">
      <c r="A52" s="137">
        <f t="shared" ca="1" si="2"/>
        <v>45979</v>
      </c>
      <c r="B52" s="8"/>
      <c r="C52" s="221" t="s">
        <v>142</v>
      </c>
      <c r="D52" s="194">
        <f t="shared" si="3"/>
        <v>0</v>
      </c>
      <c r="E52" s="85" t="s">
        <v>789</v>
      </c>
      <c r="F52" s="194">
        <v>1</v>
      </c>
      <c r="G52" s="183" t="str" cm="1">
        <f t="array" ref="G52">IFERROR(INDEX(DATAIN_COMPRAS!$B$2:$B$2999,MATCH(1,(DATAIN_COMPRAS!$C$2:$C$2999=C52)*(DATAIN_COMPRAS!$A$2:$A$2999=MAX(IF(DATAIN_COMPRAS!$C$2:$C$2999=C52,DATAIN_COMPRAS!$A$2:$A$2999)))*(DATAIN_COMPRAS!$J$2:$J$2999=MIN(_xlfn._xlws.FILTER(DATAIN_COMPRAS!$J$2:$J$2999,(DATAIN_COMPRAS!$C$2:$C$2999=C52)*(DATAIN_COMPRAS!$A$2:$A$2999=MAX(IF(DATAIN_COMPRAS!$C$2:$C$2999=C52,DATAIN_COMPRAS!$A$2:$A$2999)))))),0)),"Sin datos")</f>
        <v>ENVASES CARLOS PAZ</v>
      </c>
      <c r="H52" s="68">
        <v>45979</v>
      </c>
      <c r="I5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2" s="195">
        <f>+x_7[[#This Row],[STOCK ACTUAL]]*x_7[[#This Row],[KG/UN]]</f>
        <v>0</v>
      </c>
      <c r="K52" s="196">
        <f>+(x_7[[#This Row],[DEMANDA DIARIA]]*x_7[[#This Row],[TIEMPO DE REPOSICION DIAS]])</f>
        <v>0</v>
      </c>
      <c r="L52" s="196">
        <f>+x_7[[#This Row],[DEMANDA DIARIA]]*x_7[[#This Row],[TIEMPO DE REPOSICION DIAS]]</f>
        <v>0</v>
      </c>
      <c r="M52" s="196"/>
      <c r="N52" s="138">
        <f>+(x_7[[#This Row],[CONSUMO]]*1)/6</f>
        <v>0</v>
      </c>
      <c r="O52" s="198">
        <f>+_xlfn.XLOOKUP(x_7[[#This Row],[PROVEEDOR]],PROVEEDORES!A:A,PROVEEDORES!C:C)</f>
        <v>7</v>
      </c>
      <c r="P52" s="138"/>
      <c r="Q52" s="138"/>
      <c r="R52" s="13" cm="1">
        <f t="array" ref="R52">+IFERROR(MIN(_xlfn._xlws.FILTER(DATAIN_COMPRAS!$J$2:J3143,(DATAIN_COMPRAS!$C$2:C3143=C52)*(DATAIN_COMPRAS!$A$2:A3143=MAX(IF(DATAIN_COMPRAS!$C$2:C3143=C52,DATAIN_COMPRAS!$A$2:A3143))))),0)</f>
        <v>2399.9987000000001</v>
      </c>
      <c r="S52" s="140">
        <f>+x_7[[#This Row],[PEDIDO]]*x_7[[#This Row],[PRECIO UN]]</f>
        <v>2399.9987000000001</v>
      </c>
      <c r="T52" s="117">
        <f>+x_7[[#This Row],[COSTO COMPRA]]/$E$3</f>
        <v>2.530302528188871E-3</v>
      </c>
      <c r="U52" s="64">
        <f>+x_7[[#This Row],[PEDIDO SEMANA ANTERIOR]]+x_7[[#This Row],[STOCK SEMANA ANTERIOR]]-x_7[[#This Row],[STOCK ACTUAL]]</f>
        <v>0</v>
      </c>
      <c r="V5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3" spans="1:24" ht="15" hidden="1" customHeight="1" x14ac:dyDescent="0.35">
      <c r="A53" s="139">
        <f t="shared" ca="1" si="2"/>
        <v>45979</v>
      </c>
      <c r="B53" s="8"/>
      <c r="C53" s="200" t="s">
        <v>636</v>
      </c>
      <c r="D53" s="194" t="e">
        <f t="shared" si="3"/>
        <v>#N/A</v>
      </c>
      <c r="F53" s="194"/>
      <c r="G53" s="138" t="str" cm="1">
        <f t="array" ref="G53">IFERROR(INDEX(DATAIN_COMPRAS!$B$2:$B$2999,MATCH(1,(DATAIN_COMPRAS!$C$2:$C$2999=C53)*(DATAIN_COMPRAS!$A$2:$A$2999=MAX(IF(DATAIN_COMPRAS!$C$2:$C$2999=C53,DATAIN_COMPRAS!$A$2:$A$2999)))*(DATAIN_COMPRAS!$J$2:$J$2999=MIN(_xlfn._xlws.FILTER(DATAIN_COMPRAS!$J$2:$J$2999,(DATAIN_COMPRAS!$C$2:$C$2999=C53)*(DATAIN_COMPRAS!$A$2:$A$2999=MAX(IF(DATAIN_COMPRAS!$C$2:$C$2999=C53,DATAIN_COMPRAS!$A$2:$A$2999)))))),0)),"Sin datos")</f>
        <v>DISTRIMAY</v>
      </c>
      <c r="I5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3" s="195">
        <f>+x_7[[#This Row],[STOCK ACTUAL]]*x_7[[#This Row],[KG/UN]]</f>
        <v>0</v>
      </c>
      <c r="K53" s="196" t="e">
        <f>+(x_7[[#This Row],[DEMANDA DIARIA]]*x_7[[#This Row],[TIEMPO DE REPOSICION DIAS]])</f>
        <v>#N/A</v>
      </c>
      <c r="L53" s="196" t="e">
        <f>+x_7[[#This Row],[DEMANDA DIARIA]]*x_7[[#This Row],[TIEMPO DE REPOSICION DIAS]]</f>
        <v>#N/A</v>
      </c>
      <c r="M53" s="196"/>
      <c r="N53" s="138">
        <f>+(x_7[[#This Row],[CONSUMO]]*1)/6</f>
        <v>0</v>
      </c>
      <c r="O53" s="198" t="e">
        <f>+_xlfn.XLOOKUP(x_7[[#This Row],[PROVEEDOR]],PROVEEDORES!A:A,PROVEEDORES!C:C)</f>
        <v>#N/A</v>
      </c>
      <c r="P53" s="138"/>
      <c r="Q53" s="138"/>
      <c r="R53" s="13" cm="1">
        <f t="array" ref="R53">+IFERROR(MIN(_xlfn._xlws.FILTER(DATAIN_COMPRAS!$J$2:J3213,(DATAIN_COMPRAS!$C$2:C3213=C53)*(DATAIN_COMPRAS!$A$2:A3213=MAX(IF(DATAIN_COMPRAS!$C$2:C3213=C53,DATAIN_COMPRAS!$A$2:A3213))))),0)</f>
        <v>2175.3379999999997</v>
      </c>
      <c r="S53" s="13">
        <f>+x_7[[#This Row],[PEDIDO]]*x_7[[#This Row],[PRECIO UN]]</f>
        <v>0</v>
      </c>
      <c r="T53" s="117">
        <f>+x_7[[#This Row],[COSTO COMPRA]]/$E$3</f>
        <v>0</v>
      </c>
      <c r="U53" s="64">
        <f>+x_7[[#This Row],[PEDIDO SEMANA ANTERIOR]]+x_7[[#This Row],[STOCK SEMANA ANTERIOR]]-x_7[[#This Row],[STOCK ACTUAL]]</f>
        <v>0</v>
      </c>
      <c r="V5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4" spans="1:24" ht="15" hidden="1" customHeight="1" x14ac:dyDescent="0.35">
      <c r="A54" s="137">
        <f t="shared" ca="1" si="2"/>
        <v>45979</v>
      </c>
      <c r="B54" s="8"/>
      <c r="C54" s="2" t="s">
        <v>145</v>
      </c>
      <c r="D54" s="194">
        <f t="shared" si="3"/>
        <v>0</v>
      </c>
      <c r="F54" s="194"/>
      <c r="G54" s="183" t="str" cm="1">
        <f t="array" ref="G54">IFERROR(INDEX(DATAIN_COMPRAS!$B$2:$B$2999,MATCH(1,(DATAIN_COMPRAS!$C$2:$C$2999=C54)*(DATAIN_COMPRAS!$A$2:$A$2999=MAX(IF(DATAIN_COMPRAS!$C$2:$C$2999=C54,DATAIN_COMPRAS!$A$2:$A$2999)))*(DATAIN_COMPRAS!$J$2:$J$2999=MIN(_xlfn._xlws.FILTER(DATAIN_COMPRAS!$J$2:$J$2999,(DATAIN_COMPRAS!$C$2:$C$2999=C54)*(DATAIN_COMPRAS!$A$2:$A$2999=MAX(IF(DATAIN_COMPRAS!$C$2:$C$2999=C54,DATAIN_COMPRAS!$A$2:$A$2999)))))),0)),"Sin datos")</f>
        <v>ENVASES CARLOS PAZ</v>
      </c>
      <c r="I5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4" s="195">
        <f>+x_7[[#This Row],[STOCK ACTUAL]]*x_7[[#This Row],[KG/UN]]</f>
        <v>0</v>
      </c>
      <c r="K54" s="196">
        <f>+(x_7[[#This Row],[DEMANDA DIARIA]]*x_7[[#This Row],[TIEMPO DE REPOSICION DIAS]])</f>
        <v>0</v>
      </c>
      <c r="L54" s="196">
        <f>+x_7[[#This Row],[DEMANDA DIARIA]]*x_7[[#This Row],[TIEMPO DE REPOSICION DIAS]]</f>
        <v>0</v>
      </c>
      <c r="M54" s="196"/>
      <c r="N54" s="138">
        <f>+(x_7[[#This Row],[CONSUMO]]*1)/6</f>
        <v>0</v>
      </c>
      <c r="O54" s="198">
        <f>+_xlfn.XLOOKUP(x_7[[#This Row],[PROVEEDOR]],PROVEEDORES!A:A,PROVEEDORES!C:C)</f>
        <v>7</v>
      </c>
      <c r="P54" s="138"/>
      <c r="Q54" s="138"/>
      <c r="R54" s="13" cm="1">
        <f t="array" ref="R54">+IFERROR(MIN(_xlfn._xlws.FILTER(DATAIN_COMPRAS!$J$2:J3136,(DATAIN_COMPRAS!$C$2:C3136=C54)*(DATAIN_COMPRAS!$A$2:A3136=MAX(IF(DATAIN_COMPRAS!$C$2:C3136=C54,DATAIN_COMPRAS!$A$2:A3136))))),0)</f>
        <v>0</v>
      </c>
      <c r="S54" s="140">
        <f>+x_7[[#This Row],[PEDIDO]]*x_7[[#This Row],[PRECIO UN]]</f>
        <v>0</v>
      </c>
      <c r="T54" s="117">
        <f>+x_7[[#This Row],[COSTO COMPRA]]/$E$3</f>
        <v>0</v>
      </c>
      <c r="U54" s="64">
        <f>+x_7[[#This Row],[PEDIDO SEMANA ANTERIOR]]+x_7[[#This Row],[STOCK SEMANA ANTERIOR]]-x_7[[#This Row],[STOCK ACTUAL]]</f>
        <v>0</v>
      </c>
      <c r="V5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5" spans="1:24" ht="15" hidden="1" customHeight="1" x14ac:dyDescent="0.35">
      <c r="A55" s="137">
        <f t="shared" ca="1" si="2"/>
        <v>45979</v>
      </c>
      <c r="B55" s="8"/>
      <c r="C55" s="2" t="s">
        <v>151</v>
      </c>
      <c r="D55" s="194">
        <f t="shared" si="3"/>
        <v>0</v>
      </c>
      <c r="F55" s="194"/>
      <c r="G55" s="183" t="str" cm="1">
        <f t="array" ref="G55">IFERROR(INDEX(DATAIN_COMPRAS!$B$2:$B$2999,MATCH(1,(DATAIN_COMPRAS!$C$2:$C$2999=C55)*(DATAIN_COMPRAS!$A$2:$A$2999=MAX(IF(DATAIN_COMPRAS!$C$2:$C$2999=C55,DATAIN_COMPRAS!$A$2:$A$2999)))*(DATAIN_COMPRAS!$J$2:$J$2999=MIN(_xlfn._xlws.FILTER(DATAIN_COMPRAS!$J$2:$J$2999,(DATAIN_COMPRAS!$C$2:$C$2999=C55)*(DATAIN_COMPRAS!$A$2:$A$2999=MAX(IF(DATAIN_COMPRAS!$C$2:$C$2999=C55,DATAIN_COMPRAS!$A$2:$A$2999)))))),0)),"Sin datos")</f>
        <v>ENVASES CARLOS PAZ</v>
      </c>
      <c r="I5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5" s="195">
        <f>+x_7[[#This Row],[STOCK ACTUAL]]*x_7[[#This Row],[KG/UN]]</f>
        <v>0</v>
      </c>
      <c r="K55" s="196">
        <f>+(x_7[[#This Row],[DEMANDA DIARIA]]*x_7[[#This Row],[TIEMPO DE REPOSICION DIAS]])</f>
        <v>0</v>
      </c>
      <c r="L55" s="196">
        <f>+x_7[[#This Row],[DEMANDA DIARIA]]*x_7[[#This Row],[TIEMPO DE REPOSICION DIAS]]</f>
        <v>0</v>
      </c>
      <c r="M55" s="196"/>
      <c r="N55" s="138">
        <f>+(x_7[[#This Row],[CONSUMO]]*1)/6</f>
        <v>0</v>
      </c>
      <c r="O55" s="198">
        <f>+_xlfn.XLOOKUP(x_7[[#This Row],[PROVEEDOR]],PROVEEDORES!A:A,PROVEEDORES!C:C)</f>
        <v>7</v>
      </c>
      <c r="P55" s="138"/>
      <c r="Q55" s="138"/>
      <c r="R55" s="13" cm="1">
        <f t="array" ref="R55">+IFERROR(MIN(_xlfn._xlws.FILTER(DATAIN_COMPRAS!$J$2:J3137,(DATAIN_COMPRAS!$C$2:C3137=C55)*(DATAIN_COMPRAS!$A$2:A3137=MAX(IF(DATAIN_COMPRAS!$C$2:C3137=C55,DATAIN_COMPRAS!$A$2:A3137))))),0)</f>
        <v>550.00549999999998</v>
      </c>
      <c r="S55" s="140">
        <f>+x_7[[#This Row],[PEDIDO]]*x_7[[#This Row],[PRECIO UN]]</f>
        <v>0</v>
      </c>
      <c r="T55" s="117">
        <f>+x_7[[#This Row],[COSTO COMPRA]]/$E$3</f>
        <v>0</v>
      </c>
      <c r="U55" s="64">
        <f>+x_7[[#This Row],[PEDIDO SEMANA ANTERIOR]]+x_7[[#This Row],[STOCK SEMANA ANTERIOR]]-x_7[[#This Row],[STOCK ACTUAL]]</f>
        <v>0</v>
      </c>
      <c r="V5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6" spans="1:24" ht="15" hidden="1" customHeight="1" x14ac:dyDescent="0.35">
      <c r="A56" s="137">
        <f t="shared" ca="1" si="2"/>
        <v>45979</v>
      </c>
      <c r="B56" s="8"/>
      <c r="C56" s="2" t="s">
        <v>150</v>
      </c>
      <c r="D56" s="194">
        <f t="shared" si="3"/>
        <v>0</v>
      </c>
      <c r="F56" s="194"/>
      <c r="G56" s="183" t="s">
        <v>53</v>
      </c>
      <c r="I5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6" s="195">
        <f>+x_7[[#This Row],[STOCK ACTUAL]]*x_7[[#This Row],[KG/UN]]</f>
        <v>0</v>
      </c>
      <c r="K56" s="196">
        <f>+(x_7[[#This Row],[DEMANDA DIARIA]]*x_7[[#This Row],[TIEMPO DE REPOSICION DIAS]])</f>
        <v>0</v>
      </c>
      <c r="L56" s="196">
        <f>+x_7[[#This Row],[DEMANDA DIARIA]]*x_7[[#This Row],[TIEMPO DE REPOSICION DIAS]]</f>
        <v>0</v>
      </c>
      <c r="M56" s="196"/>
      <c r="N56" s="138">
        <f>+(x_7[[#This Row],[CONSUMO]]*1)/6</f>
        <v>0</v>
      </c>
      <c r="O56" s="198">
        <f>+_xlfn.XLOOKUP(x_7[[#This Row],[PROVEEDOR]],PROVEEDORES!A:A,PROVEEDORES!C:C)</f>
        <v>7</v>
      </c>
      <c r="P56" s="138"/>
      <c r="Q56" s="138"/>
      <c r="R56" s="13" cm="1">
        <f t="array" ref="R56">+IFERROR(MIN(_xlfn._xlws.FILTER(DATAIN_COMPRAS!$J$2:J3138,(DATAIN_COMPRAS!$C$2:C3138=C56)*(DATAIN_COMPRAS!$A$2:A3138=MAX(IF(DATAIN_COMPRAS!$C$2:C3138=C56,DATAIN_COMPRAS!$A$2:A3138))))),0)</f>
        <v>550.00549999999998</v>
      </c>
      <c r="S56" s="13">
        <f>+x_7[[#This Row],[PEDIDO]]*x_7[[#This Row],[PRECIO UN]]</f>
        <v>0</v>
      </c>
      <c r="T56" s="117">
        <f>+x_7[[#This Row],[COSTO COMPRA]]/$E$3</f>
        <v>0</v>
      </c>
      <c r="U56" s="64">
        <f>+x_7[[#This Row],[PEDIDO SEMANA ANTERIOR]]+x_7[[#This Row],[STOCK SEMANA ANTERIOR]]-x_7[[#This Row],[STOCK ACTUAL]]</f>
        <v>0</v>
      </c>
      <c r="V5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7" spans="1:24" ht="15" hidden="1" customHeight="1" x14ac:dyDescent="0.35">
      <c r="A57" s="137">
        <f t="shared" ca="1" si="2"/>
        <v>45979</v>
      </c>
      <c r="B57" s="8"/>
      <c r="C57" s="213" t="s">
        <v>138</v>
      </c>
      <c r="D57" s="194">
        <f t="shared" si="3"/>
        <v>0</v>
      </c>
      <c r="E57" s="162"/>
      <c r="F57" s="194"/>
      <c r="G57" s="183" t="str" cm="1">
        <f t="array" ref="G57">IFERROR(INDEX(DATAIN_COMPRAS!$B$2:$B$2999,MATCH(1,(DATAIN_COMPRAS!$C$2:$C$2999=C57)*(DATAIN_COMPRAS!$A$2:$A$2999=MAX(IF(DATAIN_COMPRAS!$C$2:$C$2999=C57,DATAIN_COMPRAS!$A$2:$A$2999)))*(DATAIN_COMPRAS!$J$2:$J$2999=MIN(_xlfn._xlws.FILTER(DATAIN_COMPRAS!$J$2:$J$2999,(DATAIN_COMPRAS!$C$2:$C$2999=C57)*(DATAIN_COMPRAS!$A$2:$A$2999=MAX(IF(DATAIN_COMPRAS!$C$2:$C$2999=C57,DATAIN_COMPRAS!$A$2:$A$2999)))))),0)),"Sin datos")</f>
        <v>ENVASES CARLOS PAZ</v>
      </c>
      <c r="I5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7" s="195">
        <f>+x_7[[#This Row],[STOCK ACTUAL]]*x_7[[#This Row],[KG/UN]]</f>
        <v>0</v>
      </c>
      <c r="K57" s="196">
        <f>+(x_7[[#This Row],[DEMANDA DIARIA]]*x_7[[#This Row],[TIEMPO DE REPOSICION DIAS]])</f>
        <v>0</v>
      </c>
      <c r="L57" s="196">
        <f>+x_7[[#This Row],[DEMANDA DIARIA]]*x_7[[#This Row],[TIEMPO DE REPOSICION DIAS]]</f>
        <v>0</v>
      </c>
      <c r="M57" s="196"/>
      <c r="N57" s="138">
        <f>+(x_7[[#This Row],[CONSUMO]]*1)/6</f>
        <v>0</v>
      </c>
      <c r="O57" s="198">
        <f>+_xlfn.XLOOKUP(x_7[[#This Row],[PROVEEDOR]],PROVEEDORES!A:A,PROVEEDORES!C:C)</f>
        <v>7</v>
      </c>
      <c r="P57" s="138"/>
      <c r="Q57" s="138"/>
      <c r="R57" s="13" cm="1">
        <f t="array" ref="R57">+IFERROR(MIN(_xlfn._xlws.FILTER(DATAIN_COMPRAS!$J$2:J3140,(DATAIN_COMPRAS!$C$2:C3140=C57)*(DATAIN_COMPRAS!$A$2:A3140=MAX(IF(DATAIN_COMPRAS!$C$2:C3140=C57,DATAIN_COMPRAS!$A$2:A3140))))),0)</f>
        <v>19.999969</v>
      </c>
      <c r="S57" s="140">
        <f>+x_7[[#This Row],[PEDIDO]]*x_7[[#This Row],[PRECIO UN]]</f>
        <v>0</v>
      </c>
      <c r="T57" s="117">
        <f>+x_7[[#This Row],[COSTO COMPRA]]/$E$3</f>
        <v>0</v>
      </c>
      <c r="U57" s="64">
        <f>+x_7[[#This Row],[PEDIDO SEMANA ANTERIOR]]+x_7[[#This Row],[STOCK SEMANA ANTERIOR]]-x_7[[#This Row],[STOCK ACTUAL]]</f>
        <v>0</v>
      </c>
      <c r="V5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8" spans="1:24" ht="15" hidden="1" customHeight="1" x14ac:dyDescent="0.35">
      <c r="A58" s="137">
        <f t="shared" ca="1" si="2"/>
        <v>45979</v>
      </c>
      <c r="B58" s="8"/>
      <c r="C58" s="211" t="s">
        <v>136</v>
      </c>
      <c r="D58" s="194">
        <f t="shared" si="3"/>
        <v>0</v>
      </c>
      <c r="F58" s="194"/>
      <c r="G58" s="183" t="str" cm="1">
        <f t="array" ref="G58">IFERROR(INDEX(DATAIN_COMPRAS!$B$2:$B$2999,MATCH(1,(DATAIN_COMPRAS!$C$2:$C$2999=C58)*(DATAIN_COMPRAS!$A$2:$A$2999=MAX(IF(DATAIN_COMPRAS!$C$2:$C$2999=C58,DATAIN_COMPRAS!$A$2:$A$2999)))*(DATAIN_COMPRAS!$J$2:$J$2999=MIN(_xlfn._xlws.FILTER(DATAIN_COMPRAS!$J$2:$J$2999,(DATAIN_COMPRAS!$C$2:$C$2999=C58)*(DATAIN_COMPRAS!$A$2:$A$2999=MAX(IF(DATAIN_COMPRAS!$C$2:$C$2999=C58,DATAIN_COMPRAS!$A$2:$A$2999)))))),0)),"Sin datos")</f>
        <v>ENVASES CARLOS PAZ</v>
      </c>
      <c r="I5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8" s="195">
        <f>+x_7[[#This Row],[STOCK ACTUAL]]*x_7[[#This Row],[KG/UN]]</f>
        <v>0</v>
      </c>
      <c r="K58" s="196">
        <f>+(x_7[[#This Row],[DEMANDA DIARIA]]*x_7[[#This Row],[TIEMPO DE REPOSICION DIAS]])</f>
        <v>0</v>
      </c>
      <c r="L58" s="196">
        <f>+x_7[[#This Row],[DEMANDA DIARIA]]*x_7[[#This Row],[TIEMPO DE REPOSICION DIAS]]</f>
        <v>0</v>
      </c>
      <c r="M58" s="196"/>
      <c r="N58" s="138">
        <f>+(x_7[[#This Row],[CONSUMO]]*1)/6</f>
        <v>0</v>
      </c>
      <c r="O58" s="198">
        <f>+_xlfn.XLOOKUP(x_7[[#This Row],[PROVEEDOR]],PROVEEDORES!A:A,PROVEEDORES!C:C)</f>
        <v>7</v>
      </c>
      <c r="P58" s="138"/>
      <c r="Q58" s="138"/>
      <c r="R58" s="13" cm="1">
        <f t="array" ref="R58">+IFERROR(MIN(_xlfn._xlws.FILTER(DATAIN_COMPRAS!$J$2:J3127,(DATAIN_COMPRAS!$C$2:C3127=C58)*(DATAIN_COMPRAS!$A$2:A3127=MAX(IF(DATAIN_COMPRAS!$C$2:C3127=C58,DATAIN_COMPRAS!$A$2:A3127))))),0)</f>
        <v>210.47949999999997</v>
      </c>
      <c r="S58" s="140">
        <f>+x_7[[#This Row],[PEDIDO]]*x_7[[#This Row],[PRECIO UN]]</f>
        <v>0</v>
      </c>
      <c r="T58" s="117">
        <f>+x_7[[#This Row],[COSTO COMPRA]]/$E$3</f>
        <v>0</v>
      </c>
      <c r="U58" s="64">
        <f>+x_7[[#This Row],[PEDIDO SEMANA ANTERIOR]]+x_7[[#This Row],[STOCK SEMANA ANTERIOR]]-x_7[[#This Row],[STOCK ACTUAL]]</f>
        <v>0</v>
      </c>
      <c r="V5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59" spans="1:24" ht="15" hidden="1" customHeight="1" x14ac:dyDescent="0.35">
      <c r="A59" s="137">
        <f t="shared" ca="1" si="2"/>
        <v>45979</v>
      </c>
      <c r="B59" s="8"/>
      <c r="C59" s="8" t="s">
        <v>445</v>
      </c>
      <c r="D59" s="202">
        <f t="shared" si="3"/>
        <v>0</v>
      </c>
      <c r="E59" s="162"/>
      <c r="F59" s="194"/>
      <c r="G59" s="201" t="str" cm="1">
        <f t="array" ref="G59">IFERROR(INDEX(DATAIN_COMPRAS!$B$2:$B$2999,MATCH(1,(DATAIN_COMPRAS!$C$2:$C$2999=C59)*(DATAIN_COMPRAS!$A$2:$A$2999=MAX(IF(DATAIN_COMPRAS!$C$2:$C$2999=C59,DATAIN_COMPRAS!$A$2:$A$2999)))*(DATAIN_COMPRAS!$J$2:$J$2999=MIN(_xlfn._xlws.FILTER(DATAIN_COMPRAS!$J$2:$J$2999,(DATAIN_COMPRAS!$C$2:$C$2999=C59)*(DATAIN_COMPRAS!$A$2:$A$2999=MAX(IF(DATAIN_COMPRAS!$C$2:$C$2999=C59,DATAIN_COMPRAS!$A$2:$A$2999)))))),0)),"Sin datos")</f>
        <v>ENVASES CARLOS PAZ</v>
      </c>
      <c r="I5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59" s="195">
        <f>+x_7[[#This Row],[STOCK ACTUAL]]*x_7[[#This Row],[KG/UN]]</f>
        <v>0</v>
      </c>
      <c r="K59" s="196">
        <f>+(x_7[[#This Row],[DEMANDA DIARIA]]*x_7[[#This Row],[TIEMPO DE REPOSICION DIAS]])</f>
        <v>0</v>
      </c>
      <c r="L59" s="197">
        <f>+x_7[[#This Row],[DEMANDA DIARIA]]*x_7[[#This Row],[TIEMPO DE REPOSICION DIAS]]</f>
        <v>0</v>
      </c>
      <c r="M59" s="197"/>
      <c r="N59" s="138">
        <f>+(x_7[[#This Row],[CONSUMO]]*1)/6</f>
        <v>0</v>
      </c>
      <c r="O59" s="198">
        <f>+_xlfn.XLOOKUP(x_7[[#This Row],[PROVEEDOR]],PROVEEDORES!A:A,PROVEEDORES!C:C)</f>
        <v>7</v>
      </c>
      <c r="P59" s="138"/>
      <c r="Q59" s="138"/>
      <c r="R59" s="13" cm="1">
        <f t="array" ref="R59">+IFERROR(MIN(_xlfn._xlws.FILTER(DATAIN_COMPRAS!$J$2:J3141,(DATAIN_COMPRAS!$C$2:C3141=C59)*(DATAIN_COMPRAS!$A$2:A3141=MAX(IF(DATAIN_COMPRAS!$C$2:C3141=C59,DATAIN_COMPRAS!$A$2:A3141))))),0)</f>
        <v>0</v>
      </c>
      <c r="S59" s="140">
        <f>+x_7[[#This Row],[PEDIDO]]*x_7[[#This Row],[PRECIO UN]]</f>
        <v>0</v>
      </c>
      <c r="T59" s="100">
        <f>+x_7[[#This Row],[COSTO COMPRA]]/$E$3</f>
        <v>0</v>
      </c>
      <c r="U59" s="118">
        <f>+x_7[[#This Row],[PEDIDO SEMANA ANTERIOR]]+x_7[[#This Row],[STOCK SEMANA ANTERIOR]]-x_7[[#This Row],[STOCK ACTUAL]]</f>
        <v>0</v>
      </c>
      <c r="V59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5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5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0" spans="1:24" ht="15" hidden="1" customHeight="1" x14ac:dyDescent="0.35">
      <c r="A60" s="137">
        <f t="shared" ca="1" si="2"/>
        <v>45979</v>
      </c>
      <c r="B60" s="8"/>
      <c r="C60" s="8" t="s">
        <v>622</v>
      </c>
      <c r="D60" s="194" t="e">
        <f t="shared" si="3"/>
        <v>#N/A</v>
      </c>
      <c r="E60" s="162"/>
      <c r="F60" s="194"/>
      <c r="G60" s="201" t="str" cm="1">
        <f t="array" ref="G60">IFERROR(INDEX(DATAIN_COMPRAS!$B$2:$B$2999,MATCH(1,(DATAIN_COMPRAS!$C$2:$C$2999=C60)*(DATAIN_COMPRAS!$A$2:$A$2999=MAX(IF(DATAIN_COMPRAS!$C$2:$C$2999=C60,DATAIN_COMPRAS!$A$2:$A$2999)))*(DATAIN_COMPRAS!$J$2:$J$2999=MIN(_xlfn._xlws.FILTER(DATAIN_COMPRAS!$J$2:$J$2999,(DATAIN_COMPRAS!$C$2:$C$2999=C60)*(DATAIN_COMPRAS!$A$2:$A$2999=MAX(IF(DATAIN_COMPRAS!$C$2:$C$2999=C60,DATAIN_COMPRAS!$A$2:$A$2999)))))),0)),"Sin datos")</f>
        <v>Sin datos</v>
      </c>
      <c r="I6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0" s="195">
        <f>+x_7[[#This Row],[STOCK ACTUAL]]*x_7[[#This Row],[KG/UN]]</f>
        <v>0</v>
      </c>
      <c r="K60" s="196" t="e">
        <f>+(x_7[[#This Row],[DEMANDA DIARIA]]*x_7[[#This Row],[TIEMPO DE REPOSICION DIAS]])</f>
        <v>#N/A</v>
      </c>
      <c r="L60" s="197" t="e">
        <f>+x_7[[#This Row],[DEMANDA DIARIA]]*x_7[[#This Row],[TIEMPO DE REPOSICION DIAS]]</f>
        <v>#N/A</v>
      </c>
      <c r="M60" s="197"/>
      <c r="N60" s="138">
        <f>+(x_7[[#This Row],[CONSUMO]]*1)/6</f>
        <v>0</v>
      </c>
      <c r="O60" s="198" t="e">
        <f>+_xlfn.XLOOKUP(x_7[[#This Row],[PROVEEDOR]],PROVEEDORES!A:A,PROVEEDORES!C:C)</f>
        <v>#N/A</v>
      </c>
      <c r="P60" s="138"/>
      <c r="Q60" s="138"/>
      <c r="R60" s="13" cm="1">
        <f t="array" ref="R60">+IFERROR(MIN(_xlfn._xlws.FILTER(DATAIN_COMPRAS!$J$2:J3135,(DATAIN_COMPRAS!$C$2:C3135=C60)*(DATAIN_COMPRAS!$A$2:A3135=MAX(IF(DATAIN_COMPRAS!$C$2:C3135=C60,DATAIN_COMPRAS!$A$2:A3135))))),0)</f>
        <v>0</v>
      </c>
      <c r="S60" s="140">
        <f>+x_7[[#This Row],[PEDIDO]]*x_7[[#This Row],[PRECIO UN]]</f>
        <v>0</v>
      </c>
      <c r="T60" s="100">
        <f>+x_7[[#This Row],[COSTO COMPRA]]/$E$3</f>
        <v>0</v>
      </c>
      <c r="U60" s="118">
        <f>+x_7[[#This Row],[PEDIDO SEMANA ANTERIOR]]+x_7[[#This Row],[STOCK SEMANA ANTERIOR]]-x_7[[#This Row],[STOCK ACTUAL]]</f>
        <v>0</v>
      </c>
      <c r="V60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0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1" spans="1:24" ht="15" hidden="1" customHeight="1" x14ac:dyDescent="0.35">
      <c r="A61" s="137">
        <f t="shared" ca="1" si="2"/>
        <v>45979</v>
      </c>
      <c r="B61" s="8"/>
      <c r="C61" t="s">
        <v>456</v>
      </c>
      <c r="D61" s="194" t="e">
        <f t="shared" si="3"/>
        <v>#N/A</v>
      </c>
      <c r="F61" s="194"/>
      <c r="G61" s="138" t="str" cm="1">
        <f t="array" ref="G61">IFERROR(INDEX(DATAIN_COMPRAS!$B$2:$B$2999,MATCH(1,(DATAIN_COMPRAS!$C$2:$C$2999=C61)*(DATAIN_COMPRAS!$A$2:$A$2999=MAX(IF(DATAIN_COMPRAS!$C$2:$C$2999=C61,DATAIN_COMPRAS!$A$2:$A$2999)))*(DATAIN_COMPRAS!$J$2:$J$2999=MIN(_xlfn._xlws.FILTER(DATAIN_COMPRAS!$J$2:$J$2999,(DATAIN_COMPRAS!$C$2:$C$2999=C61)*(DATAIN_COMPRAS!$A$2:$A$2999=MAX(IF(DATAIN_COMPRAS!$C$2:$C$2999=C61,DATAIN_COMPRAS!$A$2:$A$2999)))))),0)),"Sin datos")</f>
        <v>Sin datos</v>
      </c>
      <c r="I6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1" s="195">
        <f>+x_7[[#This Row],[STOCK ACTUAL]]*x_7[[#This Row],[KG/UN]]</f>
        <v>0</v>
      </c>
      <c r="K61" s="196" t="e">
        <f>+(x_7[[#This Row],[DEMANDA DIARIA]]*x_7[[#This Row],[TIEMPO DE REPOSICION DIAS]])</f>
        <v>#N/A</v>
      </c>
      <c r="L61" s="196" t="e">
        <f>+x_7[[#This Row],[DEMANDA DIARIA]]*x_7[[#This Row],[TIEMPO DE REPOSICION DIAS]]</f>
        <v>#N/A</v>
      </c>
      <c r="M61" s="196"/>
      <c r="N61" s="138">
        <f>+(x_7[[#This Row],[CONSUMO]]*1)/6</f>
        <v>0</v>
      </c>
      <c r="O61" s="198" t="e">
        <f>+_xlfn.XLOOKUP(x_7[[#This Row],[PROVEEDOR]],PROVEEDORES!A:A,PROVEEDORES!C:C)</f>
        <v>#N/A</v>
      </c>
      <c r="P61" s="138"/>
      <c r="Q61" s="138"/>
      <c r="R61" s="13" cm="1">
        <f t="array" ref="R61">+IFERROR(MIN(_xlfn._xlws.FILTER(DATAIN_COMPRAS!$J$2:J3122,(DATAIN_COMPRAS!$C$2:C3122=C61)*(DATAIN_COMPRAS!$A$2:A3122=MAX(IF(DATAIN_COMPRAS!$C$2:C3122=C61,DATAIN_COMPRAS!$A$2:A3122))))),0)</f>
        <v>0</v>
      </c>
      <c r="S61" s="13">
        <f>+x_7[[#This Row],[PEDIDO]]*x_7[[#This Row],[PRECIO UN]]</f>
        <v>0</v>
      </c>
      <c r="T61" s="117">
        <f>+x_7[[#This Row],[COSTO COMPRA]]/$E$3</f>
        <v>0</v>
      </c>
      <c r="U61" s="64">
        <f>+x_7[[#This Row],[PEDIDO SEMANA ANTERIOR]]+x_7[[#This Row],[STOCK SEMANA ANTERIOR]]-x_7[[#This Row],[STOCK ACTUAL]]</f>
        <v>0</v>
      </c>
      <c r="V6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62" spans="1:24" ht="15" hidden="1" customHeight="1" x14ac:dyDescent="0.35">
      <c r="A62" s="137">
        <f t="shared" ca="1" si="2"/>
        <v>45979</v>
      </c>
      <c r="B62" s="8"/>
      <c r="C62" s="2" t="s">
        <v>446</v>
      </c>
      <c r="D62" s="194">
        <f t="shared" si="3"/>
        <v>0</v>
      </c>
      <c r="E62" s="162"/>
      <c r="F62" s="194"/>
      <c r="G62" s="201" t="str" cm="1">
        <f t="array" ref="G62">IFERROR(INDEX(DATAIN_COMPRAS!$B$2:$B$2999,MATCH(1,(DATAIN_COMPRAS!$C$2:$C$2999=C62)*(DATAIN_COMPRAS!$A$2:$A$2999=MAX(IF(DATAIN_COMPRAS!$C$2:$C$2999=C62,DATAIN_COMPRAS!$A$2:$A$2999)))*(DATAIN_COMPRAS!$J$2:$J$2999=MIN(_xlfn._xlws.FILTER(DATAIN_COMPRAS!$J$2:$J$2999,(DATAIN_COMPRAS!$C$2:$C$2999=C62)*(DATAIN_COMPRAS!$A$2:$A$2999=MAX(IF(DATAIN_COMPRAS!$C$2:$C$2999=C62,DATAIN_COMPRAS!$A$2:$A$2999)))))),0)),"Sin datos")</f>
        <v>ENVASES CARLOS PAZ</v>
      </c>
      <c r="I6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2" s="195">
        <f>+x_7[[#This Row],[STOCK ACTUAL]]*x_7[[#This Row],[KG/UN]]</f>
        <v>0</v>
      </c>
      <c r="K62" s="196">
        <f>+(x_7[[#This Row],[DEMANDA DIARIA]]*x_7[[#This Row],[TIEMPO DE REPOSICION DIAS]])</f>
        <v>0</v>
      </c>
      <c r="L62" s="197">
        <f>+x_7[[#This Row],[DEMANDA DIARIA]]*x_7[[#This Row],[TIEMPO DE REPOSICION DIAS]]</f>
        <v>0</v>
      </c>
      <c r="M62" s="197"/>
      <c r="N62" s="138">
        <f>+(x_7[[#This Row],[CONSUMO]]*1)/6</f>
        <v>0</v>
      </c>
      <c r="O62" s="198">
        <f>+_xlfn.XLOOKUP(x_7[[#This Row],[PROVEEDOR]],PROVEEDORES!A:A,PROVEEDORES!C:C)</f>
        <v>7</v>
      </c>
      <c r="P62" s="138"/>
      <c r="Q62" s="138"/>
      <c r="R62" s="13" cm="1">
        <f t="array" ref="R62">+IFERROR(MIN(_xlfn._xlws.FILTER(DATAIN_COMPRAS!$J$2:J3142,(DATAIN_COMPRAS!$C$2:C3142=C62)*(DATAIN_COMPRAS!$A$2:A3142=MAX(IF(DATAIN_COMPRAS!$C$2:C3142=C62,DATAIN_COMPRAS!$A$2:A3142))))),0)</f>
        <v>0</v>
      </c>
      <c r="S62" s="140">
        <f>+x_7[[#This Row],[PEDIDO]]*x_7[[#This Row],[PRECIO UN]]</f>
        <v>0</v>
      </c>
      <c r="T62" s="100">
        <f>+x_7[[#This Row],[COSTO COMPRA]]/$E$3</f>
        <v>0</v>
      </c>
      <c r="U62" s="118">
        <f>+x_7[[#This Row],[PEDIDO SEMANA ANTERIOR]]+x_7[[#This Row],[STOCK SEMANA ANTERIOR]]-x_7[[#This Row],[STOCK ACTUAL]]</f>
        <v>0</v>
      </c>
      <c r="V62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2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3" spans="1:24" ht="15" hidden="1" customHeight="1" x14ac:dyDescent="0.35">
      <c r="A63" s="137">
        <f t="shared" ca="1" si="2"/>
        <v>45979</v>
      </c>
      <c r="B63" s="8"/>
      <c r="C63" t="s">
        <v>613</v>
      </c>
      <c r="D63" s="194">
        <f t="shared" si="3"/>
        <v>0</v>
      </c>
      <c r="E63" s="91"/>
      <c r="F63" s="194"/>
      <c r="G63" s="138" t="s">
        <v>53</v>
      </c>
      <c r="I6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3" s="195">
        <f>+x_7[[#This Row],[STOCK ACTUAL]]*x_7[[#This Row],[KG/UN]]</f>
        <v>0</v>
      </c>
      <c r="K63" s="196">
        <f>+(x_7[[#This Row],[DEMANDA DIARIA]]*x_7[[#This Row],[TIEMPO DE REPOSICION DIAS]])</f>
        <v>0</v>
      </c>
      <c r="L63" s="196">
        <f>+x_7[[#This Row],[DEMANDA DIARIA]]*x_7[[#This Row],[TIEMPO DE REPOSICION DIAS]]</f>
        <v>0</v>
      </c>
      <c r="M63" s="196"/>
      <c r="N63" s="138">
        <f>+(x_7[[#This Row],[CONSUMO]]*1)/6</f>
        <v>0</v>
      </c>
      <c r="O63" s="198">
        <f>+_xlfn.XLOOKUP(x_7[[#This Row],[PROVEEDOR]],PROVEEDORES!A:A,PROVEEDORES!C:C)</f>
        <v>7</v>
      </c>
      <c r="P63" s="138"/>
      <c r="Q63" s="138"/>
      <c r="R63" s="13" cm="1">
        <f t="array" ref="R63">+IFERROR(MIN(_xlfn._xlws.FILTER(DATAIN_COMPRAS!$J$2:J3179,(DATAIN_COMPRAS!$C$2:C3179=C63)*(DATAIN_COMPRAS!$A$2:A3179=MAX(IF(DATAIN_COMPRAS!$C$2:C3179=C63,DATAIN_COMPRAS!$A$2:A3179))))),0)</f>
        <v>1999.9969000000001</v>
      </c>
      <c r="S63" s="13">
        <f>+x_7[[#This Row],[PEDIDO]]*x_7[[#This Row],[PRECIO UN]]</f>
        <v>0</v>
      </c>
      <c r="T63" s="117">
        <f>+x_7[[#This Row],[COSTO COMPRA]]/$E$3</f>
        <v>0</v>
      </c>
      <c r="U63" s="64">
        <f>+x_7[[#This Row],[PEDIDO SEMANA ANTERIOR]]+x_7[[#This Row],[STOCK SEMANA ANTERIOR]]-x_7[[#This Row],[STOCK ACTUAL]]</f>
        <v>0</v>
      </c>
      <c r="V6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4" spans="1:24" ht="15" customHeight="1" x14ac:dyDescent="0.35">
      <c r="A64" s="137">
        <f t="shared" ca="1" si="2"/>
        <v>45979</v>
      </c>
      <c r="B64" s="8"/>
      <c r="C64" s="222" t="s">
        <v>137</v>
      </c>
      <c r="D64" s="194">
        <f t="shared" si="3"/>
        <v>0</v>
      </c>
      <c r="E64" s="85" t="s">
        <v>789</v>
      </c>
      <c r="F64" s="194">
        <v>1</v>
      </c>
      <c r="G64" s="183" t="str" cm="1">
        <f t="array" ref="G64">IFERROR(INDEX(DATAIN_COMPRAS!$B$2:$B$2999,MATCH(1,(DATAIN_COMPRAS!$C$2:$C$2999=C64)*(DATAIN_COMPRAS!$A$2:$A$2999=MAX(IF(DATAIN_COMPRAS!$C$2:$C$2999=C64,DATAIN_COMPRAS!$A$2:$A$2999)))*(DATAIN_COMPRAS!$J$2:$J$2999=MIN(_xlfn._xlws.FILTER(DATAIN_COMPRAS!$J$2:$J$2999,(DATAIN_COMPRAS!$C$2:$C$2999=C64)*(DATAIN_COMPRAS!$A$2:$A$2999=MAX(IF(DATAIN_COMPRAS!$C$2:$C$2999=C64,DATAIN_COMPRAS!$A$2:$A$2999)))))),0)),"Sin datos")</f>
        <v>ENVASES CARLOS PAZ</v>
      </c>
      <c r="H64" s="68">
        <v>45979</v>
      </c>
      <c r="I6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4" s="195">
        <f>+x_7[[#This Row],[STOCK ACTUAL]]*x_7[[#This Row],[KG/UN]]</f>
        <v>0</v>
      </c>
      <c r="K64" s="196">
        <f>+(x_7[[#This Row],[DEMANDA DIARIA]]*x_7[[#This Row],[TIEMPO DE REPOSICION DIAS]])</f>
        <v>0</v>
      </c>
      <c r="L64" s="196">
        <f>+x_7[[#This Row],[DEMANDA DIARIA]]*x_7[[#This Row],[TIEMPO DE REPOSICION DIAS]]</f>
        <v>0</v>
      </c>
      <c r="M64" s="196"/>
      <c r="N64" s="138">
        <f>+(x_7[[#This Row],[CONSUMO]]*1)/6</f>
        <v>0</v>
      </c>
      <c r="O64" s="198">
        <f>+_xlfn.XLOOKUP(x_7[[#This Row],[PROVEEDOR]],PROVEEDORES!A:A,PROVEEDORES!C:C)</f>
        <v>7</v>
      </c>
      <c r="P64" s="138"/>
      <c r="Q64" s="138"/>
      <c r="R64" s="13" cm="1">
        <f t="array" ref="R64">+IFERROR(MIN(_xlfn._xlws.FILTER(DATAIN_COMPRAS!$J$2:J3144,(DATAIN_COMPRAS!$C$2:C3144=C64)*(DATAIN_COMPRAS!$A$2:A3144=MAX(IF(DATAIN_COMPRAS!$C$2:C3144=C64,DATAIN_COMPRAS!$A$2:A3144))))),0)</f>
        <v>6900.0007999999989</v>
      </c>
      <c r="S64" s="13">
        <f>+x_7[[#This Row],[PEDIDO]]*x_7[[#This Row],[PRECIO UN]]</f>
        <v>6900.0007999999989</v>
      </c>
      <c r="T64" s="117">
        <f>+x_7[[#This Row],[COSTO COMPRA]]/$E$3</f>
        <v>7.2746245523988111E-3</v>
      </c>
      <c r="U64" s="64">
        <f>+x_7[[#This Row],[PEDIDO SEMANA ANTERIOR]]+x_7[[#This Row],[STOCK SEMANA ANTERIOR]]-x_7[[#This Row],[STOCK ACTUAL]]</f>
        <v>0</v>
      </c>
      <c r="V6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65" spans="1:24" ht="15" customHeight="1" x14ac:dyDescent="0.35">
      <c r="A65" s="137">
        <f t="shared" ca="1" si="2"/>
        <v>45979</v>
      </c>
      <c r="B65" s="8"/>
      <c r="C65" s="222" t="s">
        <v>447</v>
      </c>
      <c r="D65" s="194">
        <f t="shared" si="3"/>
        <v>0</v>
      </c>
      <c r="E65" s="162" t="s">
        <v>788</v>
      </c>
      <c r="F65" s="194">
        <v>20</v>
      </c>
      <c r="G65" s="201" t="str" cm="1">
        <f t="array" ref="G65">IFERROR(INDEX(DATAIN_COMPRAS!$B$2:$B$2999,MATCH(1,(DATAIN_COMPRAS!$C$2:$C$2999=C65)*(DATAIN_COMPRAS!$A$2:$A$2999=MAX(IF(DATAIN_COMPRAS!$C$2:$C$2999=C65,DATAIN_COMPRAS!$A$2:$A$2999)))*(DATAIN_COMPRAS!$J$2:$J$2999=MIN(_xlfn._xlws.FILTER(DATAIN_COMPRAS!$J$2:$J$2999,(DATAIN_COMPRAS!$C$2:$C$2999=C65)*(DATAIN_COMPRAS!$A$2:$A$2999=MAX(IF(DATAIN_COMPRAS!$C$2:$C$2999=C65,DATAIN_COMPRAS!$A$2:$A$2999)))))),0)),"Sin datos")</f>
        <v>ENVASES CARLOS PAZ</v>
      </c>
      <c r="H65" s="68">
        <v>45979</v>
      </c>
      <c r="I6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5" s="195">
        <f>+x_7[[#This Row],[STOCK ACTUAL]]*x_7[[#This Row],[KG/UN]]</f>
        <v>0</v>
      </c>
      <c r="K65" s="196">
        <f>+(x_7[[#This Row],[DEMANDA DIARIA]]*x_7[[#This Row],[TIEMPO DE REPOSICION DIAS]])</f>
        <v>0</v>
      </c>
      <c r="L65" s="197">
        <f>+x_7[[#This Row],[DEMANDA DIARIA]]*x_7[[#This Row],[TIEMPO DE REPOSICION DIAS]]</f>
        <v>0</v>
      </c>
      <c r="M65" s="197"/>
      <c r="N65" s="138">
        <f>+(x_7[[#This Row],[CONSUMO]]*1)/6</f>
        <v>0</v>
      </c>
      <c r="O65" s="198">
        <f>+_xlfn.XLOOKUP(x_7[[#This Row],[PROVEEDOR]],PROVEEDORES!A:A,PROVEEDORES!C:C)</f>
        <v>7</v>
      </c>
      <c r="P65" s="138"/>
      <c r="Q65" s="138"/>
      <c r="R65" s="13" cm="1">
        <f t="array" ref="R65">+IFERROR(MIN(_xlfn._xlws.FILTER(DATAIN_COMPRAS!$J$2:J3129,(DATAIN_COMPRAS!$C$2:C3129=C65)*(DATAIN_COMPRAS!$A$2:A3129=MAX(IF(DATAIN_COMPRAS!$C$2:C3129=C65,DATAIN_COMPRAS!$A$2:A3129))))),0)</f>
        <v>60.003900000000002</v>
      </c>
      <c r="S65" s="140">
        <f>+x_7[[#This Row],[PEDIDO]]*x_7[[#This Row],[PRECIO UN]]</f>
        <v>1200.078</v>
      </c>
      <c r="T65" s="100">
        <f>+x_7[[#This Row],[COSTO COMPRA]]/$E$3</f>
        <v>1.2652341842617847E-3</v>
      </c>
      <c r="U65" s="118">
        <f>+x_7[[#This Row],[PEDIDO SEMANA ANTERIOR]]+x_7[[#This Row],[STOCK SEMANA ANTERIOR]]-x_7[[#This Row],[STOCK ACTUAL]]</f>
        <v>0</v>
      </c>
      <c r="V65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6" spans="1:24" ht="15" hidden="1" customHeight="1" x14ac:dyDescent="0.35">
      <c r="A66" s="137">
        <f t="shared" ca="1" si="2"/>
        <v>45979</v>
      </c>
      <c r="B66" s="8"/>
      <c r="C66" s="8" t="s">
        <v>587</v>
      </c>
      <c r="D66" s="194">
        <f t="shared" si="3"/>
        <v>0</v>
      </c>
      <c r="E66" s="91"/>
      <c r="F66" s="194"/>
      <c r="G66" s="138" t="s">
        <v>53</v>
      </c>
      <c r="I6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6" s="195">
        <f>+x_7[[#This Row],[STOCK ACTUAL]]*x_7[[#This Row],[KG/UN]]</f>
        <v>0</v>
      </c>
      <c r="K66" s="196">
        <f>+(x_7[[#This Row],[DEMANDA DIARIA]]*x_7[[#This Row],[TIEMPO DE REPOSICION DIAS]])</f>
        <v>0</v>
      </c>
      <c r="L66" s="196">
        <f>+x_7[[#This Row],[DEMANDA DIARIA]]*x_7[[#This Row],[TIEMPO DE REPOSICION DIAS]]</f>
        <v>0</v>
      </c>
      <c r="M66" s="196"/>
      <c r="N66" s="138">
        <f>+(x_7[[#This Row],[CONSUMO]]*1)/6</f>
        <v>0</v>
      </c>
      <c r="O66" s="198">
        <f>+_xlfn.XLOOKUP(x_7[[#This Row],[PROVEEDOR]],PROVEEDORES!A:A,PROVEEDORES!C:C)</f>
        <v>7</v>
      </c>
      <c r="P66" s="138"/>
      <c r="Q66" s="138"/>
      <c r="R66" s="13" cm="1">
        <f t="array" ref="R66">+IFERROR(MIN(_xlfn._xlws.FILTER(DATAIN_COMPRAS!$J$2:J3279,(DATAIN_COMPRAS!$C$2:C3279=C66)*(DATAIN_COMPRAS!$A$2:A3279=MAX(IF(DATAIN_COMPRAS!$C$2:C3279=C66,DATAIN_COMPRAS!$A$2:A3279))))),0)</f>
        <v>2899.9949000000001</v>
      </c>
      <c r="S66" s="140">
        <f>+x_7[[#This Row],[PEDIDO]]*x_7[[#This Row],[PRECIO UN]]</f>
        <v>0</v>
      </c>
      <c r="T66" s="117">
        <f>+x_7[[#This Row],[COSTO COMPRA]]/$E$3</f>
        <v>0</v>
      </c>
      <c r="U66" s="118">
        <f>+x_7[[#This Row],[PEDIDO SEMANA ANTERIOR]]+x_7[[#This Row],[STOCK SEMANA ANTERIOR]]-x_7[[#This Row],[STOCK ACTUAL]]</f>
        <v>0</v>
      </c>
      <c r="V6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7" spans="1:24" ht="15" hidden="1" customHeight="1" x14ac:dyDescent="0.35">
      <c r="A67" s="137">
        <f t="shared" ca="1" si="2"/>
        <v>45979</v>
      </c>
      <c r="B67" s="8"/>
      <c r="C67" s="8" t="s">
        <v>442</v>
      </c>
      <c r="D67" s="194">
        <f t="shared" si="3"/>
        <v>0</v>
      </c>
      <c r="E67" s="162"/>
      <c r="F67" s="194"/>
      <c r="G67" s="201" t="str" cm="1">
        <f t="array" ref="G67">IFERROR(INDEX(DATAIN_COMPRAS!$B$2:$B$2999,MATCH(1,(DATAIN_COMPRAS!$C$2:$C$2999=C67)*(DATAIN_COMPRAS!$A$2:$A$2999=MAX(IF(DATAIN_COMPRAS!$C$2:$C$2999=C67,DATAIN_COMPRAS!$A$2:$A$2999)))*(DATAIN_COMPRAS!$J$2:$J$2999=MIN(_xlfn._xlws.FILTER(DATAIN_COMPRAS!$J$2:$J$2999,(DATAIN_COMPRAS!$C$2:$C$2999=C67)*(DATAIN_COMPRAS!$A$2:$A$2999=MAX(IF(DATAIN_COMPRAS!$C$2:$C$2999=C67,DATAIN_COMPRAS!$A$2:$A$2999)))))),0)),"Sin datos")</f>
        <v>ENVASES CARLOS PAZ</v>
      </c>
      <c r="I6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7" s="195">
        <f>+x_7[[#This Row],[STOCK ACTUAL]]*x_7[[#This Row],[KG/UN]]</f>
        <v>0</v>
      </c>
      <c r="K67" s="196">
        <f>+(x_7[[#This Row],[DEMANDA DIARIA]]*x_7[[#This Row],[TIEMPO DE REPOSICION DIAS]])</f>
        <v>0</v>
      </c>
      <c r="L67" s="197">
        <f>+x_7[[#This Row],[DEMANDA DIARIA]]*x_7[[#This Row],[TIEMPO DE REPOSICION DIAS]]</f>
        <v>0</v>
      </c>
      <c r="M67" s="197"/>
      <c r="N67" s="138">
        <f>+(x_7[[#This Row],[CONSUMO]]*1)/6</f>
        <v>0</v>
      </c>
      <c r="O67" s="198">
        <f>+_xlfn.XLOOKUP(x_7[[#This Row],[PROVEEDOR]],PROVEEDORES!A:A,PROVEEDORES!C:C)</f>
        <v>7</v>
      </c>
      <c r="P67" s="138"/>
      <c r="Q67" s="138"/>
      <c r="R67" s="13" cm="1">
        <f t="array" ref="R67">+IFERROR(MIN(_xlfn._xlws.FILTER(DATAIN_COMPRAS!$J$2:J3145,(DATAIN_COMPRAS!$C$2:C3145=C67)*(DATAIN_COMPRAS!$A$2:A3145=MAX(IF(DATAIN_COMPRAS!$C$2:C3145=C67,DATAIN_COMPRAS!$A$2:A3145))))),0)</f>
        <v>0</v>
      </c>
      <c r="S67" s="140">
        <f>+x_7[[#This Row],[PEDIDO]]*x_7[[#This Row],[PRECIO UN]]</f>
        <v>0</v>
      </c>
      <c r="T67" s="100">
        <f>+x_7[[#This Row],[COSTO COMPRA]]/$E$3</f>
        <v>0</v>
      </c>
      <c r="U67" s="118">
        <f>+x_7[[#This Row],[PEDIDO SEMANA ANTERIOR]]+x_7[[#This Row],[STOCK SEMANA ANTERIOR]]-x_7[[#This Row],[STOCK ACTUAL]]</f>
        <v>0</v>
      </c>
      <c r="V67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68" spans="1:24" ht="15" hidden="1" customHeight="1" x14ac:dyDescent="0.35">
      <c r="A68" s="137">
        <f t="shared" ca="1" si="2"/>
        <v>45979</v>
      </c>
      <c r="B68" s="8"/>
      <c r="C68" s="211" t="s">
        <v>147</v>
      </c>
      <c r="D68" s="194">
        <f t="shared" si="3"/>
        <v>0</v>
      </c>
      <c r="F68" s="194"/>
      <c r="G68" s="183" t="str" cm="1">
        <f t="array" ref="G68">IFERROR(INDEX(DATAIN_COMPRAS!$B$2:$B$2999,MATCH(1,(DATAIN_COMPRAS!$C$2:$C$2999=C68)*(DATAIN_COMPRAS!$A$2:$A$2999=MAX(IF(DATAIN_COMPRAS!$C$2:$C$2999=C68,DATAIN_COMPRAS!$A$2:$A$2999)))*(DATAIN_COMPRAS!$J$2:$J$2999=MIN(_xlfn._xlws.FILTER(DATAIN_COMPRAS!$J$2:$J$2999,(DATAIN_COMPRAS!$C$2:$C$2999=C68)*(DATAIN_COMPRAS!$A$2:$A$2999=MAX(IF(DATAIN_COMPRAS!$C$2:$C$2999=C68,DATAIN_COMPRAS!$A$2:$A$2999)))))),0)),"Sin datos")</f>
        <v>ENVASES CARLOS PAZ</v>
      </c>
      <c r="I6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8" s="195">
        <f>+x_7[[#This Row],[STOCK ACTUAL]]*x_7[[#This Row],[KG/UN]]</f>
        <v>0</v>
      </c>
      <c r="K68" s="196">
        <f>+(x_7[[#This Row],[DEMANDA DIARIA]]*x_7[[#This Row],[TIEMPO DE REPOSICION DIAS]])</f>
        <v>0</v>
      </c>
      <c r="L68" s="196">
        <f>+x_7[[#This Row],[DEMANDA DIARIA]]*x_7[[#This Row],[TIEMPO DE REPOSICION DIAS]]</f>
        <v>0</v>
      </c>
      <c r="M68" s="196"/>
      <c r="N68" s="138">
        <f>+(x_7[[#This Row],[CONSUMO]]*1)/6</f>
        <v>0</v>
      </c>
      <c r="O68" s="198">
        <f>+_xlfn.XLOOKUP(x_7[[#This Row],[PROVEEDOR]],PROVEEDORES!A:A,PROVEEDORES!C:C)</f>
        <v>7</v>
      </c>
      <c r="P68" s="138"/>
      <c r="Q68" s="138"/>
      <c r="R68" s="13" cm="1">
        <f t="array" ref="R68">+IFERROR(MIN(_xlfn._xlws.FILTER(DATAIN_COMPRAS!$J$2:J3147,(DATAIN_COMPRAS!$C$2:C3147=C68)*(DATAIN_COMPRAS!$A$2:A3147=MAX(IF(DATAIN_COMPRAS!$C$2:C3147=C68,DATAIN_COMPRAS!$A$2:A3147))))),0)</f>
        <v>363.4477</v>
      </c>
      <c r="S68" s="140">
        <f>+x_7[[#This Row],[PEDIDO]]*x_7[[#This Row],[PRECIO UN]]</f>
        <v>0</v>
      </c>
      <c r="T68" s="117">
        <f>+x_7[[#This Row],[COSTO COMPRA]]/$E$3</f>
        <v>0</v>
      </c>
      <c r="U68" s="64">
        <f>+x_7[[#This Row],[PEDIDO SEMANA ANTERIOR]]+x_7[[#This Row],[STOCK SEMANA ANTERIOR]]-x_7[[#This Row],[STOCK ACTUAL]]</f>
        <v>0</v>
      </c>
      <c r="V6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69" spans="1:24" ht="15" hidden="1" customHeight="1" x14ac:dyDescent="0.35">
      <c r="A69" s="137">
        <f t="shared" ca="1" si="2"/>
        <v>45979</v>
      </c>
      <c r="B69" s="8"/>
      <c r="C69" s="211" t="s">
        <v>144</v>
      </c>
      <c r="D69" s="194">
        <f t="shared" si="3"/>
        <v>0</v>
      </c>
      <c r="F69" s="194"/>
      <c r="G69" s="183" t="str" cm="1">
        <f t="array" ref="G69">IFERROR(INDEX(DATAIN_COMPRAS!$B$2:$B$2999,MATCH(1,(DATAIN_COMPRAS!$C$2:$C$2999=C69)*(DATAIN_COMPRAS!$A$2:$A$2999=MAX(IF(DATAIN_COMPRAS!$C$2:$C$2999=C69,DATAIN_COMPRAS!$A$2:$A$2999)))*(DATAIN_COMPRAS!$J$2:$J$2999=MIN(_xlfn._xlws.FILTER(DATAIN_COMPRAS!$J$2:$J$2999,(DATAIN_COMPRAS!$C$2:$C$2999=C69)*(DATAIN_COMPRAS!$A$2:$A$2999=MAX(IF(DATAIN_COMPRAS!$C$2:$C$2999=C69,DATAIN_COMPRAS!$A$2:$A$2999)))))),0)),"Sin datos")</f>
        <v>ENVASES CARLOS PAZ</v>
      </c>
      <c r="I6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69" s="195">
        <f>+x_7[[#This Row],[STOCK ACTUAL]]*x_7[[#This Row],[KG/UN]]</f>
        <v>0</v>
      </c>
      <c r="K69" s="196">
        <f>+(x_7[[#This Row],[DEMANDA DIARIA]]*x_7[[#This Row],[TIEMPO DE REPOSICION DIAS]])</f>
        <v>0</v>
      </c>
      <c r="L69" s="196">
        <f>+x_7[[#This Row],[DEMANDA DIARIA]]*x_7[[#This Row],[TIEMPO DE REPOSICION DIAS]]</f>
        <v>0</v>
      </c>
      <c r="M69" s="196"/>
      <c r="N69" s="138">
        <f>+(x_7[[#This Row],[CONSUMO]]*1)/6</f>
        <v>0</v>
      </c>
      <c r="O69" s="198">
        <f>+_xlfn.XLOOKUP(x_7[[#This Row],[PROVEEDOR]],PROVEEDORES!A:A,PROVEEDORES!C:C)</f>
        <v>7</v>
      </c>
      <c r="P69" s="138"/>
      <c r="Q69" s="138"/>
      <c r="R69" s="13" cm="1">
        <f t="array" ref="R69">+IFERROR(MIN(_xlfn._xlws.FILTER(DATAIN_COMPRAS!$J$2:J3130,(DATAIN_COMPRAS!$C$2:C3130=C69)*(DATAIN_COMPRAS!$A$2:A3130=MAX(IF(DATAIN_COMPRAS!$C$2:C3130=C69,DATAIN_COMPRAS!$A$2:A3130))))),0)</f>
        <v>1299.9998000000001</v>
      </c>
      <c r="S69" s="140">
        <f>+x_7[[#This Row],[PEDIDO]]*x_7[[#This Row],[PRECIO UN]]</f>
        <v>0</v>
      </c>
      <c r="T69" s="117">
        <f>+x_7[[#This Row],[COSTO COMPRA]]/$E$3</f>
        <v>0</v>
      </c>
      <c r="U69" s="64">
        <f>+x_7[[#This Row],[PEDIDO SEMANA ANTERIOR]]+x_7[[#This Row],[STOCK SEMANA ANTERIOR]]-x_7[[#This Row],[STOCK ACTUAL]]</f>
        <v>0</v>
      </c>
      <c r="V6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6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6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70" spans="1:24" ht="15" hidden="1" customHeight="1" x14ac:dyDescent="0.35">
      <c r="A70" s="137">
        <f t="shared" ca="1" si="2"/>
        <v>45979</v>
      </c>
      <c r="B70" s="8"/>
      <c r="C70" s="8" t="s">
        <v>135</v>
      </c>
      <c r="D70" s="194">
        <f t="shared" si="3"/>
        <v>0</v>
      </c>
      <c r="F70" s="194"/>
      <c r="G70" s="183" t="str" cm="1">
        <f t="array" ref="G70">IFERROR(INDEX(DATAIN_COMPRAS!$B$2:$B$2999,MATCH(1,(DATAIN_COMPRAS!$C$2:$C$2999=C70)*(DATAIN_COMPRAS!$A$2:$A$2999=MAX(IF(DATAIN_COMPRAS!$C$2:$C$2999=C70,DATAIN_COMPRAS!$A$2:$A$2999)))*(DATAIN_COMPRAS!$J$2:$J$2999=MIN(_xlfn._xlws.FILTER(DATAIN_COMPRAS!$J$2:$J$2999,(DATAIN_COMPRAS!$C$2:$C$2999=C70)*(DATAIN_COMPRAS!$A$2:$A$2999=MAX(IF(DATAIN_COMPRAS!$C$2:$C$2999=C70,DATAIN_COMPRAS!$A$2:$A$2999)))))),0)),"Sin datos")</f>
        <v>ENVASES CARLOS PAZ</v>
      </c>
      <c r="I7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0" s="195">
        <f>+x_7[[#This Row],[STOCK ACTUAL]]*x_7[[#This Row],[KG/UN]]</f>
        <v>0</v>
      </c>
      <c r="K70" s="196">
        <f>+(x_7[[#This Row],[DEMANDA DIARIA]]*x_7[[#This Row],[TIEMPO DE REPOSICION DIAS]])</f>
        <v>0</v>
      </c>
      <c r="L70" s="196">
        <f>+x_7[[#This Row],[DEMANDA DIARIA]]*x_7[[#This Row],[TIEMPO DE REPOSICION DIAS]]</f>
        <v>0</v>
      </c>
      <c r="M70" s="196"/>
      <c r="N70" s="138">
        <f>+(x_7[[#This Row],[CONSUMO]]*1)/6</f>
        <v>0</v>
      </c>
      <c r="O70" s="198">
        <f>+_xlfn.XLOOKUP(x_7[[#This Row],[PROVEEDOR]],PROVEEDORES!A:A,PROVEEDORES!C:C)</f>
        <v>7</v>
      </c>
      <c r="P70" s="138"/>
      <c r="Q70" s="138"/>
      <c r="R70" s="13" cm="1">
        <f t="array" ref="R70">+IFERROR(MIN(_xlfn._xlws.FILTER(DATAIN_COMPRAS!$J$2:J3148,(DATAIN_COMPRAS!$C$2:C3148=C70)*(DATAIN_COMPRAS!$A$2:A3148=MAX(IF(DATAIN_COMPRAS!$C$2:C3148=C70,DATAIN_COMPRAS!$A$2:A3148))))),0)</f>
        <v>0</v>
      </c>
      <c r="S70" s="140">
        <f>+x_7[[#This Row],[PEDIDO]]*x_7[[#This Row],[PRECIO UN]]</f>
        <v>0</v>
      </c>
      <c r="T70" s="117">
        <f>+x_7[[#This Row],[COSTO COMPRA]]/$E$3</f>
        <v>0</v>
      </c>
      <c r="U70" s="64">
        <f>+x_7[[#This Row],[PEDIDO SEMANA ANTERIOR]]+x_7[[#This Row],[STOCK SEMANA ANTERIOR]]-x_7[[#This Row],[STOCK ACTUAL]]</f>
        <v>0</v>
      </c>
      <c r="V7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71" spans="1:24" ht="15" hidden="1" customHeight="1" x14ac:dyDescent="0.35">
      <c r="A71" s="137">
        <f t="shared" ca="1" si="2"/>
        <v>45979</v>
      </c>
      <c r="B71" s="8"/>
      <c r="C71" s="8" t="s">
        <v>453</v>
      </c>
      <c r="D71" s="194">
        <f t="shared" si="3"/>
        <v>0</v>
      </c>
      <c r="E71" s="162"/>
      <c r="F71" s="194"/>
      <c r="G71" s="201" t="str" cm="1">
        <f t="array" ref="G71">IFERROR(INDEX(DATAIN_COMPRAS!$B$2:$B$2999,MATCH(1,(DATAIN_COMPRAS!$C$2:$C$2999=C71)*(DATAIN_COMPRAS!$A$2:$A$2999=MAX(IF(DATAIN_COMPRAS!$C$2:$C$2999=C71,DATAIN_COMPRAS!$A$2:$A$2999)))*(DATAIN_COMPRAS!$J$2:$J$2999=MIN(_xlfn._xlws.FILTER(DATAIN_COMPRAS!$J$2:$J$2999,(DATAIN_COMPRAS!$C$2:$C$2999=C71)*(DATAIN_COMPRAS!$A$2:$A$2999=MAX(IF(DATAIN_COMPRAS!$C$2:$C$2999=C71,DATAIN_COMPRAS!$A$2:$A$2999)))))),0)),"Sin datos")</f>
        <v>ENVASES CARLOS PAZ</v>
      </c>
      <c r="I7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1" s="195">
        <f>+x_7[[#This Row],[STOCK ACTUAL]]*x_7[[#This Row],[KG/UN]]</f>
        <v>0</v>
      </c>
      <c r="K71" s="196">
        <f>+(x_7[[#This Row],[DEMANDA DIARIA]]*x_7[[#This Row],[TIEMPO DE REPOSICION DIAS]])</f>
        <v>0</v>
      </c>
      <c r="L71" s="197">
        <f>+x_7[[#This Row],[DEMANDA DIARIA]]*x_7[[#This Row],[TIEMPO DE REPOSICION DIAS]]</f>
        <v>0</v>
      </c>
      <c r="M71" s="197"/>
      <c r="N71" s="138">
        <f>+(x_7[[#This Row],[CONSUMO]]*1)/6</f>
        <v>0</v>
      </c>
      <c r="O71" s="198">
        <f>+_xlfn.XLOOKUP(x_7[[#This Row],[PROVEEDOR]],PROVEEDORES!A:A,PROVEEDORES!C:C)</f>
        <v>7</v>
      </c>
      <c r="P71" s="138"/>
      <c r="Q71" s="138"/>
      <c r="R71" s="13" cm="1">
        <f t="array" ref="R71">+IFERROR(MIN(_xlfn._xlws.FILTER(DATAIN_COMPRAS!$J$2:J3149,(DATAIN_COMPRAS!$C$2:C3149=C71)*(DATAIN_COMPRAS!$A$2:A3149=MAX(IF(DATAIN_COMPRAS!$C$2:C3149=C71,DATAIN_COMPRAS!$A$2:A3149))))),0)</f>
        <v>0</v>
      </c>
      <c r="S71" s="140">
        <f>+x_7[[#This Row],[PEDIDO]]*x_7[[#This Row],[PRECIO UN]]</f>
        <v>0</v>
      </c>
      <c r="T71" s="100">
        <f>+x_7[[#This Row],[COSTO COMPRA]]/$E$3</f>
        <v>0</v>
      </c>
      <c r="U71" s="118">
        <f>+x_7[[#This Row],[PEDIDO SEMANA ANTERIOR]]+x_7[[#This Row],[STOCK SEMANA ANTERIOR]]-x_7[[#This Row],[STOCK ACTUAL]]</f>
        <v>0</v>
      </c>
      <c r="V71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72" spans="1:24" ht="15" hidden="1" customHeight="1" x14ac:dyDescent="0.35">
      <c r="A72" s="137">
        <f t="shared" ca="1" si="2"/>
        <v>45979</v>
      </c>
      <c r="B72" s="8"/>
      <c r="C72" s="8" t="s">
        <v>139</v>
      </c>
      <c r="D72" s="194">
        <f t="shared" si="3"/>
        <v>0</v>
      </c>
      <c r="F72" s="194"/>
      <c r="G72" s="183" t="str" cm="1">
        <f t="array" ref="G72">IFERROR(INDEX(DATAIN_COMPRAS!$B$2:$B$2999,MATCH(1,(DATAIN_COMPRAS!$C$2:$C$2999=C72)*(DATAIN_COMPRAS!$A$2:$A$2999=MAX(IF(DATAIN_COMPRAS!$C$2:$C$2999=C72,DATAIN_COMPRAS!$A$2:$A$2999)))*(DATAIN_COMPRAS!$J$2:$J$2999=MIN(_xlfn._xlws.FILTER(DATAIN_COMPRAS!$J$2:$J$2999,(DATAIN_COMPRAS!$C$2:$C$2999=C72)*(DATAIN_COMPRAS!$A$2:$A$2999=MAX(IF(DATAIN_COMPRAS!$C$2:$C$2999=C72,DATAIN_COMPRAS!$A$2:$A$2999)))))),0)),"Sin datos")</f>
        <v>ENVASES CARLOS PAZ</v>
      </c>
      <c r="I7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2" s="195">
        <f>+x_7[[#This Row],[STOCK ACTUAL]]*x_7[[#This Row],[KG/UN]]</f>
        <v>0</v>
      </c>
      <c r="K72" s="196">
        <f>+(x_7[[#This Row],[DEMANDA DIARIA]]*x_7[[#This Row],[TIEMPO DE REPOSICION DIAS]])</f>
        <v>0</v>
      </c>
      <c r="L72" s="196">
        <f>+x_7[[#This Row],[DEMANDA DIARIA]]*x_7[[#This Row],[TIEMPO DE REPOSICION DIAS]]</f>
        <v>0</v>
      </c>
      <c r="M72" s="196"/>
      <c r="N72" s="138">
        <f>+(x_7[[#This Row],[CONSUMO]]*1)/6</f>
        <v>0</v>
      </c>
      <c r="O72" s="198">
        <f>+_xlfn.XLOOKUP(x_7[[#This Row],[PROVEEDOR]],PROVEEDORES!A:A,PROVEEDORES!C:C)</f>
        <v>7</v>
      </c>
      <c r="P72" s="138"/>
      <c r="Q72" s="138"/>
      <c r="R72" s="13" cm="1">
        <f t="array" ref="R72">+IFERROR(MIN(_xlfn._xlws.FILTER(DATAIN_COMPRAS!$J$2:J3150,(DATAIN_COMPRAS!$C$2:C3150=C72)*(DATAIN_COMPRAS!$A$2:A3150=MAX(IF(DATAIN_COMPRAS!$C$2:C3150=C72,DATAIN_COMPRAS!$A$2:A3150))))),0)</f>
        <v>899.99800000000005</v>
      </c>
      <c r="S72" s="140">
        <f>+x_7[[#This Row],[PEDIDO]]*x_7[[#This Row],[PRECIO UN]]</f>
        <v>0</v>
      </c>
      <c r="T72" s="117">
        <f>+x_7[[#This Row],[COSTO COMPRA]]/$E$3</f>
        <v>0</v>
      </c>
      <c r="U72" s="64">
        <f>+x_7[[#This Row],[PEDIDO SEMANA ANTERIOR]]+x_7[[#This Row],[STOCK SEMANA ANTERIOR]]-x_7[[#This Row],[STOCK ACTUAL]]</f>
        <v>0</v>
      </c>
      <c r="V7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73" spans="1:24" ht="15" customHeight="1" x14ac:dyDescent="0.35">
      <c r="A73" s="137">
        <f t="shared" ref="A73:A136" ca="1" si="4">+$C$4</f>
        <v>45979</v>
      </c>
      <c r="B73" s="8"/>
      <c r="C73" s="222" t="str">
        <f>+UPPER("Vaso Plastivas Milano Con Tapa Para Sorbete")</f>
        <v>VASO PLASTIVAS MILANO CON TAPA PARA SORBETE</v>
      </c>
      <c r="D73" s="194">
        <f t="shared" ref="D73:D136" si="5">+MROUND(MAX(0,L73+K73-I73),P73)</f>
        <v>0</v>
      </c>
      <c r="E73" s="91" t="s">
        <v>787</v>
      </c>
      <c r="F73" s="194">
        <v>50</v>
      </c>
      <c r="G73" s="138" t="s">
        <v>53</v>
      </c>
      <c r="H73" s="68">
        <v>45979</v>
      </c>
      <c r="I7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3" s="195">
        <f>+x_7[[#This Row],[STOCK ACTUAL]]*x_7[[#This Row],[KG/UN]]</f>
        <v>0</v>
      </c>
      <c r="K73" s="196">
        <f>+(x_7[[#This Row],[DEMANDA DIARIA]]*x_7[[#This Row],[TIEMPO DE REPOSICION DIAS]])</f>
        <v>0</v>
      </c>
      <c r="L73" s="196">
        <f>+x_7[[#This Row],[DEMANDA DIARIA]]*x_7[[#This Row],[TIEMPO DE REPOSICION DIAS]]</f>
        <v>0</v>
      </c>
      <c r="M73" s="196"/>
      <c r="N73" s="138">
        <f>+(x_7[[#This Row],[CONSUMO]]*1)/6</f>
        <v>0</v>
      </c>
      <c r="O73" s="198">
        <f>+_xlfn.XLOOKUP(x_7[[#This Row],[PROVEEDOR]],PROVEEDORES!A:A,PROVEEDORES!C:C)</f>
        <v>7</v>
      </c>
      <c r="P73" s="138"/>
      <c r="Q73" s="138"/>
      <c r="R73" s="13" cm="1">
        <f t="array" ref="R73">+IFERROR(MIN(_xlfn._xlws.FILTER(DATAIN_COMPRAS!$J$2:J3158,(DATAIN_COMPRAS!$C$2:C3158=C73)*(DATAIN_COMPRAS!$A$2:A3158=MAX(IF(DATAIN_COMPRAS!$C$2:C3158=C73,DATAIN_COMPRAS!$A$2:A3158))))),0)</f>
        <v>449.99900000000002</v>
      </c>
      <c r="S73" s="13">
        <f>+x_7[[#This Row],[PEDIDO]]*x_7[[#This Row],[PRECIO UN]]</f>
        <v>22499.95</v>
      </c>
      <c r="T73" s="117">
        <f>+x_7[[#This Row],[COSTO COMPRA]]/$E$3</f>
        <v>2.3721546336305594E-2</v>
      </c>
      <c r="U73" s="64">
        <f>+x_7[[#This Row],[PEDIDO SEMANA ANTERIOR]]+x_7[[#This Row],[STOCK SEMANA ANTERIOR]]-x_7[[#This Row],[STOCK ACTUAL]]</f>
        <v>0</v>
      </c>
      <c r="V7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74" spans="1:24" ht="15" hidden="1" customHeight="1" x14ac:dyDescent="0.35">
      <c r="A74" s="137">
        <f t="shared" ca="1" si="4"/>
        <v>45979</v>
      </c>
      <c r="B74" s="8"/>
      <c r="C74" s="8" t="s">
        <v>448</v>
      </c>
      <c r="D74" s="202">
        <f t="shared" si="5"/>
        <v>0</v>
      </c>
      <c r="E74" s="162"/>
      <c r="F74" s="194"/>
      <c r="G74" s="201" t="str" cm="1">
        <f t="array" ref="G74">IFERROR(INDEX(DATAIN_COMPRAS!$B$2:$B$2999,MATCH(1,(DATAIN_COMPRAS!$C$2:$C$2999=C74)*(DATAIN_COMPRAS!$A$2:$A$2999=MAX(IF(DATAIN_COMPRAS!$C$2:$C$2999=C74,DATAIN_COMPRAS!$A$2:$A$2999)))*(DATAIN_COMPRAS!$J$2:$J$2999=MIN(_xlfn._xlws.FILTER(DATAIN_COMPRAS!$J$2:$J$2999,(DATAIN_COMPRAS!$C$2:$C$2999=C74)*(DATAIN_COMPRAS!$A$2:$A$2999=MAX(IF(DATAIN_COMPRAS!$C$2:$C$2999=C74,DATAIN_COMPRAS!$A$2:$A$2999)))))),0)),"Sin datos")</f>
        <v>ENVASES CARLOS PAZ</v>
      </c>
      <c r="I7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4" s="195">
        <f>+x_7[[#This Row],[STOCK ACTUAL]]*x_7[[#This Row],[KG/UN]]</f>
        <v>0</v>
      </c>
      <c r="K74" s="196">
        <f>+(x_7[[#This Row],[DEMANDA DIARIA]]*x_7[[#This Row],[TIEMPO DE REPOSICION DIAS]])</f>
        <v>0</v>
      </c>
      <c r="L74" s="197">
        <f>+x_7[[#This Row],[DEMANDA DIARIA]]*x_7[[#This Row],[TIEMPO DE REPOSICION DIAS]]</f>
        <v>0</v>
      </c>
      <c r="M74" s="197"/>
      <c r="N74" s="138">
        <f>+(x_7[[#This Row],[CONSUMO]]*1)/6</f>
        <v>0</v>
      </c>
      <c r="O74" s="198">
        <f>+_xlfn.XLOOKUP(x_7[[#This Row],[PROVEEDOR]],PROVEEDORES!A:A,PROVEEDORES!C:C)</f>
        <v>7</v>
      </c>
      <c r="P74" s="138"/>
      <c r="Q74" s="138"/>
      <c r="R74" s="13" cm="1">
        <f t="array" ref="R74">+IFERROR(MIN(_xlfn._xlws.FILTER(DATAIN_COMPRAS!$J$2:J3152,(DATAIN_COMPRAS!$C$2:C3152=C74)*(DATAIN_COMPRAS!$A$2:A3152=MAX(IF(DATAIN_COMPRAS!$C$2:C3152=C74,DATAIN_COMPRAS!$A$2:A3152))))),0)</f>
        <v>20.00009</v>
      </c>
      <c r="S74" s="140">
        <f>+x_7[[#This Row],[PEDIDO]]*x_7[[#This Row],[PRECIO UN]]</f>
        <v>0</v>
      </c>
      <c r="T74" s="100">
        <f>+x_7[[#This Row],[COSTO COMPRA]]/$E$3</f>
        <v>0</v>
      </c>
      <c r="U74" s="118">
        <f>+x_7[[#This Row],[PEDIDO SEMANA ANTERIOR]]+x_7[[#This Row],[STOCK SEMANA ANTERIOR]]-x_7[[#This Row],[STOCK ACTUAL]]</f>
        <v>0</v>
      </c>
      <c r="V74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75" spans="1:24" ht="15" hidden="1" customHeight="1" x14ac:dyDescent="0.35">
      <c r="A75" s="137">
        <f t="shared" ca="1" si="4"/>
        <v>45979</v>
      </c>
      <c r="B75" s="8"/>
      <c r="C75" s="8" t="s">
        <v>454</v>
      </c>
      <c r="D75" s="194">
        <f t="shared" si="5"/>
        <v>0</v>
      </c>
      <c r="E75" s="162"/>
      <c r="F75" s="194"/>
      <c r="G75" s="201" t="str" cm="1">
        <f t="array" ref="G75">IFERROR(INDEX(DATAIN_COMPRAS!$B$2:$B$2999,MATCH(1,(DATAIN_COMPRAS!$C$2:$C$2999=C75)*(DATAIN_COMPRAS!$A$2:$A$2999=MAX(IF(DATAIN_COMPRAS!$C$2:$C$2999=C75,DATAIN_COMPRAS!$A$2:$A$2999)))*(DATAIN_COMPRAS!$J$2:$J$2999=MIN(_xlfn._xlws.FILTER(DATAIN_COMPRAS!$J$2:$J$2999,(DATAIN_COMPRAS!$C$2:$C$2999=C75)*(DATAIN_COMPRAS!$A$2:$A$2999=MAX(IF(DATAIN_COMPRAS!$C$2:$C$2999=C75,DATAIN_COMPRAS!$A$2:$A$2999)))))),0)),"Sin datos")</f>
        <v>ENVASES CARLOS PAZ</v>
      </c>
      <c r="I7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5" s="195">
        <f>+x_7[[#This Row],[STOCK ACTUAL]]*x_7[[#This Row],[KG/UN]]</f>
        <v>0</v>
      </c>
      <c r="K75" s="196">
        <f>+(x_7[[#This Row],[DEMANDA DIARIA]]*x_7[[#This Row],[TIEMPO DE REPOSICION DIAS]])</f>
        <v>0</v>
      </c>
      <c r="L75" s="197">
        <f>+x_7[[#This Row],[DEMANDA DIARIA]]*x_7[[#This Row],[TIEMPO DE REPOSICION DIAS]]</f>
        <v>0</v>
      </c>
      <c r="M75" s="197"/>
      <c r="N75" s="138">
        <f>+(x_7[[#This Row],[CONSUMO]]*1)/6</f>
        <v>0</v>
      </c>
      <c r="O75" s="198">
        <f>+_xlfn.XLOOKUP(x_7[[#This Row],[PROVEEDOR]],PROVEEDORES!A:A,PROVEEDORES!C:C)</f>
        <v>7</v>
      </c>
      <c r="P75" s="138"/>
      <c r="Q75" s="138"/>
      <c r="R75" s="13" cm="1">
        <f t="array" ref="R75">+IFERROR(MIN(_xlfn._xlws.FILTER(DATAIN_COMPRAS!$J$2:J3153,(DATAIN_COMPRAS!$C$2:C3153=C75)*(DATAIN_COMPRAS!$A$2:A3153=MAX(IF(DATAIN_COMPRAS!$C$2:C3153=C75,DATAIN_COMPRAS!$A$2:A3153))))),0)</f>
        <v>35.999919999999996</v>
      </c>
      <c r="S75" s="140">
        <f>+x_7[[#This Row],[PEDIDO]]*x_7[[#This Row],[PRECIO UN]]</f>
        <v>0</v>
      </c>
      <c r="T75" s="100">
        <f>+x_7[[#This Row],[COSTO COMPRA]]/$E$3</f>
        <v>0</v>
      </c>
      <c r="U75" s="118">
        <f>+x_7[[#This Row],[PEDIDO SEMANA ANTERIOR]]+x_7[[#This Row],[STOCK SEMANA ANTERIOR]]-x_7[[#This Row],[STOCK ACTUAL]]</f>
        <v>0</v>
      </c>
      <c r="V75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76" spans="1:24" ht="15" hidden="1" customHeight="1" x14ac:dyDescent="0.35">
      <c r="A76" s="139">
        <f t="shared" ca="1" si="4"/>
        <v>45979</v>
      </c>
      <c r="B76" s="8"/>
      <c r="C76" t="s">
        <v>131</v>
      </c>
      <c r="D76" s="194">
        <f t="shared" si="5"/>
        <v>0</v>
      </c>
      <c r="F76" s="194"/>
      <c r="G76" s="183" t="str" cm="1">
        <f t="array" ref="G76">IFERROR(INDEX(DATAIN_COMPRAS!$B$2:$B$2999,MATCH(1,(DATAIN_COMPRAS!$C$2:$C$2999=C76)*(DATAIN_COMPRAS!$A$2:$A$2999=MAX(IF(DATAIN_COMPRAS!$C$2:$C$2999=C76,DATAIN_COMPRAS!$A$2:$A$2999)))*(DATAIN_COMPRAS!$J$2:$J$2999=MIN(_xlfn._xlws.FILTER(DATAIN_COMPRAS!$J$2:$J$2999,(DATAIN_COMPRAS!$C$2:$C$2999=C76)*(DATAIN_COMPRAS!$A$2:$A$2999=MAX(IF(DATAIN_COMPRAS!$C$2:$C$2999=C76,DATAIN_COMPRAS!$A$2:$A$2999)))))),0)),"Sin datos")</f>
        <v>ENVASES CARLOS PAZ</v>
      </c>
      <c r="I7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6" s="195">
        <f>+x_7[[#This Row],[STOCK ACTUAL]]*x_7[[#This Row],[KG/UN]]</f>
        <v>0</v>
      </c>
      <c r="K76" s="196">
        <f>+(x_7[[#This Row],[DEMANDA DIARIA]]*x_7[[#This Row],[TIEMPO DE REPOSICION DIAS]])</f>
        <v>0</v>
      </c>
      <c r="L76" s="196">
        <f>+x_7[[#This Row],[DEMANDA DIARIA]]*x_7[[#This Row],[TIEMPO DE REPOSICION DIAS]]</f>
        <v>0</v>
      </c>
      <c r="M76" s="196"/>
      <c r="N76" s="138">
        <f>+(x_7[[#This Row],[CONSUMO]]*1)/6</f>
        <v>0</v>
      </c>
      <c r="O76" s="198">
        <f>+_xlfn.XLOOKUP(x_7[[#This Row],[PROVEEDOR]],PROVEEDORES!A:A,PROVEEDORES!C:C)</f>
        <v>7</v>
      </c>
      <c r="P76" s="138"/>
      <c r="Q76" s="138"/>
      <c r="R76" s="13" cm="1">
        <f t="array" ref="R76">+IFERROR(MIN(_xlfn._xlws.FILTER(DATAIN_COMPRAS!$J$2:J3154,(DATAIN_COMPRAS!$C$2:C3154=C76)*(DATAIN_COMPRAS!$A$2:A3154=MAX(IF(DATAIN_COMPRAS!$C$2:C3154=C76,DATAIN_COMPRAS!$A$2:A3154))))),0)</f>
        <v>0</v>
      </c>
      <c r="S76" s="13">
        <f>+x_7[[#This Row],[PEDIDO]]*x_7[[#This Row],[PRECIO UN]]</f>
        <v>0</v>
      </c>
      <c r="T76" s="117">
        <f>+x_7[[#This Row],[COSTO COMPRA]]/$E$3</f>
        <v>0</v>
      </c>
      <c r="U76" s="64">
        <f>+x_7[[#This Row],[PEDIDO SEMANA ANTERIOR]]+x_7[[#This Row],[STOCK SEMANA ANTERIOR]]-x_7[[#This Row],[STOCK ACTUAL]]</f>
        <v>0</v>
      </c>
      <c r="V7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77" spans="1:24" ht="15" hidden="1" customHeight="1" x14ac:dyDescent="0.35">
      <c r="A77" s="137">
        <f t="shared" ca="1" si="4"/>
        <v>45979</v>
      </c>
      <c r="B77" s="8"/>
      <c r="C77" s="8" t="s">
        <v>141</v>
      </c>
      <c r="D77" s="194">
        <f t="shared" si="5"/>
        <v>0</v>
      </c>
      <c r="F77" s="194"/>
      <c r="G77" s="183" t="str" cm="1">
        <f t="array" ref="G77">IFERROR(INDEX(DATAIN_COMPRAS!$B$2:$B$2999,MATCH(1,(DATAIN_COMPRAS!$C$2:$C$2999=C77)*(DATAIN_COMPRAS!$A$2:$A$2999=MAX(IF(DATAIN_COMPRAS!$C$2:$C$2999=C77,DATAIN_COMPRAS!$A$2:$A$2999)))*(DATAIN_COMPRAS!$J$2:$J$2999=MIN(_xlfn._xlws.FILTER(DATAIN_COMPRAS!$J$2:$J$2999,(DATAIN_COMPRAS!$C$2:$C$2999=C77)*(DATAIN_COMPRAS!$A$2:$A$2999=MAX(IF(DATAIN_COMPRAS!$C$2:$C$2999=C77,DATAIN_COMPRAS!$A$2:$A$2999)))))),0)),"Sin datos")</f>
        <v>ENVASES CARLOS PAZ</v>
      </c>
      <c r="I7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7" s="195">
        <f>+x_7[[#This Row],[STOCK ACTUAL]]*x_7[[#This Row],[KG/UN]]</f>
        <v>0</v>
      </c>
      <c r="K77" s="196">
        <f>+(x_7[[#This Row],[DEMANDA DIARIA]]*x_7[[#This Row],[TIEMPO DE REPOSICION DIAS]])</f>
        <v>0</v>
      </c>
      <c r="L77" s="196">
        <f>+x_7[[#This Row],[DEMANDA DIARIA]]*x_7[[#This Row],[TIEMPO DE REPOSICION DIAS]]</f>
        <v>0</v>
      </c>
      <c r="M77" s="196"/>
      <c r="N77" s="138">
        <f>+(x_7[[#This Row],[CONSUMO]]*1)/6</f>
        <v>0</v>
      </c>
      <c r="O77" s="198">
        <f>+_xlfn.XLOOKUP(x_7[[#This Row],[PROVEEDOR]],PROVEEDORES!A:A,PROVEEDORES!C:C)</f>
        <v>7</v>
      </c>
      <c r="P77" s="138"/>
      <c r="Q77" s="138"/>
      <c r="R77" s="13" cm="1">
        <f t="array" ref="R77">+IFERROR(MIN(_xlfn._xlws.FILTER(DATAIN_COMPRAS!$J$2:J3155,(DATAIN_COMPRAS!$C$2:C3155=C77)*(DATAIN_COMPRAS!$A$2:A3155=MAX(IF(DATAIN_COMPRAS!$C$2:C3155=C77,DATAIN_COMPRAS!$A$2:A3155))))),0)</f>
        <v>1000.0045</v>
      </c>
      <c r="S77" s="13">
        <f>+x_7[[#This Row],[PEDIDO]]*x_7[[#This Row],[PRECIO UN]]</f>
        <v>0</v>
      </c>
      <c r="T77" s="117">
        <f>+x_7[[#This Row],[COSTO COMPRA]]/$E$3</f>
        <v>0</v>
      </c>
      <c r="U77" s="64">
        <f>+x_7[[#This Row],[PEDIDO SEMANA ANTERIOR]]+x_7[[#This Row],[STOCK SEMANA ANTERIOR]]-x_7[[#This Row],[STOCK ACTUAL]]</f>
        <v>0</v>
      </c>
      <c r="V7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78" spans="1:24" ht="15" hidden="1" customHeight="1" x14ac:dyDescent="0.35">
      <c r="A78" s="137">
        <f t="shared" ca="1" si="4"/>
        <v>45979</v>
      </c>
      <c r="B78" s="8"/>
      <c r="C78" s="8" t="s">
        <v>140</v>
      </c>
      <c r="D78" s="194">
        <f t="shared" si="5"/>
        <v>0</v>
      </c>
      <c r="F78" s="194"/>
      <c r="G78" s="183" t="str" cm="1">
        <f t="array" ref="G78">IFERROR(INDEX(DATAIN_COMPRAS!$B$2:$B$2999,MATCH(1,(DATAIN_COMPRAS!$C$2:$C$2999=C78)*(DATAIN_COMPRAS!$A$2:$A$2999=MAX(IF(DATAIN_COMPRAS!$C$2:$C$2999=C78,DATAIN_COMPRAS!$A$2:$A$2999)))*(DATAIN_COMPRAS!$J$2:$J$2999=MIN(_xlfn._xlws.FILTER(DATAIN_COMPRAS!$J$2:$J$2999,(DATAIN_COMPRAS!$C$2:$C$2999=C78)*(DATAIN_COMPRAS!$A$2:$A$2999=MAX(IF(DATAIN_COMPRAS!$C$2:$C$2999=C78,DATAIN_COMPRAS!$A$2:$A$2999)))))),0)),"Sin datos")</f>
        <v>ENVASES CARLOS PAZ</v>
      </c>
      <c r="I7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8" s="195">
        <f>+x_7[[#This Row],[STOCK ACTUAL]]*x_7[[#This Row],[KG/UN]]</f>
        <v>0</v>
      </c>
      <c r="K78" s="196">
        <f>+(x_7[[#This Row],[DEMANDA DIARIA]]*x_7[[#This Row],[TIEMPO DE REPOSICION DIAS]])</f>
        <v>0</v>
      </c>
      <c r="L78" s="196">
        <f>+x_7[[#This Row],[DEMANDA DIARIA]]*x_7[[#This Row],[TIEMPO DE REPOSICION DIAS]]</f>
        <v>0</v>
      </c>
      <c r="M78" s="196"/>
      <c r="N78" s="138">
        <f>+(x_7[[#This Row],[CONSUMO]]*1)/6</f>
        <v>0</v>
      </c>
      <c r="O78" s="198">
        <f>+_xlfn.XLOOKUP(x_7[[#This Row],[PROVEEDOR]],PROVEEDORES!A:A,PROVEEDORES!C:C)</f>
        <v>7</v>
      </c>
      <c r="P78" s="138"/>
      <c r="Q78" s="138"/>
      <c r="R78" s="13" cm="1">
        <f t="array" ref="R78">+IFERROR(MIN(_xlfn._xlws.FILTER(DATAIN_COMPRAS!$J$2:J3157,(DATAIN_COMPRAS!$C$2:C3157=C78)*(DATAIN_COMPRAS!$A$2:A3157=MAX(IF(DATAIN_COMPRAS!$C$2:C3157=C78,DATAIN_COMPRAS!$A$2:A3157))))),0)</f>
        <v>9999.9965999999986</v>
      </c>
      <c r="S78" s="140">
        <f>+x_7[[#This Row],[PEDIDO]]*x_7[[#This Row],[PRECIO UN]]</f>
        <v>0</v>
      </c>
      <c r="T78" s="117">
        <f>+x_7[[#This Row],[COSTO COMPRA]]/$E$3</f>
        <v>0</v>
      </c>
      <c r="U78" s="64">
        <f>+x_7[[#This Row],[PEDIDO SEMANA ANTERIOR]]+x_7[[#This Row],[STOCK SEMANA ANTERIOR]]-x_7[[#This Row],[STOCK ACTUAL]]</f>
        <v>0</v>
      </c>
      <c r="V7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79" spans="1:24" ht="15" hidden="1" customHeight="1" x14ac:dyDescent="0.35">
      <c r="A79" s="137">
        <f t="shared" ca="1" si="4"/>
        <v>45979</v>
      </c>
      <c r="B79" s="8"/>
      <c r="C79" t="s">
        <v>290</v>
      </c>
      <c r="D79" s="194">
        <f t="shared" si="5"/>
        <v>0</v>
      </c>
      <c r="E79" s="162"/>
      <c r="F79" s="194"/>
      <c r="G79" s="83" t="str" cm="1">
        <f t="array" ref="G79">IFERROR(INDEX(DATAIN_COMPRAS!$B$2:$B$2999,MATCH(1,(DATAIN_COMPRAS!$C$2:$C$2999=C79)*(DATAIN_COMPRAS!$A$2:$A$2999=MAX(IF(DATAIN_COMPRAS!$C$2:$C$2999=C79,DATAIN_COMPRAS!$A$2:$A$2999)))*(DATAIN_COMPRAS!$J$2:$J$2999=MIN(_xlfn._xlws.FILTER(DATAIN_COMPRAS!$J$2:$J$2999,(DATAIN_COMPRAS!$C$2:$C$2999=C79)*(DATAIN_COMPRAS!$A$2:$A$2999=MAX(IF(DATAIN_COMPRAS!$C$2:$C$2999=C79,DATAIN_COMPRAS!$A$2:$A$2999)))))),0)),"Sin datos")</f>
        <v>ENVASES CARLOS PAZ</v>
      </c>
      <c r="I7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79" s="195">
        <f>+x_7[[#This Row],[STOCK ACTUAL]]*x_7[[#This Row],[KG/UN]]</f>
        <v>0</v>
      </c>
      <c r="K79" s="196">
        <f>+(x_7[[#This Row],[DEMANDA DIARIA]]*x_7[[#This Row],[TIEMPO DE REPOSICION DIAS]])</f>
        <v>0</v>
      </c>
      <c r="L79" s="197">
        <f>+x_7[[#This Row],[DEMANDA DIARIA]]*x_7[[#This Row],[TIEMPO DE REPOSICION DIAS]]</f>
        <v>0</v>
      </c>
      <c r="M79" s="197"/>
      <c r="N79" s="138">
        <f>+(x_7[[#This Row],[CONSUMO]]*1)/6</f>
        <v>0</v>
      </c>
      <c r="O79" s="198">
        <f>+_xlfn.XLOOKUP(x_7[[#This Row],[PROVEEDOR]],PROVEEDORES!A:A,PROVEEDORES!C:C)</f>
        <v>7</v>
      </c>
      <c r="P79" s="138"/>
      <c r="Q79" s="138"/>
      <c r="R79" s="13" cm="1">
        <f t="array" ref="R79">+IFERROR(MIN(_xlfn._xlws.FILTER(DATAIN_COMPRAS!$J$2:J3176,(DATAIN_COMPRAS!$C$2:C3176=C79)*(DATAIN_COMPRAS!$A$2:A3176=MAX(IF(DATAIN_COMPRAS!$C$2:C3176=C79,DATAIN_COMPRAS!$A$2:A3176))))),0)</f>
        <v>3999.9938000000002</v>
      </c>
      <c r="S79" s="140">
        <f>+x_7[[#This Row],[PEDIDO]]*x_7[[#This Row],[PRECIO UN]]</f>
        <v>0</v>
      </c>
      <c r="T79" s="179">
        <f>+x_7[[#This Row],[COSTO COMPRA]]/$E$3</f>
        <v>0</v>
      </c>
      <c r="U79" s="118">
        <f>+x_7[[#This Row],[PEDIDO SEMANA ANTERIOR]]+x_7[[#This Row],[STOCK SEMANA ANTERIOR]]-x_7[[#This Row],[STOCK ACTUAL]]</f>
        <v>0</v>
      </c>
      <c r="V79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7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7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80" spans="1:24" ht="15" hidden="1" customHeight="1" x14ac:dyDescent="0.35">
      <c r="A80" s="137">
        <f t="shared" ca="1" si="4"/>
        <v>45979</v>
      </c>
      <c r="B80" s="8"/>
      <c r="C80" s="8" t="s">
        <v>492</v>
      </c>
      <c r="D80" s="194">
        <f t="shared" si="5"/>
        <v>0</v>
      </c>
      <c r="E80" s="91"/>
      <c r="F80" s="194"/>
      <c r="G80" s="183" t="str" cm="1">
        <f t="array" ref="G80">IFERROR(INDEX(DATAIN_COMPRAS!$B$2:$B$2999,MATCH(1,(DATAIN_COMPRAS!$C$2:$C$2999=C80)*(DATAIN_COMPRAS!$A$2:$A$2999=MAX(IF(DATAIN_COMPRAS!$C$2:$C$2999=C80,DATAIN_COMPRAS!$A$2:$A$2999)))*(DATAIN_COMPRAS!$J$2:$J$2999=MIN(_xlfn._xlws.FILTER(DATAIN_COMPRAS!$J$2:$J$2999,(DATAIN_COMPRAS!$C$2:$C$2999=C80)*(DATAIN_COMPRAS!$A$2:$A$2999=MAX(IF(DATAIN_COMPRAS!$C$2:$C$2999=C80,DATAIN_COMPRAS!$A$2:$A$2999)))))),0)),"Sin datos")</f>
        <v>ENVASES CARLOS PAZ</v>
      </c>
      <c r="I8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0" s="195">
        <f>+x_7[[#This Row],[STOCK ACTUAL]]*x_7[[#This Row],[KG/UN]]</f>
        <v>0</v>
      </c>
      <c r="K80" s="196">
        <f>+(x_7[[#This Row],[DEMANDA DIARIA]]*x_7[[#This Row],[TIEMPO DE REPOSICION DIAS]])</f>
        <v>0</v>
      </c>
      <c r="L80" s="196">
        <f>+x_7[[#This Row],[DEMANDA DIARIA]]*x_7[[#This Row],[TIEMPO DE REPOSICION DIAS]]</f>
        <v>0</v>
      </c>
      <c r="M80" s="196"/>
      <c r="N80" s="138">
        <f>+(x_7[[#This Row],[CONSUMO]]*1)/6</f>
        <v>0</v>
      </c>
      <c r="O80" s="198">
        <f>+_xlfn.XLOOKUP(x_7[[#This Row],[PROVEEDOR]],PROVEEDORES!A:A,PROVEEDORES!C:C)</f>
        <v>7</v>
      </c>
      <c r="P80" s="138"/>
      <c r="Q80" s="138"/>
      <c r="R80" s="13" cm="1">
        <f t="array" ref="R80">+IFERROR(MIN(_xlfn._xlws.FILTER(DATAIN_COMPRAS!$J$2:J3171,(DATAIN_COMPRAS!$C$2:C3171=C80)*(DATAIN_COMPRAS!$A$2:A3171=MAX(IF(DATAIN_COMPRAS!$C$2:C3171=C80,DATAIN_COMPRAS!$A$2:A3171))))),0)</f>
        <v>497.35</v>
      </c>
      <c r="S80" s="140">
        <f>+x_7[[#This Row],[PEDIDO]]*x_7[[#This Row],[PRECIO UN]]</f>
        <v>0</v>
      </c>
      <c r="T80" s="117">
        <f>+x_7[[#This Row],[COSTO COMPRA]]/$E$3</f>
        <v>0</v>
      </c>
      <c r="U80" s="118">
        <f>+x_7[[#This Row],[PEDIDO SEMANA ANTERIOR]]+x_7[[#This Row],[STOCK SEMANA ANTERIOR]]-x_7[[#This Row],[STOCK ACTUAL]]</f>
        <v>0</v>
      </c>
      <c r="V8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0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81" spans="1:25" ht="15" hidden="1" customHeight="1" x14ac:dyDescent="0.35">
      <c r="A81" s="137">
        <f t="shared" ca="1" si="4"/>
        <v>45979</v>
      </c>
      <c r="B81" s="8"/>
      <c r="C81" s="8" t="s">
        <v>143</v>
      </c>
      <c r="D81" s="194">
        <f t="shared" si="5"/>
        <v>0</v>
      </c>
      <c r="E81" s="162"/>
      <c r="F81" s="194"/>
      <c r="G81" s="183" t="str" cm="1">
        <f t="array" ref="G81">IFERROR(INDEX(DATAIN_COMPRAS!$B$2:$B$2999,MATCH(1,(DATAIN_COMPRAS!$C$2:$C$2999=C81)*(DATAIN_COMPRAS!$A$2:$A$2999=MAX(IF(DATAIN_COMPRAS!$C$2:$C$2999=C81,DATAIN_COMPRAS!$A$2:$A$2999)))*(DATAIN_COMPRAS!$J$2:$J$2999=MIN(_xlfn._xlws.FILTER(DATAIN_COMPRAS!$J$2:$J$2999,(DATAIN_COMPRAS!$C$2:$C$2999=C81)*(DATAIN_COMPRAS!$A$2:$A$2999=MAX(IF(DATAIN_COMPRAS!$C$2:$C$2999=C81,DATAIN_COMPRAS!$A$2:$A$2999)))))),0)),"Sin datos")</f>
        <v>ENVASES CARLOS PAZ</v>
      </c>
      <c r="I8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1" s="195">
        <f>+x_7[[#This Row],[STOCK ACTUAL]]*x_7[[#This Row],[KG/UN]]</f>
        <v>0</v>
      </c>
      <c r="K81" s="196">
        <f>+(x_7[[#This Row],[DEMANDA DIARIA]]*x_7[[#This Row],[TIEMPO DE REPOSICION DIAS]])</f>
        <v>0</v>
      </c>
      <c r="L81" s="196">
        <f>+x_7[[#This Row],[DEMANDA DIARIA]]*x_7[[#This Row],[TIEMPO DE REPOSICION DIAS]]</f>
        <v>0</v>
      </c>
      <c r="M81" s="196"/>
      <c r="N81" s="138">
        <f>+(x_7[[#This Row],[CONSUMO]]*1)/6</f>
        <v>0</v>
      </c>
      <c r="O81" s="198">
        <f>+_xlfn.XLOOKUP(x_7[[#This Row],[PROVEEDOR]],PROVEEDORES!A:A,PROVEEDORES!C:C)</f>
        <v>7</v>
      </c>
      <c r="P81" s="138"/>
      <c r="Q81" s="138"/>
      <c r="R81" s="13" cm="1">
        <f t="array" ref="R81">+IFERROR(MIN(_xlfn._xlws.FILTER(DATAIN_COMPRAS!$J$2:J3152,(DATAIN_COMPRAS!$C$2:C3152=C81)*(DATAIN_COMPRAS!$A$2:A3152=MAX(IF(DATAIN_COMPRAS!$C$2:C3152=C81,DATAIN_COMPRAS!$A$2:A3152))))),0)</f>
        <v>0</v>
      </c>
      <c r="S81" s="140">
        <f>+x_7[[#This Row],[PEDIDO]]*x_7[[#This Row],[PRECIO UN]]</f>
        <v>0</v>
      </c>
      <c r="T81" s="191">
        <f>+x_7[[#This Row],[COSTO COMPRA]]/$E$3</f>
        <v>0</v>
      </c>
      <c r="U81" s="64">
        <f>+x_7[[#This Row],[PEDIDO SEMANA ANTERIOR]]+x_7[[#This Row],[STOCK SEMANA ANTERIOR]]-x_7[[#This Row],[STOCK ACTUAL]]</f>
        <v>0</v>
      </c>
      <c r="V8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1" s="7">
        <f>SUMIFS(DATAIN_COMPRAS!E:E,DATAIN_COMPRAS!C:C,x_7[[#This Row],[ITEM]],DATAIN_COMPRAS!A:A,"&gt;="&amp;'PEDIDO QALA'!$V$2,DATAIN_COMPRAS!A:A,"&lt;="&amp;'PEDIDO QALA'!$V$3,DATAIN_COMPRAS!L:L,"GENERACION ALFA")</f>
        <v>0</v>
      </c>
      <c r="Y81">
        <f>+x_7[[#This Row],[PRECIO UN]]/12</f>
        <v>0</v>
      </c>
    </row>
    <row r="82" spans="1:25" ht="15" hidden="1" customHeight="1" x14ac:dyDescent="0.35">
      <c r="A82" s="137">
        <f t="shared" ca="1" si="4"/>
        <v>45979</v>
      </c>
      <c r="B82" s="8"/>
      <c r="C82" t="s">
        <v>210</v>
      </c>
      <c r="D82" s="194">
        <f t="shared" si="5"/>
        <v>0</v>
      </c>
      <c r="F82" s="194"/>
      <c r="G82" s="138" t="str" cm="1">
        <f t="array" ref="G82">IFERROR(INDEX(DATAIN_COMPRAS!$B$2:$B$2999,MATCH(1,(DATAIN_COMPRAS!$C$2:$C$2999=C82)*(DATAIN_COMPRAS!$A$2:$A$2999=MAX(IF(DATAIN_COMPRAS!$C$2:$C$2999=C82,DATAIN_COMPRAS!$A$2:$A$2999)))*(DATAIN_COMPRAS!$J$2:$J$2999=MIN(_xlfn._xlws.FILTER(DATAIN_COMPRAS!$J$2:$J$2999,(DATAIN_COMPRAS!$C$2:$C$2999=C82)*(DATAIN_COMPRAS!$A$2:$A$2999=MAX(IF(DATAIN_COMPRAS!$C$2:$C$2999=C82,DATAIN_COMPRAS!$A$2:$A$2999)))))),0)),"Sin datos")</f>
        <v>HANNOVER BEBIDAS</v>
      </c>
      <c r="I8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2" s="195">
        <f>+x_7[[#This Row],[STOCK ACTUAL]]*x_7[[#This Row],[KG/UN]]</f>
        <v>0</v>
      </c>
      <c r="K82" s="196">
        <f>+(x_7[[#This Row],[DEMANDA DIARIA]]*x_7[[#This Row],[TIEMPO DE REPOSICION DIAS]])</f>
        <v>0</v>
      </c>
      <c r="L82" s="196">
        <f>+x_7[[#This Row],[DEMANDA DIARIA]]*x_7[[#This Row],[TIEMPO DE REPOSICION DIAS]]</f>
        <v>0</v>
      </c>
      <c r="M82" s="196"/>
      <c r="N82" s="138">
        <f>+(x_7[[#This Row],[CONSUMO]]*1)/6</f>
        <v>0</v>
      </c>
      <c r="O82" s="198">
        <f>+_xlfn.XLOOKUP(x_7[[#This Row],[PROVEEDOR]],PROVEEDORES!A:A,PROVEEDORES!C:C)</f>
        <v>1</v>
      </c>
      <c r="P82" s="138"/>
      <c r="Q82" s="138"/>
      <c r="R82" s="13" cm="1">
        <f t="array" ref="R82">+IFERROR(MIN(_xlfn._xlws.FILTER(DATAIN_COMPRAS!$J$2:J3187,(DATAIN_COMPRAS!$C$2:C3187=C82)*(DATAIN_COMPRAS!$A$2:A3187=MAX(IF(DATAIN_COMPRAS!$C$2:C3187=C82,DATAIN_COMPRAS!$A$2:A3187))))),0)</f>
        <v>725.00005599999997</v>
      </c>
      <c r="S82" s="13">
        <f>+x_7[[#This Row],[PEDIDO]]*x_7[[#This Row],[PRECIO UN]]</f>
        <v>0</v>
      </c>
      <c r="T82" s="117">
        <f>+x_7[[#This Row],[COSTO COMPRA]]/$E$3</f>
        <v>0</v>
      </c>
      <c r="U82" s="64">
        <f>+x_7[[#This Row],[PEDIDO SEMANA ANTERIOR]]+x_7[[#This Row],[STOCK SEMANA ANTERIOR]]-x_7[[#This Row],[STOCK ACTUAL]]</f>
        <v>0</v>
      </c>
      <c r="V8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83" spans="1:25" ht="15" hidden="1" customHeight="1" x14ac:dyDescent="0.35">
      <c r="A83" s="137">
        <f t="shared" ca="1" si="4"/>
        <v>45979</v>
      </c>
      <c r="B83" s="8"/>
      <c r="C83" s="8" t="s">
        <v>143</v>
      </c>
      <c r="D83" s="194">
        <f t="shared" si="5"/>
        <v>0</v>
      </c>
      <c r="F83" s="194"/>
      <c r="G83" s="183" t="str" cm="1">
        <f t="array" ref="G83">IFERROR(INDEX(DATAIN_COMPRAS!$B$2:$B$2999,MATCH(1,(DATAIN_COMPRAS!$C$2:$C$2999=C83)*(DATAIN_COMPRAS!$A$2:$A$2999=MAX(IF(DATAIN_COMPRAS!$C$2:$C$2999=C83,DATAIN_COMPRAS!$A$2:$A$2999)))*(DATAIN_COMPRAS!$J$2:$J$2999=MIN(_xlfn._xlws.FILTER(DATAIN_COMPRAS!$J$2:$J$2999,(DATAIN_COMPRAS!$C$2:$C$2999=C83)*(DATAIN_COMPRAS!$A$2:$A$2999=MAX(IF(DATAIN_COMPRAS!$C$2:$C$2999=C83,DATAIN_COMPRAS!$A$2:$A$2999)))))),0)),"Sin datos")</f>
        <v>ENVASES CARLOS PAZ</v>
      </c>
      <c r="I8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3" s="195">
        <f>+x_7[[#This Row],[STOCK ACTUAL]]*x_7[[#This Row],[KG/UN]]</f>
        <v>0</v>
      </c>
      <c r="K83" s="196">
        <f>+(x_7[[#This Row],[DEMANDA DIARIA]]*x_7[[#This Row],[TIEMPO DE REPOSICION DIAS]])</f>
        <v>0</v>
      </c>
      <c r="L83" s="196">
        <f>+x_7[[#This Row],[DEMANDA DIARIA]]*x_7[[#This Row],[TIEMPO DE REPOSICION DIAS]]</f>
        <v>0</v>
      </c>
      <c r="M83" s="196"/>
      <c r="N83" s="138">
        <f>+(x_7[[#This Row],[CONSUMO]]*1)/6</f>
        <v>0</v>
      </c>
      <c r="O83" s="198">
        <f>+_xlfn.XLOOKUP(x_7[[#This Row],[PROVEEDOR]],PROVEEDORES!A:A,PROVEEDORES!C:C)</f>
        <v>7</v>
      </c>
      <c r="P83" s="138"/>
      <c r="Q83" s="138"/>
      <c r="R83" s="13" cm="1">
        <f t="array" ref="R83">+IFERROR(MIN(_xlfn._xlws.FILTER(DATAIN_COMPRAS!$J$2:J3158,(DATAIN_COMPRAS!$C$2:C3158=C83)*(DATAIN_COMPRAS!$A$2:A3158=MAX(IF(DATAIN_COMPRAS!$C$2:C3158=C83,DATAIN_COMPRAS!$A$2:A3158))))),0)</f>
        <v>0</v>
      </c>
      <c r="S83" s="140">
        <f>+x_7[[#This Row],[PEDIDO]]*x_7[[#This Row],[PRECIO UN]]</f>
        <v>0</v>
      </c>
      <c r="T83" s="117">
        <f>+x_7[[#This Row],[COSTO COMPRA]]/$E$3</f>
        <v>0</v>
      </c>
      <c r="U83" s="64">
        <f>+x_7[[#This Row],[PEDIDO SEMANA ANTERIOR]]+x_7[[#This Row],[STOCK SEMANA ANTERIOR]]-x_7[[#This Row],[STOCK ACTUAL]]</f>
        <v>0</v>
      </c>
      <c r="V8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84" spans="1:25" ht="15" hidden="1" customHeight="1" x14ac:dyDescent="0.35">
      <c r="A84" s="137">
        <f t="shared" ca="1" si="4"/>
        <v>45979</v>
      </c>
      <c r="B84" s="8"/>
      <c r="C84" s="8" t="s">
        <v>553</v>
      </c>
      <c r="D84" s="194">
        <f t="shared" si="5"/>
        <v>0</v>
      </c>
      <c r="E84" s="162"/>
      <c r="F84" s="194"/>
      <c r="G84" s="83" t="s">
        <v>53</v>
      </c>
      <c r="I8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4" s="195">
        <f>+x_7[[#This Row],[STOCK ACTUAL]]*x_7[[#This Row],[KG/UN]]</f>
        <v>0</v>
      </c>
      <c r="K84" s="196">
        <f>+(x_7[[#This Row],[DEMANDA DIARIA]]*x_7[[#This Row],[TIEMPO DE REPOSICION DIAS]])</f>
        <v>0</v>
      </c>
      <c r="L84" s="197">
        <f>+x_7[[#This Row],[DEMANDA DIARIA]]*x_7[[#This Row],[TIEMPO DE REPOSICION DIAS]]</f>
        <v>0</v>
      </c>
      <c r="M84" s="197"/>
      <c r="N84" s="138">
        <f>+(x_7[[#This Row],[CONSUMO]]*1)/6</f>
        <v>0</v>
      </c>
      <c r="O84" s="198">
        <f>+_xlfn.XLOOKUP(x_7[[#This Row],[PROVEEDOR]],PROVEEDORES!A:A,PROVEEDORES!C:C)</f>
        <v>7</v>
      </c>
      <c r="P84" s="138"/>
      <c r="Q84" s="138"/>
      <c r="R84" s="13" cm="1">
        <f t="array" ref="R84">+IFERROR(MIN(_xlfn._xlws.FILTER(DATAIN_COMPRAS!$J$2:J3146,(DATAIN_COMPRAS!$C$2:C3146=C84)*(DATAIN_COMPRAS!$A$2:A3146=MAX(IF(DATAIN_COMPRAS!$C$2:C3146=C84,DATAIN_COMPRAS!$A$2:A3146))))),0)</f>
        <v>12.999998</v>
      </c>
      <c r="S84" s="140">
        <f>+x_7[[#This Row],[PEDIDO]]*x_7[[#This Row],[PRECIO UN]]</f>
        <v>0</v>
      </c>
      <c r="T84" s="100">
        <f>+x_7[[#This Row],[COSTO COMPRA]]/$E$3</f>
        <v>0</v>
      </c>
      <c r="U84" s="118">
        <f>+x_7[[#This Row],[PEDIDO SEMANA ANTERIOR]]+x_7[[#This Row],[STOCK SEMANA ANTERIOR]]-x_7[[#This Row],[STOCK ACTUAL]]</f>
        <v>0</v>
      </c>
      <c r="V84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85" spans="1:25" ht="15" hidden="1" customHeight="1" x14ac:dyDescent="0.35">
      <c r="A85" s="137">
        <f t="shared" ca="1" si="4"/>
        <v>45979</v>
      </c>
      <c r="B85" s="8"/>
      <c r="C85" s="8" t="s">
        <v>148</v>
      </c>
      <c r="D85" s="194">
        <f t="shared" si="5"/>
        <v>0</v>
      </c>
      <c r="F85" s="194"/>
      <c r="G85" s="183" t="str" cm="1">
        <f t="array" ref="G85">IFERROR(INDEX(DATAIN_COMPRAS!$B$2:$B$2999,MATCH(1,(DATAIN_COMPRAS!$C$2:$C$2999=C85)*(DATAIN_COMPRAS!$A$2:$A$2999=MAX(IF(DATAIN_COMPRAS!$C$2:$C$2999=C85,DATAIN_COMPRAS!$A$2:$A$2999)))*(DATAIN_COMPRAS!$J$2:$J$2999=MIN(_xlfn._xlws.FILTER(DATAIN_COMPRAS!$J$2:$J$2999,(DATAIN_COMPRAS!$C$2:$C$2999=C85)*(DATAIN_COMPRAS!$A$2:$A$2999=MAX(IF(DATAIN_COMPRAS!$C$2:$C$2999=C85,DATAIN_COMPRAS!$A$2:$A$2999)))))),0)),"Sin datos")</f>
        <v>ENVASES CARLOS PAZ</v>
      </c>
      <c r="I8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5" s="195">
        <f>+x_7[[#This Row],[STOCK ACTUAL]]*x_7[[#This Row],[KG/UN]]</f>
        <v>0</v>
      </c>
      <c r="K85" s="196">
        <f>+(x_7[[#This Row],[DEMANDA DIARIA]]*x_7[[#This Row],[TIEMPO DE REPOSICION DIAS]])</f>
        <v>0</v>
      </c>
      <c r="L85" s="196">
        <f>+x_7[[#This Row],[DEMANDA DIARIA]]*x_7[[#This Row],[TIEMPO DE REPOSICION DIAS]]</f>
        <v>0</v>
      </c>
      <c r="M85" s="196"/>
      <c r="N85" s="138">
        <f>+(x_7[[#This Row],[CONSUMO]]*1)/6</f>
        <v>0</v>
      </c>
      <c r="O85" s="198">
        <f>+_xlfn.XLOOKUP(x_7[[#This Row],[PROVEEDOR]],PROVEEDORES!A:A,PROVEEDORES!C:C)</f>
        <v>7</v>
      </c>
      <c r="P85" s="138"/>
      <c r="Q85" s="138"/>
      <c r="R85" s="13" cm="1">
        <f t="array" ref="R85">+IFERROR(MIN(_xlfn._xlws.FILTER(DATAIN_COMPRAS!$J$2:J3159,(DATAIN_COMPRAS!$C$2:C3159=C85)*(DATAIN_COMPRAS!$A$2:A3159=MAX(IF(DATAIN_COMPRAS!$C$2:C3159=C85,DATAIN_COMPRAS!$A$2:A3159))))),0)</f>
        <v>199.99993199999997</v>
      </c>
      <c r="S85" s="140">
        <f>+x_7[[#This Row],[PEDIDO]]*x_7[[#This Row],[PRECIO UN]]</f>
        <v>0</v>
      </c>
      <c r="T85" s="117">
        <f>+x_7[[#This Row],[COSTO COMPRA]]/$E$3</f>
        <v>0</v>
      </c>
      <c r="U85" s="64">
        <f>+x_7[[#This Row],[PEDIDO SEMANA ANTERIOR]]+x_7[[#This Row],[STOCK SEMANA ANTERIOR]]-x_7[[#This Row],[STOCK ACTUAL]]</f>
        <v>0</v>
      </c>
      <c r="V8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86" spans="1:25" ht="15" hidden="1" customHeight="1" x14ac:dyDescent="0.35">
      <c r="A86" s="137">
        <f t="shared" ca="1" si="4"/>
        <v>45979</v>
      </c>
      <c r="B86" s="8"/>
      <c r="C86" s="8" t="s">
        <v>149</v>
      </c>
      <c r="D86" s="194">
        <f t="shared" si="5"/>
        <v>0</v>
      </c>
      <c r="F86" s="194"/>
      <c r="G86" s="183" t="str" cm="1">
        <f t="array" ref="G86">IFERROR(INDEX(DATAIN_COMPRAS!$B$2:$B$2999,MATCH(1,(DATAIN_COMPRAS!$C$2:$C$2999=C86)*(DATAIN_COMPRAS!$A$2:$A$2999=MAX(IF(DATAIN_COMPRAS!$C$2:$C$2999=C86,DATAIN_COMPRAS!$A$2:$A$2999)))*(DATAIN_COMPRAS!$J$2:$J$2999=MIN(_xlfn._xlws.FILTER(DATAIN_COMPRAS!$J$2:$J$2999,(DATAIN_COMPRAS!$C$2:$C$2999=C86)*(DATAIN_COMPRAS!$A$2:$A$2999=MAX(IF(DATAIN_COMPRAS!$C$2:$C$2999=C86,DATAIN_COMPRAS!$A$2:$A$2999)))))),0)),"Sin datos")</f>
        <v>ENVASES CARLOS PAZ</v>
      </c>
      <c r="I8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6" s="195">
        <f>+x_7[[#This Row],[STOCK ACTUAL]]*x_7[[#This Row],[KG/UN]]</f>
        <v>0</v>
      </c>
      <c r="K86" s="196">
        <f>+(x_7[[#This Row],[DEMANDA DIARIA]]*x_7[[#This Row],[TIEMPO DE REPOSICION DIAS]])</f>
        <v>0</v>
      </c>
      <c r="L86" s="196">
        <f>+x_7[[#This Row],[DEMANDA DIARIA]]*x_7[[#This Row],[TIEMPO DE REPOSICION DIAS]]</f>
        <v>0</v>
      </c>
      <c r="M86" s="196"/>
      <c r="N86" s="138">
        <f>+(x_7[[#This Row],[CONSUMO]]*1)/6</f>
        <v>0</v>
      </c>
      <c r="O86" s="198">
        <f>+_xlfn.XLOOKUP(x_7[[#This Row],[PROVEEDOR]],PROVEEDORES!A:A,PROVEEDORES!C:C)</f>
        <v>7</v>
      </c>
      <c r="P86" s="138"/>
      <c r="Q86" s="138"/>
      <c r="R86" s="13" cm="1">
        <f t="array" ref="R86">+IFERROR(MIN(_xlfn._xlws.FILTER(DATAIN_COMPRAS!$J$2:J3161,(DATAIN_COMPRAS!$C$2:C3161=C86)*(DATAIN_COMPRAS!$A$2:A3161=MAX(IF(DATAIN_COMPRAS!$C$2:C3161=C86,DATAIN_COMPRAS!$A$2:A3161))))),0)</f>
        <v>9999.9965999999986</v>
      </c>
      <c r="S86" s="140">
        <f>+x_7[[#This Row],[PEDIDO]]*x_7[[#This Row],[PRECIO UN]]</f>
        <v>0</v>
      </c>
      <c r="T86" s="117">
        <f>+x_7[[#This Row],[COSTO COMPRA]]/$E$3</f>
        <v>0</v>
      </c>
      <c r="U86" s="64">
        <f>+x_7[[#This Row],[PEDIDO SEMANA ANTERIOR]]+x_7[[#This Row],[STOCK SEMANA ANTERIOR]]-x_7[[#This Row],[STOCK ACTUAL]]</f>
        <v>0</v>
      </c>
      <c r="V8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87" spans="1:25" ht="15" hidden="1" customHeight="1" x14ac:dyDescent="0.35">
      <c r="A87" s="137">
        <f t="shared" ca="1" si="4"/>
        <v>45979</v>
      </c>
      <c r="B87" s="8"/>
      <c r="C87" s="2" t="s">
        <v>289</v>
      </c>
      <c r="D87" s="194">
        <f t="shared" si="5"/>
        <v>0</v>
      </c>
      <c r="E87" s="91"/>
      <c r="F87" s="194"/>
      <c r="G87" s="183" t="str" cm="1">
        <f t="array" ref="G87">IFERROR(INDEX(DATAIN_COMPRAS!$B$2:$B$2999,MATCH(1,(DATAIN_COMPRAS!$C$2:$C$2999=C87)*(DATAIN_COMPRAS!$A$2:$A$2999=MAX(IF(DATAIN_COMPRAS!$C$2:$C$2999=C87,DATAIN_COMPRAS!$A$2:$A$2999)))*(DATAIN_COMPRAS!$J$2:$J$2999=MIN(_xlfn._xlws.FILTER(DATAIN_COMPRAS!$J$2:$J$2999,(DATAIN_COMPRAS!$C$2:$C$2999=C87)*(DATAIN_COMPRAS!$A$2:$A$2999=MAX(IF(DATAIN_COMPRAS!$C$2:$C$2999=C87,DATAIN_COMPRAS!$A$2:$A$2999)))))),0)),"Sin datos")</f>
        <v>ENVASES CARLOS PAZ</v>
      </c>
      <c r="I8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7" s="195">
        <f>+x_7[[#This Row],[STOCK ACTUAL]]*x_7[[#This Row],[KG/UN]]</f>
        <v>0</v>
      </c>
      <c r="K87" s="196">
        <f>+(x_7[[#This Row],[DEMANDA DIARIA]]*x_7[[#This Row],[TIEMPO DE REPOSICION DIAS]])</f>
        <v>0</v>
      </c>
      <c r="L87" s="196">
        <f>+x_7[[#This Row],[DEMANDA DIARIA]]*x_7[[#This Row],[TIEMPO DE REPOSICION DIAS]]</f>
        <v>0</v>
      </c>
      <c r="M87" s="196"/>
      <c r="N87" s="138">
        <f>+(x_7[[#This Row],[CONSUMO]]*1)/6</f>
        <v>0</v>
      </c>
      <c r="O87" s="198">
        <f>+_xlfn.XLOOKUP(x_7[[#This Row],[PROVEEDOR]],PROVEEDORES!A:A,PROVEEDORES!C:C)</f>
        <v>7</v>
      </c>
      <c r="P87" s="138"/>
      <c r="Q87" s="138"/>
      <c r="R87" s="13" cm="1">
        <f t="array" ref="R87">+IFERROR(MIN(_xlfn._xlws.FILTER(DATAIN_COMPRAS!$J$2:J3162,(DATAIN_COMPRAS!$C$2:C3162=C87)*(DATAIN_COMPRAS!$A$2:A3162=MAX(IF(DATAIN_COMPRAS!$C$2:C3162=C87,DATAIN_COMPRAS!$A$2:A3162))))),0)</f>
        <v>130.00239999999999</v>
      </c>
      <c r="S87" s="140">
        <f>+x_7[[#This Row],[PEDIDO]]*x_7[[#This Row],[PRECIO UN]]</f>
        <v>0</v>
      </c>
      <c r="T87" s="117">
        <f>+x_7[[#This Row],[COSTO COMPRA]]/$E$3</f>
        <v>0</v>
      </c>
      <c r="U87" s="64">
        <f>+x_7[[#This Row],[PEDIDO SEMANA ANTERIOR]]+x_7[[#This Row],[STOCK SEMANA ANTERIOR]]-x_7[[#This Row],[STOCK ACTUAL]]</f>
        <v>0</v>
      </c>
      <c r="V8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88" spans="1:25" ht="15" hidden="1" customHeight="1" x14ac:dyDescent="0.35">
      <c r="A88" s="137">
        <f t="shared" ca="1" si="4"/>
        <v>45979</v>
      </c>
      <c r="B88" s="8"/>
      <c r="C88" s="8" t="s">
        <v>133</v>
      </c>
      <c r="D88" s="194">
        <f t="shared" si="5"/>
        <v>0</v>
      </c>
      <c r="F88" s="194"/>
      <c r="G88" s="183" t="str" cm="1">
        <f t="array" ref="G88">IFERROR(INDEX(DATAIN_COMPRAS!$B$2:$B$2999,MATCH(1,(DATAIN_COMPRAS!$C$2:$C$2999=C88)*(DATAIN_COMPRAS!$A$2:$A$2999=MAX(IF(DATAIN_COMPRAS!$C$2:$C$2999=C88,DATAIN_COMPRAS!$A$2:$A$2999)))*(DATAIN_COMPRAS!$J$2:$J$2999=MIN(_xlfn._xlws.FILTER(DATAIN_COMPRAS!$J$2:$J$2999,(DATAIN_COMPRAS!$C$2:$C$2999=C88)*(DATAIN_COMPRAS!$A$2:$A$2999=MAX(IF(DATAIN_COMPRAS!$C$2:$C$2999=C88,DATAIN_COMPRAS!$A$2:$A$2999)))))),0)),"Sin datos")</f>
        <v>ENVASES CARLOS PAZ</v>
      </c>
      <c r="I8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8" s="195">
        <f>+x_7[[#This Row],[STOCK ACTUAL]]*x_7[[#This Row],[KG/UN]]</f>
        <v>0</v>
      </c>
      <c r="K88" s="196">
        <f>+(x_7[[#This Row],[DEMANDA DIARIA]]*x_7[[#This Row],[TIEMPO DE REPOSICION DIAS]])</f>
        <v>0</v>
      </c>
      <c r="L88" s="196">
        <f>+x_7[[#This Row],[DEMANDA DIARIA]]*x_7[[#This Row],[TIEMPO DE REPOSICION DIAS]]</f>
        <v>0</v>
      </c>
      <c r="M88" s="196"/>
      <c r="N88" s="138">
        <f>+(x_7[[#This Row],[CONSUMO]]*1)/6</f>
        <v>0</v>
      </c>
      <c r="O88" s="198">
        <f>+_xlfn.XLOOKUP(x_7[[#This Row],[PROVEEDOR]],PROVEEDORES!A:A,PROVEEDORES!C:C)</f>
        <v>7</v>
      </c>
      <c r="P88" s="138"/>
      <c r="Q88" s="138"/>
      <c r="R88" s="13" cm="1">
        <f t="array" ref="R88">+IFERROR(MIN(_xlfn._xlws.FILTER(DATAIN_COMPRAS!$J$2:J3163,(DATAIN_COMPRAS!$C$2:C3163=C88)*(DATAIN_COMPRAS!$A$2:A3163=MAX(IF(DATAIN_COMPRAS!$C$2:C3163=C88,DATAIN_COMPRAS!$A$2:A3163))))),0)</f>
        <v>0</v>
      </c>
      <c r="S88" s="140">
        <f>+x_7[[#This Row],[PEDIDO]]*x_7[[#This Row],[PRECIO UN]]</f>
        <v>0</v>
      </c>
      <c r="T88" s="117">
        <f>+x_7[[#This Row],[COSTO COMPRA]]/$E$3</f>
        <v>0</v>
      </c>
      <c r="U88" s="64">
        <f>+x_7[[#This Row],[PEDIDO SEMANA ANTERIOR]]+x_7[[#This Row],[STOCK SEMANA ANTERIOR]]-x_7[[#This Row],[STOCK ACTUAL]]</f>
        <v>0</v>
      </c>
      <c r="V8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89" spans="1:25" ht="15" hidden="1" customHeight="1" x14ac:dyDescent="0.35">
      <c r="A89" s="137">
        <f t="shared" ca="1" si="4"/>
        <v>45979</v>
      </c>
      <c r="B89" s="8"/>
      <c r="C89" s="8" t="s">
        <v>211</v>
      </c>
      <c r="D89" s="194">
        <f t="shared" si="5"/>
        <v>0</v>
      </c>
      <c r="F89" s="194"/>
      <c r="G89" s="138" t="str" cm="1">
        <f t="array" ref="G89">IFERROR(INDEX(DATAIN_COMPRAS!$B$2:$B$2999,MATCH(1,(DATAIN_COMPRAS!$C$2:$C$2999=C89)*(DATAIN_COMPRAS!$A$2:$A$2999=MAX(IF(DATAIN_COMPRAS!$C$2:$C$2999=C89,DATAIN_COMPRAS!$A$2:$A$2999)))*(DATAIN_COMPRAS!$J$2:$J$2999=MIN(_xlfn._xlws.FILTER(DATAIN_COMPRAS!$J$2:$J$2999,(DATAIN_COMPRAS!$C$2:$C$2999=C89)*(DATAIN_COMPRAS!$A$2:$A$2999=MAX(IF(DATAIN_COMPRAS!$C$2:$C$2999=C89,DATAIN_COMPRAS!$A$2:$A$2999)))))),0)),"Sin datos")</f>
        <v>HANNOVER BEBIDAS</v>
      </c>
      <c r="I8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89" s="195">
        <f>+x_7[[#This Row],[STOCK ACTUAL]]*x_7[[#This Row],[KG/UN]]</f>
        <v>0</v>
      </c>
      <c r="K89" s="196">
        <f>+(x_7[[#This Row],[DEMANDA DIARIA]]*x_7[[#This Row],[TIEMPO DE REPOSICION DIAS]])</f>
        <v>0</v>
      </c>
      <c r="L89" s="196">
        <f>+x_7[[#This Row],[DEMANDA DIARIA]]*x_7[[#This Row],[TIEMPO DE REPOSICION DIAS]]</f>
        <v>0</v>
      </c>
      <c r="M89" s="196"/>
      <c r="N89" s="138">
        <f>+(x_7[[#This Row],[CONSUMO]]*1)/6</f>
        <v>0</v>
      </c>
      <c r="O89" s="198">
        <f>+_xlfn.XLOOKUP(x_7[[#This Row],[PROVEEDOR]],PROVEEDORES!A:A,PROVEEDORES!C:C)</f>
        <v>1</v>
      </c>
      <c r="P89" s="138"/>
      <c r="Q89" s="138"/>
      <c r="R89" s="13" cm="1">
        <f t="array" ref="R89">+IFERROR(MIN(_xlfn._xlws.FILTER(DATAIN_COMPRAS!$J$2:J3189,(DATAIN_COMPRAS!$C$2:C3189=C89)*(DATAIN_COMPRAS!$A$2:A3189=MAX(IF(DATAIN_COMPRAS!$C$2:C3189=C89,DATAIN_COMPRAS!$A$2:A3189))))),0)</f>
        <v>658.33002399999998</v>
      </c>
      <c r="S89" s="13">
        <f>+x_7[[#This Row],[PEDIDO]]*x_7[[#This Row],[PRECIO UN]]</f>
        <v>0</v>
      </c>
      <c r="T89" s="117">
        <f>+x_7[[#This Row],[COSTO COMPRA]]/$E$3</f>
        <v>0</v>
      </c>
      <c r="U89" s="64">
        <f>+x_7[[#This Row],[PEDIDO SEMANA ANTERIOR]]+x_7[[#This Row],[STOCK SEMANA ANTERIOR]]-x_7[[#This Row],[STOCK ACTUAL]]</f>
        <v>0</v>
      </c>
      <c r="V8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8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8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90" spans="1:25" ht="15" hidden="1" customHeight="1" x14ac:dyDescent="0.35">
      <c r="A90" s="137">
        <f t="shared" ca="1" si="4"/>
        <v>45979</v>
      </c>
      <c r="B90" s="8"/>
      <c r="C90" s="8" t="s">
        <v>307</v>
      </c>
      <c r="D90" s="194">
        <f t="shared" si="5"/>
        <v>0</v>
      </c>
      <c r="E90" s="91"/>
      <c r="F90" s="194"/>
      <c r="G90" s="138" t="s">
        <v>53</v>
      </c>
      <c r="I9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0" s="195">
        <f>+x_7[[#This Row],[STOCK ACTUAL]]*x_7[[#This Row],[KG/UN]]</f>
        <v>0</v>
      </c>
      <c r="K90" s="196">
        <f>+(x_7[[#This Row],[DEMANDA DIARIA]]*x_7[[#This Row],[TIEMPO DE REPOSICION DIAS]])</f>
        <v>0</v>
      </c>
      <c r="L90" s="196">
        <f>+x_7[[#This Row],[DEMANDA DIARIA]]*x_7[[#This Row],[TIEMPO DE REPOSICION DIAS]]</f>
        <v>0</v>
      </c>
      <c r="M90" s="196"/>
      <c r="N90" s="138">
        <f>+(x_7[[#This Row],[CONSUMO]]*1)/6</f>
        <v>0</v>
      </c>
      <c r="O90" s="198">
        <f>+_xlfn.XLOOKUP(x_7[[#This Row],[PROVEEDOR]],PROVEEDORES!A:A,PROVEEDORES!C:C)</f>
        <v>7</v>
      </c>
      <c r="P90" s="138"/>
      <c r="Q90" s="138"/>
      <c r="R90" s="13" cm="1">
        <f t="array" ref="R90">+IFERROR(MIN(_xlfn._xlws.FILTER(DATAIN_COMPRAS!$J$2:J3185,(DATAIN_COMPRAS!$C$2:C3185=C90)*(DATAIN_COMPRAS!$A$2:A3185=MAX(IF(DATAIN_COMPRAS!$C$2:C3185=C90,DATAIN_COMPRAS!$A$2:A3185))))),0)</f>
        <v>0</v>
      </c>
      <c r="S90" s="140">
        <f>+x_7[[#This Row],[PEDIDO]]*x_7[[#This Row],[PRECIO UN]]</f>
        <v>0</v>
      </c>
      <c r="T90" s="117">
        <f>+x_7[[#This Row],[COSTO COMPRA]]/$E$3</f>
        <v>0</v>
      </c>
      <c r="U90" s="118">
        <f>+x_7[[#This Row],[PEDIDO SEMANA ANTERIOR]]+x_7[[#This Row],[STOCK SEMANA ANTERIOR]]-x_7[[#This Row],[STOCK ACTUAL]]</f>
        <v>0</v>
      </c>
      <c r="V9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91" spans="1:25" ht="15" hidden="1" customHeight="1" x14ac:dyDescent="0.35">
      <c r="A91" s="137">
        <f t="shared" ca="1" si="4"/>
        <v>45979</v>
      </c>
      <c r="B91" s="8"/>
      <c r="C91" s="8" t="s">
        <v>540</v>
      </c>
      <c r="D91" s="194">
        <f t="shared" si="5"/>
        <v>0</v>
      </c>
      <c r="E91" s="162"/>
      <c r="F91" s="194"/>
      <c r="G91" s="83" t="s">
        <v>53</v>
      </c>
      <c r="I9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1" s="195">
        <f>+x_7[[#This Row],[STOCK ACTUAL]]*x_7[[#This Row],[KG/UN]]</f>
        <v>0</v>
      </c>
      <c r="K91" s="196">
        <f>+(x_7[[#This Row],[DEMANDA DIARIA]]*x_7[[#This Row],[TIEMPO DE REPOSICION DIAS]])</f>
        <v>0</v>
      </c>
      <c r="L91" s="197">
        <f>+x_7[[#This Row],[DEMANDA DIARIA]]*x_7[[#This Row],[TIEMPO DE REPOSICION DIAS]]</f>
        <v>0</v>
      </c>
      <c r="M91" s="197"/>
      <c r="N91" s="138">
        <f>+(x_7[[#This Row],[CONSUMO]]*1)/6</f>
        <v>0</v>
      </c>
      <c r="O91" s="198">
        <f>+_xlfn.XLOOKUP(x_7[[#This Row],[PROVEEDOR]],PROVEEDORES!A:A,PROVEEDORES!C:C)</f>
        <v>7</v>
      </c>
      <c r="P91" s="138"/>
      <c r="Q91" s="138"/>
      <c r="R91" s="13" cm="1">
        <f t="array" ref="R91">+IFERROR(MIN(_xlfn._xlws.FILTER(DATAIN_COMPRAS!$J$2:J3200,(DATAIN_COMPRAS!$C$2:C3200=C91)*(DATAIN_COMPRAS!$A$2:A3200=MAX(IF(DATAIN_COMPRAS!$C$2:C3200=C91,DATAIN_COMPRAS!$A$2:A3200))))),0)</f>
        <v>0</v>
      </c>
      <c r="S91" s="140">
        <f>+x_7[[#This Row],[PEDIDO]]*x_7[[#This Row],[PRECIO UN]]</f>
        <v>0</v>
      </c>
      <c r="T91" s="100">
        <f>+x_7[[#This Row],[COSTO COMPRA]]/$E$3</f>
        <v>0</v>
      </c>
      <c r="U91" s="118">
        <f>+x_7[[#This Row],[PEDIDO SEMANA ANTERIOR]]+x_7[[#This Row],[STOCK SEMANA ANTERIOR]]-x_7[[#This Row],[STOCK ACTUAL]]</f>
        <v>0</v>
      </c>
      <c r="V91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92" spans="1:25" ht="15" hidden="1" customHeight="1" x14ac:dyDescent="0.35">
      <c r="A92" s="137">
        <f t="shared" ca="1" si="4"/>
        <v>45979</v>
      </c>
      <c r="B92" s="8"/>
      <c r="C92" t="s">
        <v>132</v>
      </c>
      <c r="D92" s="194">
        <f t="shared" si="5"/>
        <v>0</v>
      </c>
      <c r="F92" s="194"/>
      <c r="G92" s="183" t="str" cm="1">
        <f t="array" ref="G92">IFERROR(INDEX(DATAIN_COMPRAS!$B$2:$B$2999,MATCH(1,(DATAIN_COMPRAS!$C$2:$C$2999=C92)*(DATAIN_COMPRAS!$A$2:$A$2999=MAX(IF(DATAIN_COMPRAS!$C$2:$C$2999=C92,DATAIN_COMPRAS!$A$2:$A$2999)))*(DATAIN_COMPRAS!$J$2:$J$2999=MIN(_xlfn._xlws.FILTER(DATAIN_COMPRAS!$J$2:$J$2999,(DATAIN_COMPRAS!$C$2:$C$2999=C92)*(DATAIN_COMPRAS!$A$2:$A$2999=MAX(IF(DATAIN_COMPRAS!$C$2:$C$2999=C92,DATAIN_COMPRAS!$A$2:$A$2999)))))),0)),"Sin datos")</f>
        <v>ENVASES CARLOS PAZ</v>
      </c>
      <c r="I9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2" s="195">
        <f>+x_7[[#This Row],[STOCK ACTUAL]]*x_7[[#This Row],[KG/UN]]</f>
        <v>0</v>
      </c>
      <c r="K92" s="196">
        <f>+(x_7[[#This Row],[DEMANDA DIARIA]]*x_7[[#This Row],[TIEMPO DE REPOSICION DIAS]])</f>
        <v>0</v>
      </c>
      <c r="L92" s="196">
        <f>+x_7[[#This Row],[DEMANDA DIARIA]]*x_7[[#This Row],[TIEMPO DE REPOSICION DIAS]]</f>
        <v>0</v>
      </c>
      <c r="M92" s="196"/>
      <c r="N92" s="138">
        <f>+(x_7[[#This Row],[CONSUMO]]*1)/6</f>
        <v>0</v>
      </c>
      <c r="O92" s="198">
        <f>+_xlfn.XLOOKUP(x_7[[#This Row],[PROVEEDOR]],PROVEEDORES!A:A,PROVEEDORES!C:C)</f>
        <v>7</v>
      </c>
      <c r="P92" s="138"/>
      <c r="Q92" s="138"/>
      <c r="R92" s="13" cm="1">
        <f t="array" ref="R92">+IFERROR(MIN(_xlfn._xlws.FILTER(DATAIN_COMPRAS!$J$2:J3164,(DATAIN_COMPRAS!$C$2:C3164=C92)*(DATAIN_COMPRAS!$A$2:A3164=MAX(IF(DATAIN_COMPRAS!$C$2:C3164=C92,DATAIN_COMPRAS!$A$2:A3164))))),0)</f>
        <v>449.99900000000002</v>
      </c>
      <c r="S92" s="140">
        <f>+x_7[[#This Row],[PEDIDO]]*x_7[[#This Row],[PRECIO UN]]</f>
        <v>0</v>
      </c>
      <c r="T92" s="117">
        <f>+x_7[[#This Row],[COSTO COMPRA]]/$E$3</f>
        <v>0</v>
      </c>
      <c r="U92" s="64">
        <f>+x_7[[#This Row],[PEDIDO SEMANA ANTERIOR]]+x_7[[#This Row],[STOCK SEMANA ANTERIOR]]-x_7[[#This Row],[STOCK ACTUAL]]</f>
        <v>0</v>
      </c>
      <c r="V9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93" spans="1:25" ht="15" hidden="1" customHeight="1" x14ac:dyDescent="0.35">
      <c r="A93" s="137">
        <f t="shared" ca="1" si="4"/>
        <v>45979</v>
      </c>
      <c r="B93" s="8"/>
      <c r="C93" s="211" t="s">
        <v>602</v>
      </c>
      <c r="D93" s="194">
        <f t="shared" si="5"/>
        <v>0</v>
      </c>
      <c r="E93" s="91"/>
      <c r="F93" s="194"/>
      <c r="G93" s="138" t="s">
        <v>53</v>
      </c>
      <c r="I9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3" s="195">
        <f>+x_7[[#This Row],[STOCK ACTUAL]]*x_7[[#This Row],[KG/UN]]</f>
        <v>0</v>
      </c>
      <c r="K93" s="196">
        <f>+(x_7[[#This Row],[DEMANDA DIARIA]]*x_7[[#This Row],[TIEMPO DE REPOSICION DIAS]])</f>
        <v>0</v>
      </c>
      <c r="L93" s="196">
        <f>+x_7[[#This Row],[DEMANDA DIARIA]]*x_7[[#This Row],[TIEMPO DE REPOSICION DIAS]]</f>
        <v>0</v>
      </c>
      <c r="M93" s="196"/>
      <c r="N93" s="138">
        <f>+(x_7[[#This Row],[CONSUMO]]*1)/6</f>
        <v>0</v>
      </c>
      <c r="O93" s="198">
        <f>+_xlfn.XLOOKUP(x_7[[#This Row],[PROVEEDOR]],PROVEEDORES!A:A,PROVEEDORES!C:C)</f>
        <v>7</v>
      </c>
      <c r="P93" s="138"/>
      <c r="Q93" s="138"/>
      <c r="R93" s="13" cm="1">
        <f t="array" ref="R93">+IFERROR(MIN(_xlfn._xlws.FILTER(DATAIN_COMPRAS!$J$2:J3294,(DATAIN_COMPRAS!$C$2:C3294=C93)*(DATAIN_COMPRAS!$A$2:A3294=MAX(IF(DATAIN_COMPRAS!$C$2:C3294=C93,DATAIN_COMPRAS!$A$2:A3294))))),0)</f>
        <v>60.003900000000002</v>
      </c>
      <c r="S93" s="13">
        <f>+x_7[[#This Row],[PEDIDO]]*x_7[[#This Row],[PRECIO UN]]</f>
        <v>0</v>
      </c>
      <c r="T93" s="117">
        <f>+x_7[[#This Row],[COSTO COMPRA]]/$E$3</f>
        <v>0</v>
      </c>
      <c r="U93" s="64">
        <f>+x_7[[#This Row],[PEDIDO SEMANA ANTERIOR]]+x_7[[#This Row],[STOCK SEMANA ANTERIOR]]-x_7[[#This Row],[STOCK ACTUAL]]</f>
        <v>0</v>
      </c>
      <c r="V9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94" spans="1:25" ht="15" hidden="1" customHeight="1" x14ac:dyDescent="0.35">
      <c r="A94" s="137">
        <f t="shared" ca="1" si="4"/>
        <v>45979</v>
      </c>
      <c r="B94" s="8"/>
      <c r="C94" t="s">
        <v>694</v>
      </c>
      <c r="D94" s="194">
        <f t="shared" si="5"/>
        <v>0</v>
      </c>
      <c r="E94" s="162"/>
      <c r="F94" s="194"/>
      <c r="G94" s="201" t="str" cm="1">
        <f t="array" ref="G94">IFERROR(INDEX(DATAIN_COMPRAS!$B$2:$B$2999,MATCH(1,(DATAIN_COMPRAS!$C$2:$C$2999=C94)*(DATAIN_COMPRAS!$A$2:$A$2999=MAX(IF(DATAIN_COMPRAS!$C$2:$C$2999=C94,DATAIN_COMPRAS!$A$2:$A$2999)))*(DATAIN_COMPRAS!$J$2:$J$2999=MIN(_xlfn._xlws.FILTER(DATAIN_COMPRAS!$J$2:$J$2999,(DATAIN_COMPRAS!$C$2:$C$2999=C94)*(DATAIN_COMPRAS!$A$2:$A$2999=MAX(IF(DATAIN_COMPRAS!$C$2:$C$2999=C94,DATAIN_COMPRAS!$A$2:$A$2999)))))),0)),"Sin datos")</f>
        <v>ENVASES CARLOS PAZ</v>
      </c>
      <c r="I9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4" s="195">
        <f>+x_7[[#This Row],[STOCK ACTUAL]]*x_7[[#This Row],[KG/UN]]</f>
        <v>0</v>
      </c>
      <c r="K94" s="196">
        <f>+(x_7[[#This Row],[DEMANDA DIARIA]]*x_7[[#This Row],[TIEMPO DE REPOSICION DIAS]])</f>
        <v>0</v>
      </c>
      <c r="L94" s="197">
        <f>+x_7[[#This Row],[DEMANDA DIARIA]]*x_7[[#This Row],[TIEMPO DE REPOSICION DIAS]]</f>
        <v>0</v>
      </c>
      <c r="M94" s="197"/>
      <c r="N94" s="138">
        <f>+(x_7[[#This Row],[CONSUMO]]*1)/6</f>
        <v>0</v>
      </c>
      <c r="O94" s="198">
        <f>+_xlfn.XLOOKUP(x_7[[#This Row],[PROVEEDOR]],PROVEEDORES!A:A,PROVEEDORES!C:C)</f>
        <v>7</v>
      </c>
      <c r="P94" s="138"/>
      <c r="Q94" s="138"/>
      <c r="R94" s="13" cm="1">
        <f t="array" ref="R94">+IFERROR(MIN(_xlfn._xlws.FILTER(DATAIN_COMPRAS!$J$2:J3166,(DATAIN_COMPRAS!$C$2:C3166=C94)*(DATAIN_COMPRAS!$A$2:A3166=MAX(IF(DATAIN_COMPRAS!$C$2:C3166=C94,DATAIN_COMPRAS!$A$2:A3166))))),0)</f>
        <v>5600.0010000000002</v>
      </c>
      <c r="S94" s="140">
        <f>+x_7[[#This Row],[PEDIDO]]*x_7[[#This Row],[PRECIO UN]]</f>
        <v>0</v>
      </c>
      <c r="T94" s="100">
        <f>+x_7[[#This Row],[COSTO COMPRA]]/$E$3</f>
        <v>0</v>
      </c>
      <c r="U94" s="118">
        <f>+x_7[[#This Row],[PEDIDO SEMANA ANTERIOR]]+x_7[[#This Row],[STOCK SEMANA ANTERIOR]]-x_7[[#This Row],[STOCK ACTUAL]]</f>
        <v>0</v>
      </c>
      <c r="V94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95" spans="1:25" ht="15" hidden="1" customHeight="1" x14ac:dyDescent="0.35">
      <c r="A95" s="137">
        <f t="shared" ca="1" si="4"/>
        <v>45979</v>
      </c>
      <c r="B95" s="8"/>
      <c r="C95" s="8" t="s">
        <v>134</v>
      </c>
      <c r="D95" s="194">
        <f t="shared" si="5"/>
        <v>0</v>
      </c>
      <c r="F95" s="194"/>
      <c r="G95" s="183" t="str" cm="1">
        <f t="array" ref="G95">IFERROR(INDEX(DATAIN_COMPRAS!$B$2:$B$2999,MATCH(1,(DATAIN_COMPRAS!$C$2:$C$2999=C95)*(DATAIN_COMPRAS!$A$2:$A$2999=MAX(IF(DATAIN_COMPRAS!$C$2:$C$2999=C95,DATAIN_COMPRAS!$A$2:$A$2999)))*(DATAIN_COMPRAS!$J$2:$J$2999=MIN(_xlfn._xlws.FILTER(DATAIN_COMPRAS!$J$2:$J$2999,(DATAIN_COMPRAS!$C$2:$C$2999=C95)*(DATAIN_COMPRAS!$A$2:$A$2999=MAX(IF(DATAIN_COMPRAS!$C$2:$C$2999=C95,DATAIN_COMPRAS!$A$2:$A$2999)))))),0)),"Sin datos")</f>
        <v>ENVASES CARLOS PAZ</v>
      </c>
      <c r="I9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5" s="195">
        <f>+x_7[[#This Row],[STOCK ACTUAL]]*x_7[[#This Row],[KG/UN]]</f>
        <v>0</v>
      </c>
      <c r="K95" s="196">
        <f>+(x_7[[#This Row],[DEMANDA DIARIA]]*x_7[[#This Row],[TIEMPO DE REPOSICION DIAS]])</f>
        <v>0</v>
      </c>
      <c r="L95" s="196">
        <f>+x_7[[#This Row],[DEMANDA DIARIA]]*x_7[[#This Row],[TIEMPO DE REPOSICION DIAS]]</f>
        <v>0</v>
      </c>
      <c r="M95" s="196"/>
      <c r="N95" s="138">
        <f>+(x_7[[#This Row],[CONSUMO]]*1)/6</f>
        <v>0</v>
      </c>
      <c r="O95" s="198">
        <f>+_xlfn.XLOOKUP(x_7[[#This Row],[PROVEEDOR]],PROVEEDORES!A:A,PROVEEDORES!C:C)</f>
        <v>7</v>
      </c>
      <c r="P95" s="138"/>
      <c r="Q95" s="138"/>
      <c r="R95" s="13" cm="1">
        <f t="array" ref="R95">+IFERROR(MIN(_xlfn._xlws.FILTER(DATAIN_COMPRAS!$J$2:J3167,(DATAIN_COMPRAS!$C$2:C3167=C95)*(DATAIN_COMPRAS!$A$2:A3167=MAX(IF(DATAIN_COMPRAS!$C$2:C3167=C95,DATAIN_COMPRAS!$A$2:A3167))))),0)</f>
        <v>0</v>
      </c>
      <c r="S95" s="140">
        <f>+x_7[[#This Row],[PEDIDO]]*x_7[[#This Row],[PRECIO UN]]</f>
        <v>0</v>
      </c>
      <c r="T95" s="117">
        <f>+x_7[[#This Row],[COSTO COMPRA]]/$E$3</f>
        <v>0</v>
      </c>
      <c r="U95" s="64">
        <f>+x_7[[#This Row],[PEDIDO SEMANA ANTERIOR]]+x_7[[#This Row],[STOCK SEMANA ANTERIOR]]-x_7[[#This Row],[STOCK ACTUAL]]</f>
        <v>0</v>
      </c>
      <c r="V9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96" spans="1:25" ht="15" customHeight="1" x14ac:dyDescent="0.35">
      <c r="A96" s="137">
        <f t="shared" ca="1" si="4"/>
        <v>45979</v>
      </c>
      <c r="B96" s="8"/>
      <c r="C96" s="222" t="s">
        <v>593</v>
      </c>
      <c r="D96" s="194">
        <f t="shared" si="5"/>
        <v>0</v>
      </c>
      <c r="E96" s="85" t="s">
        <v>787</v>
      </c>
      <c r="F96" s="194">
        <v>50</v>
      </c>
      <c r="G96" s="138" t="s">
        <v>53</v>
      </c>
      <c r="H96" s="68">
        <v>45979</v>
      </c>
      <c r="I9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6" s="195">
        <f>+x_7[[#This Row],[STOCK ACTUAL]]*x_7[[#This Row],[KG/UN]]</f>
        <v>0</v>
      </c>
      <c r="K96" s="196">
        <f>+(x_7[[#This Row],[DEMANDA DIARIA]]*x_7[[#This Row],[TIEMPO DE REPOSICION DIAS]])</f>
        <v>0</v>
      </c>
      <c r="L96" s="196">
        <f>+x_7[[#This Row],[DEMANDA DIARIA]]*x_7[[#This Row],[TIEMPO DE REPOSICION DIAS]]</f>
        <v>0</v>
      </c>
      <c r="M96" s="196"/>
      <c r="N96" s="138">
        <f>+(x_7[[#This Row],[CONSUMO]]*1)/6</f>
        <v>0</v>
      </c>
      <c r="O96" s="198">
        <f>+_xlfn.XLOOKUP(x_7[[#This Row],[PROVEEDOR]],PROVEEDORES!A:A,PROVEEDORES!C:C)</f>
        <v>7</v>
      </c>
      <c r="P96" s="138"/>
      <c r="Q96" s="138"/>
      <c r="R96" s="13" cm="1">
        <f t="array" ref="R96">+IFERROR(MIN(_xlfn._xlws.FILTER(DATAIN_COMPRAS!$J$2:J3291,(DATAIN_COMPRAS!$C$2:C3291=C96)*(DATAIN_COMPRAS!$A$2:A3291=MAX(IF(DATAIN_COMPRAS!$C$2:C3291=C96,DATAIN_COMPRAS!$A$2:A3291))))),0)</f>
        <v>0</v>
      </c>
      <c r="S96" s="13">
        <f>+x_7[[#This Row],[PEDIDO]]*x_7[[#This Row],[PRECIO UN]]</f>
        <v>0</v>
      </c>
      <c r="T96" s="117">
        <f>+x_7[[#This Row],[COSTO COMPRA]]/$E$3</f>
        <v>0</v>
      </c>
      <c r="U96" s="64">
        <f>+x_7[[#This Row],[PEDIDO SEMANA ANTERIOR]]+x_7[[#This Row],[STOCK SEMANA ANTERIOR]]-x_7[[#This Row],[STOCK ACTUAL]]</f>
        <v>0</v>
      </c>
      <c r="V9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97" spans="1:24" ht="15" hidden="1" customHeight="1" x14ac:dyDescent="0.35">
      <c r="A97" s="137">
        <f t="shared" ca="1" si="4"/>
        <v>45979</v>
      </c>
      <c r="B97" s="8"/>
      <c r="C97" s="8" t="s">
        <v>455</v>
      </c>
      <c r="D97" s="202">
        <f t="shared" si="5"/>
        <v>0</v>
      </c>
      <c r="E97" s="162"/>
      <c r="F97" s="194"/>
      <c r="G97" s="201" t="str" cm="1">
        <f t="array" ref="G97">IFERROR(INDEX(DATAIN_COMPRAS!$B$2:$B$2999,MATCH(1,(DATAIN_COMPRAS!$C$2:$C$2999=C97)*(DATAIN_COMPRAS!$A$2:$A$2999=MAX(IF(DATAIN_COMPRAS!$C$2:$C$2999=C97,DATAIN_COMPRAS!$A$2:$A$2999)))*(DATAIN_COMPRAS!$J$2:$J$2999=MIN(_xlfn._xlws.FILTER(DATAIN_COMPRAS!$J$2:$J$2999,(DATAIN_COMPRAS!$C$2:$C$2999=C97)*(DATAIN_COMPRAS!$A$2:$A$2999=MAX(IF(DATAIN_COMPRAS!$C$2:$C$2999=C97,DATAIN_COMPRAS!$A$2:$A$2999)))))),0)),"Sin datos")</f>
        <v>ENVASES CARLOS PAZ</v>
      </c>
      <c r="I9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7" s="195">
        <f>+x_7[[#This Row],[STOCK ACTUAL]]*x_7[[#This Row],[KG/UN]]</f>
        <v>0</v>
      </c>
      <c r="K97" s="196">
        <f>+(x_7[[#This Row],[DEMANDA DIARIA]]*x_7[[#This Row],[TIEMPO DE REPOSICION DIAS]])</f>
        <v>0</v>
      </c>
      <c r="L97" s="197">
        <f>+x_7[[#This Row],[DEMANDA DIARIA]]*x_7[[#This Row],[TIEMPO DE REPOSICION DIAS]]</f>
        <v>0</v>
      </c>
      <c r="M97" s="197"/>
      <c r="N97" s="138">
        <f>+(x_7[[#This Row],[CONSUMO]]*1)/6</f>
        <v>0</v>
      </c>
      <c r="O97" s="198">
        <f>+_xlfn.XLOOKUP(x_7[[#This Row],[PROVEEDOR]],PROVEEDORES!A:A,PROVEEDORES!C:C)</f>
        <v>7</v>
      </c>
      <c r="P97" s="138"/>
      <c r="Q97" s="138"/>
      <c r="R97" s="13" cm="1">
        <f t="array" ref="R97">+IFERROR(MIN(_xlfn._xlws.FILTER(DATAIN_COMPRAS!$J$2:J3168,(DATAIN_COMPRAS!$C$2:C3168=C97)*(DATAIN_COMPRAS!$A$2:A3168=MAX(IF(DATAIN_COMPRAS!$C$2:C3168=C97,DATAIN_COMPRAS!$A$2:A3168))))),0)</f>
        <v>35.999919999999996</v>
      </c>
      <c r="S97" s="140">
        <f>+x_7[[#This Row],[PEDIDO]]*x_7[[#This Row],[PRECIO UN]]</f>
        <v>0</v>
      </c>
      <c r="T97" s="100">
        <f>+x_7[[#This Row],[COSTO COMPRA]]/$E$3</f>
        <v>0</v>
      </c>
      <c r="U97" s="118">
        <f>+x_7[[#This Row],[PEDIDO SEMANA ANTERIOR]]+x_7[[#This Row],[STOCK SEMANA ANTERIOR]]-x_7[[#This Row],[STOCK ACTUAL]]</f>
        <v>0</v>
      </c>
      <c r="V97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98" spans="1:24" ht="15" hidden="1" customHeight="1" x14ac:dyDescent="0.35">
      <c r="A98" s="137">
        <f t="shared" ca="1" si="4"/>
        <v>45979</v>
      </c>
      <c r="B98" s="8"/>
      <c r="C98" s="8" t="s">
        <v>334</v>
      </c>
      <c r="D98" s="194">
        <f t="shared" si="5"/>
        <v>0</v>
      </c>
      <c r="E98" s="162"/>
      <c r="F98" s="194"/>
      <c r="G98" s="138" t="s">
        <v>346</v>
      </c>
      <c r="H98" s="68">
        <v>45677</v>
      </c>
      <c r="I9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8" s="195">
        <f>+x_7[[#This Row],[STOCK ACTUAL]]*x_7[[#This Row],[KG/UN]]</f>
        <v>0</v>
      </c>
      <c r="K98" s="196">
        <f>+(x_7[[#This Row],[DEMANDA DIARIA]]*x_7[[#This Row],[TIEMPO DE REPOSICION DIAS]])</f>
        <v>0</v>
      </c>
      <c r="L98" s="196">
        <f>+x_7[[#This Row],[DEMANDA DIARIA]]*x_7[[#This Row],[TIEMPO DE REPOSICION DIAS]]</f>
        <v>0</v>
      </c>
      <c r="M98" s="196"/>
      <c r="N98" s="138">
        <f>+(x_7[[#This Row],[CONSUMO]]*1)/6</f>
        <v>0</v>
      </c>
      <c r="O98" s="198">
        <f>+_xlfn.XLOOKUP(x_7[[#This Row],[PROVEEDOR]],PROVEEDORES!A:A,PROVEEDORES!C:C)</f>
        <v>7</v>
      </c>
      <c r="P98" s="138"/>
      <c r="Q98" s="138"/>
      <c r="R98" s="13" cm="1">
        <f t="array" ref="R98">+IFERROR(MIN(_xlfn._xlws.FILTER(DATAIN_COMPRAS!$J$2:J3210,(DATAIN_COMPRAS!$C$2:C3210=C98)*(DATAIN_COMPRAS!$A$2:A3210=MAX(IF(DATAIN_COMPRAS!$C$2:C3210=C98,DATAIN_COMPRAS!$A$2:A3210))))),0)</f>
        <v>8520.18354</v>
      </c>
      <c r="S98" s="140">
        <f>+x_7[[#This Row],[PEDIDO]]*x_7[[#This Row],[PRECIO UN]]</f>
        <v>0</v>
      </c>
      <c r="T98" s="117">
        <f>+x_7[[#This Row],[COSTO COMPRA]]/$E$3</f>
        <v>0</v>
      </c>
      <c r="U98" s="118">
        <f>+x_7[[#This Row],[PEDIDO SEMANA ANTERIOR]]+x_7[[#This Row],[STOCK SEMANA ANTERIOR]]-x_7[[#This Row],[STOCK ACTUAL]]</f>
        <v>0</v>
      </c>
      <c r="V9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99" spans="1:24" ht="15" hidden="1" customHeight="1" x14ac:dyDescent="0.35">
      <c r="A99" s="137">
        <f t="shared" ca="1" si="4"/>
        <v>45979</v>
      </c>
      <c r="B99" s="8"/>
      <c r="C99" s="8" t="s">
        <v>601</v>
      </c>
      <c r="D99" s="194">
        <f t="shared" si="5"/>
        <v>0</v>
      </c>
      <c r="E99" s="91"/>
      <c r="F99" s="194"/>
      <c r="G99" s="138" t="s">
        <v>53</v>
      </c>
      <c r="I9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99" s="195">
        <f>+x_7[[#This Row],[STOCK ACTUAL]]*x_7[[#This Row],[KG/UN]]</f>
        <v>0</v>
      </c>
      <c r="K99" s="196">
        <f>+(x_7[[#This Row],[DEMANDA DIARIA]]*x_7[[#This Row],[TIEMPO DE REPOSICION DIAS]])</f>
        <v>0</v>
      </c>
      <c r="L99" s="196">
        <f>+x_7[[#This Row],[DEMANDA DIARIA]]*x_7[[#This Row],[TIEMPO DE REPOSICION DIAS]]</f>
        <v>0</v>
      </c>
      <c r="M99" s="196"/>
      <c r="N99" s="138">
        <f>+(x_7[[#This Row],[CONSUMO]]*1)/6</f>
        <v>0</v>
      </c>
      <c r="O99" s="198">
        <f>+_xlfn.XLOOKUP(x_7[[#This Row],[PROVEEDOR]],PROVEEDORES!A:A,PROVEEDORES!C:C)</f>
        <v>7</v>
      </c>
      <c r="P99" s="138"/>
      <c r="Q99" s="138"/>
      <c r="R99" s="13" cm="1">
        <f t="array" ref="R99">+IFERROR(MIN(_xlfn._xlws.FILTER(DATAIN_COMPRAS!$J$2:J3293,(DATAIN_COMPRAS!$C$2:C3293=C99)*(DATAIN_COMPRAS!$A$2:A3293=MAX(IF(DATAIN_COMPRAS!$C$2:C3293=C99,DATAIN_COMPRAS!$A$2:A3293))))),0)</f>
        <v>80.005200000000002</v>
      </c>
      <c r="S99" s="13">
        <f>+x_7[[#This Row],[PEDIDO]]*x_7[[#This Row],[PRECIO UN]]</f>
        <v>0</v>
      </c>
      <c r="T99" s="117">
        <f>+x_7[[#This Row],[COSTO COMPRA]]/$E$3</f>
        <v>0</v>
      </c>
      <c r="U99" s="64">
        <f>+x_7[[#This Row],[PEDIDO SEMANA ANTERIOR]]+x_7[[#This Row],[STOCK SEMANA ANTERIOR]]-x_7[[#This Row],[STOCK ACTUAL]]</f>
        <v>0</v>
      </c>
      <c r="V9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9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9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00" spans="1:24" ht="15" customHeight="1" x14ac:dyDescent="0.35">
      <c r="A100" s="137">
        <f t="shared" ca="1" si="4"/>
        <v>45979</v>
      </c>
      <c r="B100" s="8"/>
      <c r="C100" s="222" t="s">
        <v>594</v>
      </c>
      <c r="D100" s="194">
        <f t="shared" si="5"/>
        <v>0</v>
      </c>
      <c r="E100" s="85" t="s">
        <v>787</v>
      </c>
      <c r="F100" s="194">
        <v>50</v>
      </c>
      <c r="G100" s="138" t="s">
        <v>53</v>
      </c>
      <c r="H100" s="68">
        <v>45979</v>
      </c>
      <c r="I10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0" s="195">
        <f>+x_7[[#This Row],[STOCK ACTUAL]]*x_7[[#This Row],[KG/UN]]</f>
        <v>0</v>
      </c>
      <c r="K100" s="196">
        <f>+(x_7[[#This Row],[DEMANDA DIARIA]]*x_7[[#This Row],[TIEMPO DE REPOSICION DIAS]])</f>
        <v>0</v>
      </c>
      <c r="L100" s="196">
        <f>+x_7[[#This Row],[DEMANDA DIARIA]]*x_7[[#This Row],[TIEMPO DE REPOSICION DIAS]]</f>
        <v>0</v>
      </c>
      <c r="M100" s="196"/>
      <c r="N100" s="138">
        <f>+(x_7[[#This Row],[CONSUMO]]*1)/6</f>
        <v>0</v>
      </c>
      <c r="O100" s="198">
        <f>+_xlfn.XLOOKUP(x_7[[#This Row],[PROVEEDOR]],PROVEEDORES!A:A,PROVEEDORES!C:C)</f>
        <v>7</v>
      </c>
      <c r="P100" s="138"/>
      <c r="Q100" s="138"/>
      <c r="R100" s="13" cm="1">
        <f t="array" ref="R100">+IFERROR(MIN(_xlfn._xlws.FILTER(DATAIN_COMPRAS!$J$2:J3291,(DATAIN_COMPRAS!$C$2:C3291=C100)*(DATAIN_COMPRAS!$A$2:A3291=MAX(IF(DATAIN_COMPRAS!$C$2:C3291=C100,DATAIN_COMPRAS!$A$2:A3291))))),0)</f>
        <v>0</v>
      </c>
      <c r="S100" s="13">
        <f>+x_7[[#This Row],[PEDIDO]]*x_7[[#This Row],[PRECIO UN]]</f>
        <v>0</v>
      </c>
      <c r="T100" s="117">
        <f>+x_7[[#This Row],[COSTO COMPRA]]/$E$3</f>
        <v>0</v>
      </c>
      <c r="U100" s="64">
        <f>+x_7[[#This Row],[PEDIDO SEMANA ANTERIOR]]+x_7[[#This Row],[STOCK SEMANA ANTERIOR]]-x_7[[#This Row],[STOCK ACTUAL]]</f>
        <v>0</v>
      </c>
      <c r="V10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0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01" spans="1:24" ht="15" hidden="1" customHeight="1" x14ac:dyDescent="0.35">
      <c r="A101" s="137">
        <f t="shared" ca="1" si="4"/>
        <v>45979</v>
      </c>
      <c r="B101" s="8"/>
      <c r="C101" t="s">
        <v>170</v>
      </c>
      <c r="D101" s="194">
        <f t="shared" si="5"/>
        <v>0</v>
      </c>
      <c r="F101" s="194"/>
      <c r="G101" s="138" t="str" cm="1">
        <f t="array" ref="G101">IFERROR(INDEX(DATAIN_COMPRAS!$B$2:$B$2999,MATCH(1,(DATAIN_COMPRAS!$C$2:$C$2999=C101)*(DATAIN_COMPRAS!$A$2:$A$2999=MAX(IF(DATAIN_COMPRAS!$C$2:$C$2999=C101,DATAIN_COMPRAS!$A$2:$A$2999)))*(DATAIN_COMPRAS!$J$2:$J$2999=MIN(_xlfn._xlws.FILTER(DATAIN_COMPRAS!$J$2:$J$2999,(DATAIN_COMPRAS!$C$2:$C$2999=C101)*(DATAIN_COMPRAS!$A$2:$A$2999=MAX(IF(DATAIN_COMPRAS!$C$2:$C$2999=C101,DATAIN_COMPRAS!$A$2:$A$2999)))))),0)),"Sin datos")</f>
        <v>FRUTOS CONGELADOS</v>
      </c>
      <c r="I10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1" s="195">
        <f>+x_7[[#This Row],[STOCK ACTUAL]]*x_7[[#This Row],[KG/UN]]</f>
        <v>0</v>
      </c>
      <c r="K101" s="196">
        <f>+(x_7[[#This Row],[DEMANDA DIARIA]]*x_7[[#This Row],[TIEMPO DE REPOSICION DIAS]])</f>
        <v>0</v>
      </c>
      <c r="L101" s="196">
        <f>+x_7[[#This Row],[DEMANDA DIARIA]]*x_7[[#This Row],[TIEMPO DE REPOSICION DIAS]]</f>
        <v>0</v>
      </c>
      <c r="M101" s="196"/>
      <c r="N101" s="138">
        <f>+(x_7[[#This Row],[CONSUMO]]*1)/6</f>
        <v>0</v>
      </c>
      <c r="O101" s="198">
        <f>+_xlfn.XLOOKUP(x_7[[#This Row],[PROVEEDOR]],PROVEEDORES!A:A,PROVEEDORES!C:C)</f>
        <v>3</v>
      </c>
      <c r="P101" s="138"/>
      <c r="Q101" s="138"/>
      <c r="R101" s="13" cm="1">
        <f t="array" ref="R101">+IFERROR(MIN(_xlfn._xlws.FILTER(DATAIN_COMPRAS!$J$2:J3176,(DATAIN_COMPRAS!$C$2:C3176=C101)*(DATAIN_COMPRAS!$A$2:A3176=MAX(IF(DATAIN_COMPRAS!$C$2:C3176=C101,DATAIN_COMPRAS!$A$2:A3176))))),0)</f>
        <v>0</v>
      </c>
      <c r="S101" s="13">
        <f>+x_7[[#This Row],[PEDIDO]]*x_7[[#This Row],[PRECIO UN]]</f>
        <v>0</v>
      </c>
      <c r="T101" s="117">
        <f>+x_7[[#This Row],[COSTO COMPRA]]/$E$3</f>
        <v>0</v>
      </c>
      <c r="U101" s="66">
        <f>+x_7[[#This Row],[PEDIDO SEMANA ANTERIOR]]+x_7[[#This Row],[STOCK SEMANA ANTERIOR]]-x_7[[#This Row],[STOCK ACTUAL]]</f>
        <v>0</v>
      </c>
      <c r="V10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2" spans="1:24" ht="15" hidden="1" customHeight="1" x14ac:dyDescent="0.35">
      <c r="A102" s="137">
        <f t="shared" ca="1" si="4"/>
        <v>45979</v>
      </c>
      <c r="B102" s="8"/>
      <c r="C102" s="8" t="s">
        <v>169</v>
      </c>
      <c r="D102" s="194">
        <f t="shared" si="5"/>
        <v>0</v>
      </c>
      <c r="F102" s="194"/>
      <c r="G102" s="138" t="str" cm="1">
        <f t="array" ref="G102">IFERROR(INDEX(DATAIN_COMPRAS!$B$2:$B$2999,MATCH(1,(DATAIN_COMPRAS!$C$2:$C$2999=C102)*(DATAIN_COMPRAS!$A$2:$A$2999=MAX(IF(DATAIN_COMPRAS!$C$2:$C$2999=C102,DATAIN_COMPRAS!$A$2:$A$2999)))*(DATAIN_COMPRAS!$J$2:$J$2999=MIN(_xlfn._xlws.FILTER(DATAIN_COMPRAS!$J$2:$J$2999,(DATAIN_COMPRAS!$C$2:$C$2999=C102)*(DATAIN_COMPRAS!$A$2:$A$2999=MAX(IF(DATAIN_COMPRAS!$C$2:$C$2999=C102,DATAIN_COMPRAS!$A$2:$A$2999)))))),0)),"Sin datos")</f>
        <v>FRUTOS CONGELADOS</v>
      </c>
      <c r="I10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2" s="195">
        <f>+x_7[[#This Row],[STOCK ACTUAL]]*x_7[[#This Row],[KG/UN]]</f>
        <v>0</v>
      </c>
      <c r="K102" s="196">
        <f>+(x_7[[#This Row],[DEMANDA DIARIA]]*x_7[[#This Row],[TIEMPO DE REPOSICION DIAS]])</f>
        <v>0</v>
      </c>
      <c r="L102" s="196">
        <f>+x_7[[#This Row],[DEMANDA DIARIA]]*x_7[[#This Row],[TIEMPO DE REPOSICION DIAS]]</f>
        <v>0</v>
      </c>
      <c r="M102" s="196"/>
      <c r="N102" s="138">
        <f>+(x_7[[#This Row],[CONSUMO]]*1)/6</f>
        <v>0</v>
      </c>
      <c r="O102" s="198">
        <f>+_xlfn.XLOOKUP(x_7[[#This Row],[PROVEEDOR]],PROVEEDORES!A:A,PROVEEDORES!C:C)</f>
        <v>3</v>
      </c>
      <c r="P102" s="138"/>
      <c r="Q102" s="138"/>
      <c r="R102" s="13" cm="1">
        <f t="array" ref="R102">+IFERROR(MIN(_xlfn._xlws.FILTER(DATAIN_COMPRAS!$J$2:J3175,(DATAIN_COMPRAS!$C$2:C3175=C102)*(DATAIN_COMPRAS!$A$2:A3175=MAX(IF(DATAIN_COMPRAS!$C$2:C3175=C102,DATAIN_COMPRAS!$A$2:A3175))))),0)</f>
        <v>0</v>
      </c>
      <c r="S102" s="13">
        <f>+x_7[[#This Row],[PEDIDO]]*x_7[[#This Row],[PRECIO UN]]</f>
        <v>0</v>
      </c>
      <c r="T102" s="117">
        <f>+x_7[[#This Row],[COSTO COMPRA]]/$E$3</f>
        <v>0</v>
      </c>
      <c r="U102" s="64">
        <f>+x_7[[#This Row],[PEDIDO SEMANA ANTERIOR]]+x_7[[#This Row],[STOCK SEMANA ANTERIOR]]-x_7[[#This Row],[STOCK ACTUAL]]</f>
        <v>0</v>
      </c>
      <c r="V10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3" spans="1:24" ht="15" hidden="1" customHeight="1" x14ac:dyDescent="0.35">
      <c r="A103" s="137">
        <f t="shared" ca="1" si="4"/>
        <v>45979</v>
      </c>
      <c r="B103" s="8"/>
      <c r="C103" s="8" t="s">
        <v>171</v>
      </c>
      <c r="D103" s="194">
        <f t="shared" si="5"/>
        <v>0</v>
      </c>
      <c r="F103" s="194"/>
      <c r="G103" s="138" t="str" cm="1">
        <f t="array" ref="G103">IFERROR(INDEX(DATAIN_COMPRAS!$B$2:$B$2999,MATCH(1,(DATAIN_COMPRAS!$C$2:$C$2999=C103)*(DATAIN_COMPRAS!$A$2:$A$2999=MAX(IF(DATAIN_COMPRAS!$C$2:$C$2999=C103,DATAIN_COMPRAS!$A$2:$A$2999)))*(DATAIN_COMPRAS!$J$2:$J$2999=MIN(_xlfn._xlws.FILTER(DATAIN_COMPRAS!$J$2:$J$2999,(DATAIN_COMPRAS!$C$2:$C$2999=C103)*(DATAIN_COMPRAS!$A$2:$A$2999=MAX(IF(DATAIN_COMPRAS!$C$2:$C$2999=C103,DATAIN_COMPRAS!$A$2:$A$2999)))))),0)),"Sin datos")</f>
        <v>FRUTOS CONGELADOS</v>
      </c>
      <c r="I10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3" s="195">
        <f>+x_7[[#This Row],[STOCK ACTUAL]]*x_7[[#This Row],[KG/UN]]</f>
        <v>0</v>
      </c>
      <c r="K103" s="196">
        <f>+(x_7[[#This Row],[DEMANDA DIARIA]]*x_7[[#This Row],[TIEMPO DE REPOSICION DIAS]])</f>
        <v>0</v>
      </c>
      <c r="L103" s="196">
        <f>+x_7[[#This Row],[DEMANDA DIARIA]]*x_7[[#This Row],[TIEMPO DE REPOSICION DIAS]]</f>
        <v>0</v>
      </c>
      <c r="M103" s="196"/>
      <c r="N103" s="138">
        <f>+(x_7[[#This Row],[CONSUMO]]*1)/6</f>
        <v>0</v>
      </c>
      <c r="O103" s="198">
        <f>+_xlfn.XLOOKUP(x_7[[#This Row],[PROVEEDOR]],PROVEEDORES!A:A,PROVEEDORES!C:C)</f>
        <v>3</v>
      </c>
      <c r="P103" s="138"/>
      <c r="Q103" s="138"/>
      <c r="R103" s="13" cm="1">
        <f t="array" ref="R103">+IFERROR(MIN(_xlfn._xlws.FILTER(DATAIN_COMPRAS!$J$2:J3177,(DATAIN_COMPRAS!$C$2:C3177=C103)*(DATAIN_COMPRAS!$A$2:A3177=MAX(IF(DATAIN_COMPRAS!$C$2:C3177=C103,DATAIN_COMPRAS!$A$2:A3177))))),0)</f>
        <v>9300</v>
      </c>
      <c r="S103" s="13">
        <f>+x_7[[#This Row],[PEDIDO]]*x_7[[#This Row],[PRECIO UN]]</f>
        <v>0</v>
      </c>
      <c r="T103" s="117">
        <f>+x_7[[#This Row],[COSTO COMPRA]]/$E$3</f>
        <v>0</v>
      </c>
      <c r="U103" s="64">
        <f>+x_7[[#This Row],[PEDIDO SEMANA ANTERIOR]]+x_7[[#This Row],[STOCK SEMANA ANTERIOR]]-x_7[[#This Row],[STOCK ACTUAL]]</f>
        <v>0</v>
      </c>
      <c r="V10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4" spans="1:24" ht="15" hidden="1" customHeight="1" x14ac:dyDescent="0.35">
      <c r="A104" s="139">
        <f t="shared" ca="1" si="4"/>
        <v>45979</v>
      </c>
      <c r="B104" s="8"/>
      <c r="C104" s="8" t="s">
        <v>202</v>
      </c>
      <c r="D104" s="194">
        <f t="shared" si="5"/>
        <v>0</v>
      </c>
      <c r="F104" s="194"/>
      <c r="G104" s="138" t="str" cm="1">
        <f t="array" ref="G104">IFERROR(INDEX(DATAIN_COMPRAS!$B$2:$B$2999,MATCH(1,(DATAIN_COMPRAS!$C$2:$C$2999=C104)*(DATAIN_COMPRAS!$A$2:$A$2999=MAX(IF(DATAIN_COMPRAS!$C$2:$C$2999=C104,DATAIN_COMPRAS!$A$2:$A$2999)))*(DATAIN_COMPRAS!$J$2:$J$2999=MIN(_xlfn._xlws.FILTER(DATAIN_COMPRAS!$J$2:$J$2999,(DATAIN_COMPRAS!$C$2:$C$2999=C104)*(DATAIN_COMPRAS!$A$2:$A$2999=MAX(IF(DATAIN_COMPRAS!$C$2:$C$2999=C104,DATAIN_COMPRAS!$A$2:$A$2999)))))),0)),"Sin datos")</f>
        <v>FRUTOS SECOS</v>
      </c>
      <c r="I10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4" s="195">
        <f>+x_7[[#This Row],[STOCK ACTUAL]]*x_7[[#This Row],[KG/UN]]</f>
        <v>0</v>
      </c>
      <c r="K104" s="196">
        <f>+(x_7[[#This Row],[DEMANDA DIARIA]]*x_7[[#This Row],[TIEMPO DE REPOSICION DIAS]])</f>
        <v>0</v>
      </c>
      <c r="L104" s="196">
        <f>+x_7[[#This Row],[DEMANDA DIARIA]]*x_7[[#This Row],[TIEMPO DE REPOSICION DIAS]]</f>
        <v>0</v>
      </c>
      <c r="M104" s="196"/>
      <c r="N104" s="138">
        <f>+(x_7[[#This Row],[CONSUMO]]*1)/6</f>
        <v>0</v>
      </c>
      <c r="O104" s="198">
        <f>+_xlfn.XLOOKUP(x_7[[#This Row],[PROVEEDOR]],PROVEEDORES!A:A,PROVEEDORES!C:C)</f>
        <v>14</v>
      </c>
      <c r="P104" s="138"/>
      <c r="Q104" s="138"/>
      <c r="R104" s="13" cm="1">
        <f t="array" ref="R104">+IFERROR(MIN(_xlfn._xlws.FILTER(DATAIN_COMPRAS!$J$2:J3181,(DATAIN_COMPRAS!$C$2:C3181=C104)*(DATAIN_COMPRAS!$A$2:A3181=MAX(IF(DATAIN_COMPRAS!$C$2:C3181=C104,DATAIN_COMPRAS!$A$2:A3181))))),0)</f>
        <v>0</v>
      </c>
      <c r="S104" s="13">
        <f>+x_7[[#This Row],[PEDIDO]]*x_7[[#This Row],[PRECIO UN]]</f>
        <v>0</v>
      </c>
      <c r="T104" s="117">
        <f>+x_7[[#This Row],[COSTO COMPRA]]/$E$3</f>
        <v>0</v>
      </c>
      <c r="U104" s="64">
        <f>+x_7[[#This Row],[PEDIDO SEMANA ANTERIOR]]+x_7[[#This Row],[STOCK SEMANA ANTERIOR]]-x_7[[#This Row],[STOCK ACTUAL]]</f>
        <v>0</v>
      </c>
      <c r="V10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5" spans="1:24" ht="15" hidden="1" customHeight="1" x14ac:dyDescent="0.35">
      <c r="A105" s="139">
        <f t="shared" ca="1" si="4"/>
        <v>45979</v>
      </c>
      <c r="B105" s="8"/>
      <c r="C105" s="8" t="s">
        <v>203</v>
      </c>
      <c r="D105" s="194">
        <f t="shared" si="5"/>
        <v>0</v>
      </c>
      <c r="F105" s="194"/>
      <c r="G105" s="138" t="str" cm="1">
        <f t="array" ref="G105">IFERROR(INDEX(DATAIN_COMPRAS!$B$2:$B$2999,MATCH(1,(DATAIN_COMPRAS!$C$2:$C$2999=C105)*(DATAIN_COMPRAS!$A$2:$A$2999=MAX(IF(DATAIN_COMPRAS!$C$2:$C$2999=C105,DATAIN_COMPRAS!$A$2:$A$2999)))*(DATAIN_COMPRAS!$J$2:$J$2999=MIN(_xlfn._xlws.FILTER(DATAIN_COMPRAS!$J$2:$J$2999,(DATAIN_COMPRAS!$C$2:$C$2999=C105)*(DATAIN_COMPRAS!$A$2:$A$2999=MAX(IF(DATAIN_COMPRAS!$C$2:$C$2999=C105,DATAIN_COMPRAS!$A$2:$A$2999)))))),0)),"Sin datos")</f>
        <v>FRUTOS SECOS</v>
      </c>
      <c r="I10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5" s="195">
        <f>+x_7[[#This Row],[STOCK ACTUAL]]*x_7[[#This Row],[KG/UN]]</f>
        <v>0</v>
      </c>
      <c r="K105" s="196">
        <f>+(x_7[[#This Row],[DEMANDA DIARIA]]*x_7[[#This Row],[TIEMPO DE REPOSICION DIAS]])</f>
        <v>0</v>
      </c>
      <c r="L105" s="196">
        <f>+x_7[[#This Row],[DEMANDA DIARIA]]*x_7[[#This Row],[TIEMPO DE REPOSICION DIAS]]</f>
        <v>0</v>
      </c>
      <c r="M105" s="196"/>
      <c r="N105" s="138">
        <f>+(x_7[[#This Row],[CONSUMO]]*1)/6</f>
        <v>0</v>
      </c>
      <c r="O105" s="198">
        <f>+_xlfn.XLOOKUP(x_7[[#This Row],[PROVEEDOR]],PROVEEDORES!A:A,PROVEEDORES!C:C)</f>
        <v>14</v>
      </c>
      <c r="P105" s="138"/>
      <c r="Q105" s="138"/>
      <c r="R105" s="13" cm="1">
        <f t="array" ref="R105">+IFERROR(MIN(_xlfn._xlws.FILTER(DATAIN_COMPRAS!$J$2:J3182,(DATAIN_COMPRAS!$C$2:C3182=C105)*(DATAIN_COMPRAS!$A$2:A3182=MAX(IF(DATAIN_COMPRAS!$C$2:C3182=C105,DATAIN_COMPRAS!$A$2:A3182))))),0)</f>
        <v>0</v>
      </c>
      <c r="S105" s="13">
        <f>+x_7[[#This Row],[PEDIDO]]*x_7[[#This Row],[PRECIO UN]]</f>
        <v>0</v>
      </c>
      <c r="T105" s="117">
        <f>+x_7[[#This Row],[COSTO COMPRA]]/$E$3</f>
        <v>0</v>
      </c>
      <c r="U105" s="64">
        <f>+x_7[[#This Row],[PEDIDO SEMANA ANTERIOR]]+x_7[[#This Row],[STOCK SEMANA ANTERIOR]]-x_7[[#This Row],[STOCK ACTUAL]]</f>
        <v>0</v>
      </c>
      <c r="V10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6" spans="1:24" ht="15" hidden="1" customHeight="1" x14ac:dyDescent="0.35">
      <c r="A106" s="137">
        <f t="shared" ca="1" si="4"/>
        <v>45979</v>
      </c>
      <c r="B106" s="8"/>
      <c r="C106" s="8" t="s">
        <v>332</v>
      </c>
      <c r="D106" s="194">
        <f t="shared" si="5"/>
        <v>0</v>
      </c>
      <c r="E106" s="91"/>
      <c r="F106" s="194"/>
      <c r="G106" s="138" t="s">
        <v>346</v>
      </c>
      <c r="I10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6" s="195">
        <f>+x_7[[#This Row],[STOCK ACTUAL]]*x_7[[#This Row],[KG/UN]]</f>
        <v>0</v>
      </c>
      <c r="K106" s="196">
        <f>+(x_7[[#This Row],[DEMANDA DIARIA]]*x_7[[#This Row],[TIEMPO DE REPOSICION DIAS]])</f>
        <v>0</v>
      </c>
      <c r="L106" s="196">
        <f>+x_7[[#This Row],[DEMANDA DIARIA]]*x_7[[#This Row],[TIEMPO DE REPOSICION DIAS]]</f>
        <v>0</v>
      </c>
      <c r="M106" s="196"/>
      <c r="N106" s="138">
        <f>+(x_7[[#This Row],[CONSUMO]]*1)/6</f>
        <v>0</v>
      </c>
      <c r="O106" s="198">
        <f>+_xlfn.XLOOKUP(x_7[[#This Row],[PROVEEDOR]],PROVEEDORES!A:A,PROVEEDORES!C:C)</f>
        <v>7</v>
      </c>
      <c r="P106" s="138"/>
      <c r="Q106" s="138"/>
      <c r="R106" s="13" cm="1">
        <f t="array" ref="R106">+IFERROR(MIN(_xlfn._xlws.FILTER(DATAIN_COMPRAS!$J$2:J3165,(DATAIN_COMPRAS!$C$2:C3165=C106)*(DATAIN_COMPRAS!$A$2:A3165=MAX(IF(DATAIN_COMPRAS!$C$2:C3165=C106,DATAIN_COMPRAS!$A$2:A3165))))),0)</f>
        <v>11593.02936</v>
      </c>
      <c r="S106" s="13">
        <f>+x_7[[#This Row],[PEDIDO]]*x_7[[#This Row],[PRECIO UN]]</f>
        <v>0</v>
      </c>
      <c r="T106" s="117">
        <f>+x_7[[#This Row],[COSTO COMPRA]]/$E$3</f>
        <v>0</v>
      </c>
      <c r="U106" s="64">
        <f>+x_7[[#This Row],[PEDIDO SEMANA ANTERIOR]]+x_7[[#This Row],[STOCK SEMANA ANTERIOR]]-x_7[[#This Row],[STOCK ACTUAL]]</f>
        <v>0</v>
      </c>
      <c r="V10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07" spans="1:24" ht="15" hidden="1" customHeight="1" x14ac:dyDescent="0.35">
      <c r="A107" s="137">
        <f t="shared" ca="1" si="4"/>
        <v>45979</v>
      </c>
      <c r="B107" s="8"/>
      <c r="C107" s="8" t="s">
        <v>330</v>
      </c>
      <c r="D107" s="194">
        <f t="shared" si="5"/>
        <v>0</v>
      </c>
      <c r="E107" s="91"/>
      <c r="F107" s="194"/>
      <c r="G107" s="138" t="str" cm="1">
        <f t="array" ref="G107">IFERROR(INDEX(DATAIN_COMPRAS!$B$2:$B$2999,MATCH(1,(DATAIN_COMPRAS!$C$2:$C$2999=C107)*(DATAIN_COMPRAS!$A$2:$A$2999=MAX(IF(DATAIN_COMPRAS!$C$2:$C$2999=C107,DATAIN_COMPRAS!$A$2:$A$2999)))*(DATAIN_COMPRAS!$J$2:$J$2999=MIN(_xlfn._xlws.FILTER(DATAIN_COMPRAS!$J$2:$J$2999,(DATAIN_COMPRAS!$C$2:$C$2999=C107)*(DATAIN_COMPRAS!$A$2:$A$2999=MAX(IF(DATAIN_COMPRAS!$C$2:$C$2999=C107,DATAIN_COMPRAS!$A$2:$A$2999)))))),0)),"Sin datos")</f>
        <v>GRUPO SAN JOSE</v>
      </c>
      <c r="I10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7" s="195">
        <f>+x_7[[#This Row],[STOCK ACTUAL]]*x_7[[#This Row],[KG/UN]]</f>
        <v>0</v>
      </c>
      <c r="K107" s="196">
        <f>+(x_7[[#This Row],[DEMANDA DIARIA]]*x_7[[#This Row],[TIEMPO DE REPOSICION DIAS]])</f>
        <v>0</v>
      </c>
      <c r="L107" s="196">
        <f>+x_7[[#This Row],[DEMANDA DIARIA]]*x_7[[#This Row],[TIEMPO DE REPOSICION DIAS]]</f>
        <v>0</v>
      </c>
      <c r="M107" s="196"/>
      <c r="N107" s="138">
        <f>+(x_7[[#This Row],[CONSUMO]]*1)/6</f>
        <v>0</v>
      </c>
      <c r="O107" s="198">
        <f>+_xlfn.XLOOKUP(x_7[[#This Row],[PROVEEDOR]],PROVEEDORES!A:A,PROVEEDORES!C:C)</f>
        <v>7</v>
      </c>
      <c r="P107" s="138"/>
      <c r="Q107" s="138"/>
      <c r="R107" s="13" cm="1">
        <f t="array" ref="R107">+IFERROR(MIN(_xlfn._xlws.FILTER(DATAIN_COMPRAS!$J$2:J3183,(DATAIN_COMPRAS!$C$2:C3183=C107)*(DATAIN_COMPRAS!$A$2:A3183=MAX(IF(DATAIN_COMPRAS!$C$2:C3183=C107,DATAIN_COMPRAS!$A$2:A3183))))),0)</f>
        <v>13207.936984</v>
      </c>
      <c r="S107" s="140">
        <f>+x_7[[#This Row],[PEDIDO]]*x_7[[#This Row],[PRECIO UN]]</f>
        <v>0</v>
      </c>
      <c r="T107" s="117">
        <f>+x_7[[#This Row],[COSTO COMPRA]]/$E$3</f>
        <v>0</v>
      </c>
      <c r="U107" s="118">
        <f>+x_7[[#This Row],[PEDIDO SEMANA ANTERIOR]]+x_7[[#This Row],[STOCK SEMANA ANTERIOR]]-x_7[[#This Row],[STOCK ACTUAL]]</f>
        <v>0</v>
      </c>
      <c r="V10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08" spans="1:24" ht="15" customHeight="1" x14ac:dyDescent="0.35">
      <c r="A108" s="137">
        <f t="shared" ca="1" si="4"/>
        <v>45979</v>
      </c>
      <c r="B108" s="8"/>
      <c r="C108" s="222" t="s">
        <v>168</v>
      </c>
      <c r="D108" s="194">
        <f t="shared" si="5"/>
        <v>0</v>
      </c>
      <c r="E108" s="85" t="s">
        <v>780</v>
      </c>
      <c r="F108" s="194">
        <v>1</v>
      </c>
      <c r="G108" s="138" t="str" cm="1">
        <f t="array" ref="G108">IFERROR(INDEX(DATAIN_COMPRAS!$B$2:$B$2999,MATCH(1,(DATAIN_COMPRAS!$C$2:$C$2999=C108)*(DATAIN_COMPRAS!$A$2:$A$2999=MAX(IF(DATAIN_COMPRAS!$C$2:$C$2999=C108,DATAIN_COMPRAS!$A$2:$A$2999)))*(DATAIN_COMPRAS!$J$2:$J$2999=MIN(_xlfn._xlws.FILTER(DATAIN_COMPRAS!$J$2:$J$2999,(DATAIN_COMPRAS!$C$2:$C$2999=C108)*(DATAIN_COMPRAS!$A$2:$A$2999=MAX(IF(DATAIN_COMPRAS!$C$2:$C$2999=C108,DATAIN_COMPRAS!$A$2:$A$2999)))))),0)),"Sin datos")</f>
        <v>FRUTOS CONGELADOS</v>
      </c>
      <c r="H108" s="68">
        <v>45981</v>
      </c>
      <c r="I10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8" s="195">
        <f>+x_7[[#This Row],[STOCK ACTUAL]]*x_7[[#This Row],[KG/UN]]</f>
        <v>0</v>
      </c>
      <c r="K108" s="196">
        <f>+(x_7[[#This Row],[DEMANDA DIARIA]]*x_7[[#This Row],[TIEMPO DE REPOSICION DIAS]])</f>
        <v>0</v>
      </c>
      <c r="L108" s="196">
        <f>+x_7[[#This Row],[DEMANDA DIARIA]]*x_7[[#This Row],[TIEMPO DE REPOSICION DIAS]]</f>
        <v>0</v>
      </c>
      <c r="M108" s="196"/>
      <c r="N108" s="138">
        <f>+(x_7[[#This Row],[CONSUMO]]*1)/6</f>
        <v>0</v>
      </c>
      <c r="O108" s="198">
        <f>+_xlfn.XLOOKUP(x_7[[#This Row],[PROVEEDOR]],PROVEEDORES!A:A,PROVEEDORES!C:C)</f>
        <v>3</v>
      </c>
      <c r="P108" s="138"/>
      <c r="Q108" s="138"/>
      <c r="R108" s="13" cm="1">
        <f t="array" ref="R108">+IFERROR(MIN(_xlfn._xlws.FILTER(DATAIN_COMPRAS!$J$2:J3202,(DATAIN_COMPRAS!$C$2:C3202=C108)*(DATAIN_COMPRAS!$A$2:A3202=MAX(IF(DATAIN_COMPRAS!$C$2:C3202=C108,DATAIN_COMPRAS!$A$2:A3202))))),0)</f>
        <v>11990</v>
      </c>
      <c r="S108" s="13">
        <f>+x_7[[#This Row],[PEDIDO]]*x_7[[#This Row],[PRECIO UN]]</f>
        <v>11990</v>
      </c>
      <c r="T108" s="117">
        <f>+x_7[[#This Row],[COSTO COMPRA]]/$E$3</f>
        <v>1.2640976560939205E-2</v>
      </c>
      <c r="U108" s="64">
        <f>+x_7[[#This Row],[PEDIDO SEMANA ANTERIOR]]+x_7[[#This Row],[STOCK SEMANA ANTERIOR]]-x_7[[#This Row],[STOCK ACTUAL]]</f>
        <v>0</v>
      </c>
      <c r="V10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09" spans="1:24" ht="15" hidden="1" customHeight="1" x14ac:dyDescent="0.35">
      <c r="A109" s="137">
        <f t="shared" ca="1" si="4"/>
        <v>45979</v>
      </c>
      <c r="B109" s="8"/>
      <c r="C109" s="8" t="s">
        <v>774</v>
      </c>
      <c r="D109" s="194">
        <f t="shared" si="5"/>
        <v>0</v>
      </c>
      <c r="E109" s="91"/>
      <c r="F109" s="194"/>
      <c r="G109" s="138" t="s">
        <v>57</v>
      </c>
      <c r="I10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09" s="195">
        <f>+x_7[[#This Row],[STOCK ACTUAL]]*x_7[[#This Row],[KG/UN]]</f>
        <v>0</v>
      </c>
      <c r="K109" s="196">
        <f>+(x_7[[#This Row],[DEMANDA DIARIA]]*x_7[[#This Row],[TIEMPO DE REPOSICION DIAS]])</f>
        <v>0</v>
      </c>
      <c r="L109" s="196">
        <f>+x_7[[#This Row],[DEMANDA DIARIA]]*x_7[[#This Row],[TIEMPO DE REPOSICION DIAS]]</f>
        <v>0</v>
      </c>
      <c r="M109" s="196"/>
      <c r="N109" s="138">
        <f>+(x_7[[#This Row],[CONSUMO]]*1)/6</f>
        <v>0</v>
      </c>
      <c r="O109" s="198">
        <f>+_xlfn.XLOOKUP(x_7[[#This Row],[PROVEEDOR]],PROVEEDORES!A:A,PROVEEDORES!C:C)</f>
        <v>7</v>
      </c>
      <c r="P109" s="138"/>
      <c r="Q109" s="138"/>
      <c r="R109" s="13" cm="1">
        <f t="array" ref="R109">+IFERROR(MIN(_xlfn._xlws.FILTER(DATAIN_COMPRAS!$J$2:J3191,(DATAIN_COMPRAS!$C$2:C3191=C109)*(DATAIN_COMPRAS!$A$2:A3191=MAX(IF(DATAIN_COMPRAS!$C$2:C3191=C109,DATAIN_COMPRAS!$A$2:A3191))))),0)</f>
        <v>6226.9624999999996</v>
      </c>
      <c r="S109" s="13">
        <f>+x_7[[#This Row],[PEDIDO]]*x_7[[#This Row],[PRECIO UN]]</f>
        <v>0</v>
      </c>
      <c r="T109" s="117">
        <f>+x_7[[#This Row],[COSTO COMPRA]]/$E$3</f>
        <v>0</v>
      </c>
      <c r="U109" s="64">
        <f>+x_7[[#This Row],[PEDIDO SEMANA ANTERIOR]]+x_7[[#This Row],[STOCK SEMANA ANTERIOR]]-x_7[[#This Row],[STOCK ACTUAL]]</f>
        <v>0</v>
      </c>
      <c r="V10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0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0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0" spans="1:24" ht="15" hidden="1" customHeight="1" x14ac:dyDescent="0.35">
      <c r="A110" s="137">
        <f t="shared" ca="1" si="4"/>
        <v>45979</v>
      </c>
      <c r="B110" s="8"/>
      <c r="C110" s="8" t="s">
        <v>209</v>
      </c>
      <c r="D110" s="194">
        <f t="shared" si="5"/>
        <v>0</v>
      </c>
      <c r="E110" s="91"/>
      <c r="F110" s="194"/>
      <c r="G110" s="138" t="str" cm="1">
        <f t="array" ref="G110">IFERROR(INDEX(DATAIN_COMPRAS!$B$2:$B$2999,MATCH(1,(DATAIN_COMPRAS!$C$2:$C$2999=C110)*(DATAIN_COMPRAS!$A$2:$A$2999=MAX(IF(DATAIN_COMPRAS!$C$2:$C$2999=C110,DATAIN_COMPRAS!$A$2:$A$2999)))*(DATAIN_COMPRAS!$J$2:$J$2999=MIN(_xlfn._xlws.FILTER(DATAIN_COMPRAS!$J$2:$J$2999,(DATAIN_COMPRAS!$C$2:$C$2999=C110)*(DATAIN_COMPRAS!$A$2:$A$2999=MAX(IF(DATAIN_COMPRAS!$C$2:$C$2999=C110,DATAIN_COMPRAS!$A$2:$A$2999)))))),0)),"Sin datos")</f>
        <v>HANNOVER BEBIDAS</v>
      </c>
      <c r="I11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0" s="195">
        <f>+x_7[[#This Row],[STOCK ACTUAL]]*x_7[[#This Row],[KG/UN]]</f>
        <v>0</v>
      </c>
      <c r="K110" s="196">
        <f>+(x_7[[#This Row],[DEMANDA DIARIA]]*x_7[[#This Row],[TIEMPO DE REPOSICION DIAS]])</f>
        <v>0</v>
      </c>
      <c r="L110" s="196">
        <f>+x_7[[#This Row],[DEMANDA DIARIA]]*x_7[[#This Row],[TIEMPO DE REPOSICION DIAS]]</f>
        <v>0</v>
      </c>
      <c r="M110" s="196"/>
      <c r="N110" s="138">
        <f>+(x_7[[#This Row],[CONSUMO]]*1)/6</f>
        <v>0</v>
      </c>
      <c r="O110" s="198">
        <f>+_xlfn.XLOOKUP(x_7[[#This Row],[PROVEEDOR]],PROVEEDORES!A:A,PROVEEDORES!C:C)</f>
        <v>1</v>
      </c>
      <c r="P110" s="138"/>
      <c r="Q110" s="138"/>
      <c r="R110" s="13" cm="1">
        <f t="array" ref="R110">+IFERROR(MIN(_xlfn._xlws.FILTER(DATAIN_COMPRAS!$J$2:J3188,(DATAIN_COMPRAS!$C$2:C3188=C110)*(DATAIN_COMPRAS!$A$2:A3188=MAX(IF(DATAIN_COMPRAS!$C$2:C3188=C110,DATAIN_COMPRAS!$A$2:A3188))))),0)</f>
        <v>883.33000800000002</v>
      </c>
      <c r="S110" s="13">
        <f>+x_7[[#This Row],[PEDIDO]]*x_7[[#This Row],[PRECIO UN]]</f>
        <v>0</v>
      </c>
      <c r="T110" s="117">
        <f>+x_7[[#This Row],[COSTO COMPRA]]/$E$3</f>
        <v>0</v>
      </c>
      <c r="U110" s="64">
        <f>+x_7[[#This Row],[PEDIDO SEMANA ANTERIOR]]+x_7[[#This Row],[STOCK SEMANA ANTERIOR]]-x_7[[#This Row],[STOCK ACTUAL]]</f>
        <v>0</v>
      </c>
      <c r="V11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1" spans="1:24" ht="15" customHeight="1" x14ac:dyDescent="0.35">
      <c r="A111" s="137">
        <f t="shared" ca="1" si="4"/>
        <v>45979</v>
      </c>
      <c r="B111" s="8"/>
      <c r="C111" s="223" t="s">
        <v>217</v>
      </c>
      <c r="D111" s="194">
        <f t="shared" si="5"/>
        <v>0</v>
      </c>
      <c r="E111" s="162" t="s">
        <v>792</v>
      </c>
      <c r="F111" s="194">
        <v>5</v>
      </c>
      <c r="G111" s="138" t="str" cm="1">
        <f t="array" ref="G111">IFERROR(INDEX(DATAIN_COMPRAS!$B$2:$B$2999,MATCH(1,(DATAIN_COMPRAS!$C$2:$C$2999=C111)*(DATAIN_COMPRAS!$A$2:$A$2999=MAX(IF(DATAIN_COMPRAS!$C$2:$C$2999=C111,DATAIN_COMPRAS!$A$2:$A$2999)))*(DATAIN_COMPRAS!$J$2:$J$2999=MIN(_xlfn._xlws.FILTER(DATAIN_COMPRAS!$J$2:$J$2999,(DATAIN_COMPRAS!$C$2:$C$2999=C111)*(DATAIN_COMPRAS!$A$2:$A$2999=MAX(IF(DATAIN_COMPRAS!$C$2:$C$2999=C111,DATAIN_COMPRAS!$A$2:$A$2999)))))),0)),"Sin datos")</f>
        <v>HARINAR</v>
      </c>
      <c r="H111" s="68">
        <v>45980</v>
      </c>
      <c r="I111" s="204"/>
      <c r="J111" s="195">
        <f>+x_7[[#This Row],[STOCK ACTUAL]]*x_7[[#This Row],[KG/UN]]</f>
        <v>0</v>
      </c>
      <c r="K111" s="196">
        <f>+(x_7[[#This Row],[DEMANDA DIARIA]]*x_7[[#This Row],[TIEMPO DE REPOSICION DIAS]])</f>
        <v>0</v>
      </c>
      <c r="L111" s="196">
        <f>+x_7[[#This Row],[DEMANDA DIARIA]]*x_7[[#This Row],[TIEMPO DE REPOSICION DIAS]]</f>
        <v>0</v>
      </c>
      <c r="M111" s="196"/>
      <c r="N111" s="138">
        <f>+(x_7[[#This Row],[CONSUMO]]*1)/6</f>
        <v>0</v>
      </c>
      <c r="O111" s="198">
        <f>+_xlfn.XLOOKUP(x_7[[#This Row],[PROVEEDOR]],PROVEEDORES!A:A,PROVEEDORES!C:C)</f>
        <v>7</v>
      </c>
      <c r="P111" s="138"/>
      <c r="Q111" s="138"/>
      <c r="R111" s="13" cm="1">
        <f t="array" ref="R111">+IFERROR(MIN(_xlfn._xlws.FILTER(DATAIN_COMPRAS!$J$2:J3141,(DATAIN_COMPRAS!$C$2:C3141=C111)*(DATAIN_COMPRAS!$A$2:A3141=MAX(IF(DATAIN_COMPRAS!$C$2:C3141=C111,DATAIN_COMPRAS!$A$2:A3141))))),0)</f>
        <v>2358.0479999999998</v>
      </c>
      <c r="S111" s="13">
        <f>+x_7[[#This Row],[PEDIDO]]*x_7[[#This Row],[PRECIO UN]]</f>
        <v>11790.239999999998</v>
      </c>
      <c r="T111" s="191">
        <f>+x_7[[#This Row],[COSTO COMPRA]]/$E$3</f>
        <v>1.2430370933098234E-2</v>
      </c>
      <c r="U111" s="64">
        <f>+x_7[[#This Row],[PEDIDO SEMANA ANTERIOR]]+x_7[[#This Row],[STOCK SEMANA ANTERIOR]]-x_7[[#This Row],[STOCK ACTUAL]]</f>
        <v>0</v>
      </c>
      <c r="V11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1" s="7">
        <f>SUMIFS(DATAIN_COMPRAS!E:E,DATAIN_COMPRAS!C:C,x_7[[#This Row],[ITEM]],DATAIN_COMPRAS!A:A,"&gt;="&amp;'PEDIDO QALA'!$V$2,DATAIN_COMPRAS!A:A,"&lt;="&amp;'PEDIDO QALA'!$V$3,DATAIN_COMPRAS!L:L,"GENERACION ALFA")</f>
        <v>0</v>
      </c>
    </row>
    <row r="112" spans="1:24" ht="15" hidden="1" customHeight="1" x14ac:dyDescent="0.35">
      <c r="A112" s="137">
        <f t="shared" ca="1" si="4"/>
        <v>45979</v>
      </c>
      <c r="B112" s="8"/>
      <c r="C112" s="8" t="s">
        <v>428</v>
      </c>
      <c r="D112" s="194">
        <f t="shared" si="5"/>
        <v>0</v>
      </c>
      <c r="E112" s="91"/>
      <c r="F112" s="194"/>
      <c r="G112" s="138" t="str" cm="1">
        <f t="array" ref="G112">IFERROR(INDEX(DATAIN_COMPRAS!$B$2:$B$2999,MATCH(1,(DATAIN_COMPRAS!$C$2:$C$2999=C112)*(DATAIN_COMPRAS!$A$2:$A$2999=MAX(IF(DATAIN_COMPRAS!$C$2:$C$2999=C112,DATAIN_COMPRAS!$A$2:$A$2999)))*(DATAIN_COMPRAS!$J$2:$J$2999=MIN(_xlfn._xlws.FILTER(DATAIN_COMPRAS!$J$2:$J$2999,(DATAIN_COMPRAS!$C$2:$C$2999=C112)*(DATAIN_COMPRAS!$A$2:$A$2999=MAX(IF(DATAIN_COMPRAS!$C$2:$C$2999=C112,DATAIN_COMPRAS!$A$2:$A$2999)))))),0)),"Sin datos")</f>
        <v>HANNOVER BEBIDAS</v>
      </c>
      <c r="I11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2" s="195">
        <f>+x_7[[#This Row],[STOCK ACTUAL]]*x_7[[#This Row],[KG/UN]]</f>
        <v>0</v>
      </c>
      <c r="K112" s="196">
        <f>+(x_7[[#This Row],[DEMANDA DIARIA]]*x_7[[#This Row],[TIEMPO DE REPOSICION DIAS]])</f>
        <v>0</v>
      </c>
      <c r="L112" s="196">
        <f>+x_7[[#This Row],[DEMANDA DIARIA]]*x_7[[#This Row],[TIEMPO DE REPOSICION DIAS]]</f>
        <v>0</v>
      </c>
      <c r="M112" s="196"/>
      <c r="N112" s="138">
        <f>+(x_7[[#This Row],[CONSUMO]]*1)/6</f>
        <v>0</v>
      </c>
      <c r="O112" s="198">
        <f>+_xlfn.XLOOKUP(x_7[[#This Row],[PROVEEDOR]],PROVEEDORES!A:A,PROVEEDORES!C:C)</f>
        <v>1</v>
      </c>
      <c r="P112" s="138"/>
      <c r="Q112" s="138"/>
      <c r="R112" s="13" cm="1">
        <f t="array" ref="R112">+IFERROR(MIN(_xlfn._xlws.FILTER(DATAIN_COMPRAS!$J$2:J3186,(DATAIN_COMPRAS!$C$2:C3186=C112)*(DATAIN_COMPRAS!$A$2:A3186=MAX(IF(DATAIN_COMPRAS!$C$2:C3186=C112,DATAIN_COMPRAS!$A$2:A3186))))),0)</f>
        <v>816.00004199999989</v>
      </c>
      <c r="S112" s="140">
        <f>+x_7[[#This Row],[PEDIDO]]*x_7[[#This Row],[PRECIO UN]]</f>
        <v>0</v>
      </c>
      <c r="T112" s="117">
        <f>+x_7[[#This Row],[COSTO COMPRA]]/$E$3</f>
        <v>0</v>
      </c>
      <c r="U112" s="118">
        <f>+x_7[[#This Row],[PEDIDO SEMANA ANTERIOR]]+x_7[[#This Row],[STOCK SEMANA ANTERIOR]]-x_7[[#This Row],[STOCK ACTUAL]]</f>
        <v>0</v>
      </c>
      <c r="V11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2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13" spans="1:24" ht="15" hidden="1" customHeight="1" x14ac:dyDescent="0.35">
      <c r="A113" s="137">
        <f t="shared" ca="1" si="4"/>
        <v>45979</v>
      </c>
      <c r="B113" s="8"/>
      <c r="C113" s="8" t="s">
        <v>269</v>
      </c>
      <c r="D113" s="194">
        <f t="shared" si="5"/>
        <v>0</v>
      </c>
      <c r="E113" s="91"/>
      <c r="F113" s="194"/>
      <c r="G113" s="138" t="str" cm="1">
        <f t="array" ref="G113">IFERROR(INDEX(DATAIN_COMPRAS!$B$2:$B$2999,MATCH(1,(DATAIN_COMPRAS!$C$2:$C$2999=C113)*(DATAIN_COMPRAS!$A$2:$A$2999=MAX(IF(DATAIN_COMPRAS!$C$2:$C$2999=C113,DATAIN_COMPRAS!$A$2:$A$2999)))*(DATAIN_COMPRAS!$J$2:$J$2999=MIN(_xlfn._xlws.FILTER(DATAIN_COMPRAS!$J$2:$J$2999,(DATAIN_COMPRAS!$C$2:$C$2999=C113)*(DATAIN_COMPRAS!$A$2:$A$2999=MAX(IF(DATAIN_COMPRAS!$C$2:$C$2999=C113,DATAIN_COMPRAS!$A$2:$A$2999)))))),0)),"Sin datos")</f>
        <v>HARINAR</v>
      </c>
      <c r="I11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3" s="195">
        <f>+x_7[[#This Row],[STOCK ACTUAL]]*x_7[[#This Row],[KG/UN]]</f>
        <v>0</v>
      </c>
      <c r="K113" s="196">
        <f>+(x_7[[#This Row],[DEMANDA DIARIA]]*x_7[[#This Row],[TIEMPO DE REPOSICION DIAS]])</f>
        <v>0</v>
      </c>
      <c r="L113" s="196">
        <f>+x_7[[#This Row],[DEMANDA DIARIA]]*x_7[[#This Row],[TIEMPO DE REPOSICION DIAS]]</f>
        <v>0</v>
      </c>
      <c r="M113" s="196"/>
      <c r="N113" s="138">
        <f>+(x_7[[#This Row],[CONSUMO]]*1)/6</f>
        <v>0</v>
      </c>
      <c r="O113" s="198">
        <f>+_xlfn.XLOOKUP(x_7[[#This Row],[PROVEEDOR]],PROVEEDORES!A:A,PROVEEDORES!C:C)</f>
        <v>7</v>
      </c>
      <c r="P113" s="138"/>
      <c r="Q113" s="138"/>
      <c r="R113" s="13" cm="1">
        <f t="array" ref="R113">+IFERROR(MIN(_xlfn._xlws.FILTER(DATAIN_COMPRAS!$J$2:J3198,(DATAIN_COMPRAS!$C$2:C3198=C113)*(DATAIN_COMPRAS!$A$2:A3198=MAX(IF(DATAIN_COMPRAS!$C$2:C3198=C113,DATAIN_COMPRAS!$A$2:A3198))))),0)</f>
        <v>4235.0394565217393</v>
      </c>
      <c r="S113" s="13">
        <f>+x_7[[#This Row],[PEDIDO]]*x_7[[#This Row],[PRECIO UN]]</f>
        <v>0</v>
      </c>
      <c r="T113" s="117">
        <f>+x_7[[#This Row],[COSTO COMPRA]]/$E$3</f>
        <v>0</v>
      </c>
      <c r="U113" s="64">
        <f>+x_7[[#This Row],[PEDIDO SEMANA ANTERIOR]]+x_7[[#This Row],[STOCK SEMANA ANTERIOR]]-x_7[[#This Row],[STOCK ACTUAL]]</f>
        <v>0</v>
      </c>
      <c r="V11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4" spans="1:24" ht="15" hidden="1" customHeight="1" x14ac:dyDescent="0.35">
      <c r="A114" s="137">
        <f t="shared" ca="1" si="4"/>
        <v>45979</v>
      </c>
      <c r="B114" s="8"/>
      <c r="C114" s="8" t="s">
        <v>176</v>
      </c>
      <c r="D114" s="194">
        <f t="shared" si="5"/>
        <v>0</v>
      </c>
      <c r="F114" s="194"/>
      <c r="G114" s="138" t="str" cm="1">
        <f t="array" ref="G114">IFERROR(INDEX(DATAIN_COMPRAS!$B$2:$B$2999,MATCH(1,(DATAIN_COMPRAS!$C$2:$C$2999=C114)*(DATAIN_COMPRAS!$A$2:$A$2999=MAX(IF(DATAIN_COMPRAS!$C$2:$C$2999=C114,DATAIN_COMPRAS!$A$2:$A$2999)))*(DATAIN_COMPRAS!$J$2:$J$2999=MIN(_xlfn._xlws.FILTER(DATAIN_COMPRAS!$J$2:$J$2999,(DATAIN_COMPRAS!$C$2:$C$2999=C114)*(DATAIN_COMPRAS!$A$2:$A$2999=MAX(IF(DATAIN_COMPRAS!$C$2:$C$2999=C114,DATAIN_COMPRAS!$A$2:$A$2999)))))),0)),"Sin datos")</f>
        <v>HARINAR</v>
      </c>
      <c r="I11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4" s="195">
        <f>+x_7[[#This Row],[STOCK ACTUAL]]*x_7[[#This Row],[KG/UN]]</f>
        <v>0</v>
      </c>
      <c r="K114" s="196">
        <f>+(x_7[[#This Row],[DEMANDA DIARIA]]*x_7[[#This Row],[TIEMPO DE REPOSICION DIAS]])</f>
        <v>0</v>
      </c>
      <c r="L114" s="196">
        <f>+x_7[[#This Row],[DEMANDA DIARIA]]*x_7[[#This Row],[TIEMPO DE REPOSICION DIAS]]</f>
        <v>0</v>
      </c>
      <c r="M114" s="196"/>
      <c r="N114" s="138">
        <f>+(x_7[[#This Row],[CONSUMO]]*1)/6</f>
        <v>0</v>
      </c>
      <c r="O114" s="198">
        <f>+_xlfn.XLOOKUP(x_7[[#This Row],[PROVEEDOR]],PROVEEDORES!A:A,PROVEEDORES!C:C)</f>
        <v>7</v>
      </c>
      <c r="P114" s="138"/>
      <c r="Q114" s="138"/>
      <c r="R114" s="13" cm="1">
        <f t="array" ref="R114">+IFERROR(MIN(_xlfn._xlws.FILTER(DATAIN_COMPRAS!$J$2:J3199,(DATAIN_COMPRAS!$C$2:C3199=C114)*(DATAIN_COMPRAS!$A$2:A3199=MAX(IF(DATAIN_COMPRAS!$C$2:C3199=C114,DATAIN_COMPRAS!$A$2:A3199))))),0)</f>
        <v>2982.7104999999997</v>
      </c>
      <c r="S114" s="13">
        <f>+x_7[[#This Row],[PEDIDO]]*x_7[[#This Row],[PRECIO UN]]</f>
        <v>0</v>
      </c>
      <c r="T114" s="117">
        <f>+x_7[[#This Row],[COSTO COMPRA]]/$E$3</f>
        <v>0</v>
      </c>
      <c r="U114" s="64">
        <f>+x_7[[#This Row],[PEDIDO SEMANA ANTERIOR]]+x_7[[#This Row],[STOCK SEMANA ANTERIOR]]-x_7[[#This Row],[STOCK ACTUAL]]</f>
        <v>0</v>
      </c>
      <c r="V11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5" spans="1:24" ht="15" hidden="1" customHeight="1" x14ac:dyDescent="0.35">
      <c r="A115" s="137">
        <f t="shared" ca="1" si="4"/>
        <v>45979</v>
      </c>
      <c r="B115" s="8"/>
      <c r="C115" s="8" t="s">
        <v>225</v>
      </c>
      <c r="D115" s="194">
        <f t="shared" si="5"/>
        <v>0</v>
      </c>
      <c r="E115" s="91"/>
      <c r="F115" s="194"/>
      <c r="G115" s="138" t="str" cm="1">
        <f t="array" ref="G115">IFERROR(INDEX(DATAIN_COMPRAS!$B$2:$B$2999,MATCH(1,(DATAIN_COMPRAS!$C$2:$C$2999=C115)*(DATAIN_COMPRAS!$A$2:$A$2999=MAX(IF(DATAIN_COMPRAS!$C$2:$C$2999=C115,DATAIN_COMPRAS!$A$2:$A$2999)))*(DATAIN_COMPRAS!$J$2:$J$2999=MIN(_xlfn._xlws.FILTER(DATAIN_COMPRAS!$J$2:$J$2999,(DATAIN_COMPRAS!$C$2:$C$2999=C115)*(DATAIN_COMPRAS!$A$2:$A$2999=MAX(IF(DATAIN_COMPRAS!$C$2:$C$2999=C115,DATAIN_COMPRAS!$A$2:$A$2999)))))),0)),"Sin datos")</f>
        <v>HARINAR</v>
      </c>
      <c r="I11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5" s="195">
        <f>+x_7[[#This Row],[STOCK ACTUAL]]*x_7[[#This Row],[KG/UN]]</f>
        <v>0</v>
      </c>
      <c r="K115" s="196">
        <f>+(x_7[[#This Row],[DEMANDA DIARIA]]*x_7[[#This Row],[TIEMPO DE REPOSICION DIAS]])</f>
        <v>0</v>
      </c>
      <c r="L115" s="196">
        <f>+x_7[[#This Row],[DEMANDA DIARIA]]*x_7[[#This Row],[TIEMPO DE REPOSICION DIAS]]</f>
        <v>0</v>
      </c>
      <c r="M115" s="196"/>
      <c r="N115" s="138">
        <f>+(x_7[[#This Row],[CONSUMO]]*1)/6</f>
        <v>0</v>
      </c>
      <c r="O115" s="198">
        <f>+_xlfn.XLOOKUP(x_7[[#This Row],[PROVEEDOR]],PROVEEDORES!A:A,PROVEEDORES!C:C)</f>
        <v>7</v>
      </c>
      <c r="P115" s="138"/>
      <c r="Q115" s="138"/>
      <c r="R115" s="13" cm="1">
        <f t="array" ref="R115">+IFERROR(MIN(_xlfn._xlws.FILTER(DATAIN_COMPRAS!$J$2:J3197,(DATAIN_COMPRAS!$C$2:C3197=C115)*(DATAIN_COMPRAS!$A$2:A3197=MAX(IF(DATAIN_COMPRAS!$C$2:C3197=C115,DATAIN_COMPRAS!$A$2:A3197))))),0)</f>
        <v>2249.9998399999999</v>
      </c>
      <c r="S115" s="140">
        <f>+x_7[[#This Row],[PEDIDO]]*x_7[[#This Row],[PRECIO UN]]</f>
        <v>0</v>
      </c>
      <c r="T115" s="117">
        <f>+x_7[[#This Row],[COSTO COMPRA]]/$E$3</f>
        <v>0</v>
      </c>
      <c r="U115" s="118">
        <f>+x_7[[#This Row],[PEDIDO SEMANA ANTERIOR]]+x_7[[#This Row],[STOCK SEMANA ANTERIOR]]-x_7[[#This Row],[STOCK ACTUAL]]</f>
        <v>0</v>
      </c>
      <c r="V11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16" spans="1:24" ht="15" hidden="1" customHeight="1" x14ac:dyDescent="0.35">
      <c r="A116" s="137">
        <f t="shared" ca="1" si="4"/>
        <v>45979</v>
      </c>
      <c r="B116" s="8"/>
      <c r="C116" s="8" t="s">
        <v>220</v>
      </c>
      <c r="D116" s="194">
        <f t="shared" si="5"/>
        <v>0</v>
      </c>
      <c r="E116" s="91"/>
      <c r="F116" s="194"/>
      <c r="G116" s="138" t="str" cm="1">
        <f t="array" ref="G116">IFERROR(INDEX(DATAIN_COMPRAS!$B$2:$B$2999,MATCH(1,(DATAIN_COMPRAS!$C$2:$C$2999=C116)*(DATAIN_COMPRAS!$A$2:$A$2999=MAX(IF(DATAIN_COMPRAS!$C$2:$C$2999=C116,DATAIN_COMPRAS!$A$2:$A$2999)))*(DATAIN_COMPRAS!$J$2:$J$2999=MIN(_xlfn._xlws.FILTER(DATAIN_COMPRAS!$J$2:$J$2999,(DATAIN_COMPRAS!$C$2:$C$2999=C116)*(DATAIN_COMPRAS!$A$2:$A$2999=MAX(IF(DATAIN_COMPRAS!$C$2:$C$2999=C116,DATAIN_COMPRAS!$A$2:$A$2999)))))),0)),"Sin datos")</f>
        <v>HARINAR</v>
      </c>
      <c r="I11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6" s="195">
        <f>+x_7[[#This Row],[STOCK ACTUAL]]*x_7[[#This Row],[KG/UN]]</f>
        <v>0</v>
      </c>
      <c r="K116" s="196">
        <f>+(x_7[[#This Row],[DEMANDA DIARIA]]*x_7[[#This Row],[TIEMPO DE REPOSICION DIAS]])</f>
        <v>0</v>
      </c>
      <c r="L116" s="196">
        <f>+x_7[[#This Row],[DEMANDA DIARIA]]*x_7[[#This Row],[TIEMPO DE REPOSICION DIAS]]</f>
        <v>0</v>
      </c>
      <c r="M116" s="196"/>
      <c r="N116" s="138">
        <f>+(x_7[[#This Row],[CONSUMO]]*1)/6</f>
        <v>0</v>
      </c>
      <c r="O116" s="198">
        <f>+_xlfn.XLOOKUP(x_7[[#This Row],[PROVEEDOR]],PROVEEDORES!A:A,PROVEEDORES!C:C)</f>
        <v>7</v>
      </c>
      <c r="P116" s="138"/>
      <c r="Q116" s="138"/>
      <c r="R116" s="13" cm="1">
        <f t="array" ref="R116">+IFERROR(MIN(_xlfn._xlws.FILTER(DATAIN_COMPRAS!$J$2:J3192,(DATAIN_COMPRAS!$C$2:C3192=C116)*(DATAIN_COMPRAS!$A$2:A3192=MAX(IF(DATAIN_COMPRAS!$C$2:C3192=C116,DATAIN_COMPRAS!$A$2:A3192))))),0)</f>
        <v>1555.1283000000001</v>
      </c>
      <c r="S116" s="13">
        <f>+x_7[[#This Row],[PEDIDO]]*x_7[[#This Row],[PRECIO UN]]</f>
        <v>0</v>
      </c>
      <c r="T116" s="117">
        <f>+x_7[[#This Row],[COSTO COMPRA]]/$E$3</f>
        <v>0</v>
      </c>
      <c r="U116" s="64">
        <f>+x_7[[#This Row],[PEDIDO SEMANA ANTERIOR]]+x_7[[#This Row],[STOCK SEMANA ANTERIOR]]-x_7[[#This Row],[STOCK ACTUAL]]</f>
        <v>0</v>
      </c>
      <c r="V11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7" spans="1:24" ht="15" hidden="1" customHeight="1" x14ac:dyDescent="0.35">
      <c r="A117" s="137">
        <f t="shared" ca="1" si="4"/>
        <v>45979</v>
      </c>
      <c r="B117" s="8"/>
      <c r="C117" s="8" t="s">
        <v>175</v>
      </c>
      <c r="D117" s="194">
        <f t="shared" si="5"/>
        <v>0</v>
      </c>
      <c r="F117" s="194"/>
      <c r="G117" s="138" t="str" cm="1">
        <f t="array" ref="G117">IFERROR(INDEX(DATAIN_COMPRAS!$B$2:$B$2999,MATCH(1,(DATAIN_COMPRAS!$C$2:$C$2999=C117)*(DATAIN_COMPRAS!$A$2:$A$2999=MAX(IF(DATAIN_COMPRAS!$C$2:$C$2999=C117,DATAIN_COMPRAS!$A$2:$A$2999)))*(DATAIN_COMPRAS!$J$2:$J$2999=MIN(_xlfn._xlws.FILTER(DATAIN_COMPRAS!$J$2:$J$2999,(DATAIN_COMPRAS!$C$2:$C$2999=C117)*(DATAIN_COMPRAS!$A$2:$A$2999=MAX(IF(DATAIN_COMPRAS!$C$2:$C$2999=C117,DATAIN_COMPRAS!$A$2:$A$2999)))))),0)),"Sin datos")</f>
        <v>HARINAR</v>
      </c>
      <c r="I11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7" s="195">
        <f>+x_7[[#This Row],[STOCK ACTUAL]]*x_7[[#This Row],[KG/UN]]</f>
        <v>0</v>
      </c>
      <c r="K117" s="196">
        <f>+(x_7[[#This Row],[DEMANDA DIARIA]]*x_7[[#This Row],[TIEMPO DE REPOSICION DIAS]])</f>
        <v>0</v>
      </c>
      <c r="L117" s="196">
        <f>+x_7[[#This Row],[DEMANDA DIARIA]]*x_7[[#This Row],[TIEMPO DE REPOSICION DIAS]]</f>
        <v>0</v>
      </c>
      <c r="M117" s="196"/>
      <c r="N117" s="138">
        <f>+(x_7[[#This Row],[CONSUMO]]*1)/6</f>
        <v>0</v>
      </c>
      <c r="O117" s="198">
        <f>+_xlfn.XLOOKUP(x_7[[#This Row],[PROVEEDOR]],PROVEEDORES!A:A,PROVEEDORES!C:C)</f>
        <v>7</v>
      </c>
      <c r="P117" s="138"/>
      <c r="Q117" s="138"/>
      <c r="R117" s="13" cm="1">
        <f t="array" ref="R117">+IFERROR(MIN(_xlfn._xlws.FILTER(DATAIN_COMPRAS!$J$2:J3195,(DATAIN_COMPRAS!$C$2:C3195=C117)*(DATAIN_COMPRAS!$A$2:A3195=MAX(IF(DATAIN_COMPRAS!$C$2:C3195=C117,DATAIN_COMPRAS!$A$2:A3195))))),0)</f>
        <v>0</v>
      </c>
      <c r="S117" s="13">
        <f>+x_7[[#This Row],[PEDIDO]]*x_7[[#This Row],[PRECIO UN]]</f>
        <v>0</v>
      </c>
      <c r="T117" s="117">
        <f>+x_7[[#This Row],[COSTO COMPRA]]/$E$3</f>
        <v>0</v>
      </c>
      <c r="U117" s="64">
        <f>+x_7[[#This Row],[PEDIDO SEMANA ANTERIOR]]+x_7[[#This Row],[STOCK SEMANA ANTERIOR]]-x_7[[#This Row],[STOCK ACTUAL]]</f>
        <v>0</v>
      </c>
      <c r="V11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8" spans="1:24" ht="15" hidden="1" customHeight="1" x14ac:dyDescent="0.35">
      <c r="A118" s="137">
        <f t="shared" ca="1" si="4"/>
        <v>45979</v>
      </c>
      <c r="B118" s="8"/>
      <c r="C118" t="s">
        <v>174</v>
      </c>
      <c r="D118" s="194">
        <f t="shared" si="5"/>
        <v>0</v>
      </c>
      <c r="E118" s="91"/>
      <c r="F118" s="194"/>
      <c r="G118" s="138" t="str" cm="1">
        <f t="array" ref="G118">IFERROR(INDEX(DATAIN_COMPRAS!$B$2:$B$2999,MATCH(1,(DATAIN_COMPRAS!$C$2:$C$2999=C118)*(DATAIN_COMPRAS!$A$2:$A$2999=MAX(IF(DATAIN_COMPRAS!$C$2:$C$2999=C118,DATAIN_COMPRAS!$A$2:$A$2999)))*(DATAIN_COMPRAS!$J$2:$J$2999=MIN(_xlfn._xlws.FILTER(DATAIN_COMPRAS!$J$2:$J$2999,(DATAIN_COMPRAS!$C$2:$C$2999=C118)*(DATAIN_COMPRAS!$A$2:$A$2999=MAX(IF(DATAIN_COMPRAS!$C$2:$C$2999=C118,DATAIN_COMPRAS!$A$2:$A$2999)))))),0)),"Sin datos")</f>
        <v>HARINAR</v>
      </c>
      <c r="I11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8" s="195">
        <f>+x_7[[#This Row],[STOCK ACTUAL]]*x_7[[#This Row],[KG/UN]]</f>
        <v>0</v>
      </c>
      <c r="K118" s="196">
        <f>+(x_7[[#This Row],[DEMANDA DIARIA]]*x_7[[#This Row],[TIEMPO DE REPOSICION DIAS]])</f>
        <v>0</v>
      </c>
      <c r="L118" s="196">
        <f>+x_7[[#This Row],[DEMANDA DIARIA]]*x_7[[#This Row],[TIEMPO DE REPOSICION DIAS]]</f>
        <v>0</v>
      </c>
      <c r="M118" s="196"/>
      <c r="N118" s="138">
        <f>+(x_7[[#This Row],[CONSUMO]]*1)/6</f>
        <v>0</v>
      </c>
      <c r="O118" s="198">
        <f>+_xlfn.XLOOKUP(x_7[[#This Row],[PROVEEDOR]],PROVEEDORES!A:A,PROVEEDORES!C:C)</f>
        <v>7</v>
      </c>
      <c r="P118" s="138"/>
      <c r="Q118" s="138"/>
      <c r="R118" s="13" cm="1">
        <f t="array" ref="R118">+IFERROR(MIN(_xlfn._xlws.FILTER(DATAIN_COMPRAS!$J$2:J3194,(DATAIN_COMPRAS!$C$2:C3194=C118)*(DATAIN_COMPRAS!$A$2:A3194=MAX(IF(DATAIN_COMPRAS!$C$2:C3194=C118,DATAIN_COMPRAS!$A$2:A3194))))),0)</f>
        <v>10164</v>
      </c>
      <c r="S118" s="140">
        <f>+x_7[[#This Row],[PEDIDO]]*x_7[[#This Row],[PRECIO UN]]</f>
        <v>0</v>
      </c>
      <c r="T118" s="117">
        <f>+x_7[[#This Row],[COSTO COMPRA]]/$E$3</f>
        <v>0</v>
      </c>
      <c r="U118" s="118">
        <f>+x_7[[#This Row],[PEDIDO SEMANA ANTERIOR]]+x_7[[#This Row],[STOCK SEMANA ANTERIOR]]-x_7[[#This Row],[STOCK ACTUAL]]</f>
        <v>0</v>
      </c>
      <c r="V11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19" spans="1:24" ht="15" hidden="1" customHeight="1" x14ac:dyDescent="0.35">
      <c r="A119" s="139">
        <f t="shared" ca="1" si="4"/>
        <v>45979</v>
      </c>
      <c r="B119" s="8"/>
      <c r="C119" s="8" t="s">
        <v>204</v>
      </c>
      <c r="D119" s="194">
        <f t="shared" si="5"/>
        <v>0</v>
      </c>
      <c r="F119" s="194"/>
      <c r="G119" s="138" t="str" cm="1">
        <f t="array" ref="G119">IFERROR(INDEX(DATAIN_COMPRAS!$B$2:$B$2999,MATCH(1,(DATAIN_COMPRAS!$C$2:$C$2999=C119)*(DATAIN_COMPRAS!$A$2:$A$2999=MAX(IF(DATAIN_COMPRAS!$C$2:$C$2999=C119,DATAIN_COMPRAS!$A$2:$A$2999)))*(DATAIN_COMPRAS!$J$2:$J$2999=MIN(_xlfn._xlws.FILTER(DATAIN_COMPRAS!$J$2:$J$2999,(DATAIN_COMPRAS!$C$2:$C$2999=C119)*(DATAIN_COMPRAS!$A$2:$A$2999=MAX(IF(DATAIN_COMPRAS!$C$2:$C$2999=C119,DATAIN_COMPRAS!$A$2:$A$2999)))))),0)),"Sin datos")</f>
        <v>HARINAR</v>
      </c>
      <c r="I11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19" s="195">
        <f>+x_7[[#This Row],[STOCK ACTUAL]]*x_7[[#This Row],[KG/UN]]</f>
        <v>0</v>
      </c>
      <c r="K119" s="196">
        <f>+(x_7[[#This Row],[DEMANDA DIARIA]]*x_7[[#This Row],[TIEMPO DE REPOSICION DIAS]])</f>
        <v>0</v>
      </c>
      <c r="L119" s="196">
        <f>+x_7[[#This Row],[DEMANDA DIARIA]]*x_7[[#This Row],[TIEMPO DE REPOSICION DIAS]]</f>
        <v>0</v>
      </c>
      <c r="M119" s="196"/>
      <c r="N119" s="138">
        <f>+(x_7[[#This Row],[CONSUMO]]*1)/6</f>
        <v>0</v>
      </c>
      <c r="O119" s="198">
        <f>+_xlfn.XLOOKUP(x_7[[#This Row],[PROVEEDOR]],PROVEEDORES!A:A,PROVEEDORES!C:C)</f>
        <v>7</v>
      </c>
      <c r="P119" s="138"/>
      <c r="Q119" s="138"/>
      <c r="R119" s="13" cm="1">
        <f t="array" ref="R119">+IFERROR(MIN(_xlfn._xlws.FILTER(DATAIN_COMPRAS!$J$2:J3190,(DATAIN_COMPRAS!$C$2:C3190=C119)*(DATAIN_COMPRAS!$A$2:A3190=MAX(IF(DATAIN_COMPRAS!$C$2:C3190=C119,DATAIN_COMPRAS!$A$2:A3190))))),0)</f>
        <v>3999.9938000000002</v>
      </c>
      <c r="S119" s="13">
        <f>+x_7[[#This Row],[PEDIDO]]*x_7[[#This Row],[PRECIO UN]]</f>
        <v>0</v>
      </c>
      <c r="T119" s="117">
        <f>+x_7[[#This Row],[COSTO COMPRA]]/$E$3</f>
        <v>0</v>
      </c>
      <c r="U119" s="64">
        <f>+x_7[[#This Row],[PEDIDO SEMANA ANTERIOR]]+x_7[[#This Row],[STOCK SEMANA ANTERIOR]]-x_7[[#This Row],[STOCK ACTUAL]]</f>
        <v>0</v>
      </c>
      <c r="V11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1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1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0" spans="1:24" ht="15" hidden="1" customHeight="1" x14ac:dyDescent="0.35">
      <c r="A120" s="137">
        <f t="shared" ca="1" si="4"/>
        <v>45979</v>
      </c>
      <c r="B120" s="8"/>
      <c r="C120" s="8" t="s">
        <v>177</v>
      </c>
      <c r="D120" s="194">
        <f t="shared" si="5"/>
        <v>0</v>
      </c>
      <c r="F120" s="194"/>
      <c r="G120" s="138" t="str" cm="1">
        <f t="array" ref="G120">IFERROR(INDEX(DATAIN_COMPRAS!$B$2:$B$2999,MATCH(1,(DATAIN_COMPRAS!$C$2:$C$2999=C120)*(DATAIN_COMPRAS!$A$2:$A$2999=MAX(IF(DATAIN_COMPRAS!$C$2:$C$2999=C120,DATAIN_COMPRAS!$A$2:$A$2999)))*(DATAIN_COMPRAS!$J$2:$J$2999=MIN(_xlfn._xlws.FILTER(DATAIN_COMPRAS!$J$2:$J$2999,(DATAIN_COMPRAS!$C$2:$C$2999=C120)*(DATAIN_COMPRAS!$A$2:$A$2999=MAX(IF(DATAIN_COMPRAS!$C$2:$C$2999=C120,DATAIN_COMPRAS!$A$2:$A$2999)))))),0)),"Sin datos")</f>
        <v>HARINAR</v>
      </c>
      <c r="I12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0" s="195">
        <f>+x_7[[#This Row],[STOCK ACTUAL]]*x_7[[#This Row],[KG/UN]]</f>
        <v>0</v>
      </c>
      <c r="K120" s="196">
        <f>+(x_7[[#This Row],[DEMANDA DIARIA]]*x_7[[#This Row],[TIEMPO DE REPOSICION DIAS]])</f>
        <v>0</v>
      </c>
      <c r="L120" s="196">
        <f>+x_7[[#This Row],[DEMANDA DIARIA]]*x_7[[#This Row],[TIEMPO DE REPOSICION DIAS]]</f>
        <v>0</v>
      </c>
      <c r="M120" s="196"/>
      <c r="N120" s="138">
        <f>+(x_7[[#This Row],[CONSUMO]]*1)/6</f>
        <v>0</v>
      </c>
      <c r="O120" s="198">
        <f>+_xlfn.XLOOKUP(x_7[[#This Row],[PROVEEDOR]],PROVEEDORES!A:A,PROVEEDORES!C:C)</f>
        <v>7</v>
      </c>
      <c r="P120" s="138"/>
      <c r="Q120" s="138"/>
      <c r="R120" s="13" cm="1">
        <f t="array" ref="R120">+IFERROR(MIN(_xlfn._xlws.FILTER(DATAIN_COMPRAS!$J$2:J3196,(DATAIN_COMPRAS!$C$2:C3196=C120)*(DATAIN_COMPRAS!$A$2:A3196=MAX(IF(DATAIN_COMPRAS!$C$2:C3196=C120,DATAIN_COMPRAS!$A$2:A3196))))),0)</f>
        <v>0</v>
      </c>
      <c r="S120" s="13">
        <f>+x_7[[#This Row],[PEDIDO]]*x_7[[#This Row],[PRECIO UN]]</f>
        <v>0</v>
      </c>
      <c r="T120" s="117">
        <f>+x_7[[#This Row],[COSTO COMPRA]]/$E$3</f>
        <v>0</v>
      </c>
      <c r="U120" s="64">
        <f>+x_7[[#This Row],[PEDIDO SEMANA ANTERIOR]]+x_7[[#This Row],[STOCK SEMANA ANTERIOR]]-x_7[[#This Row],[STOCK ACTUAL]]</f>
        <v>0</v>
      </c>
      <c r="V12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1" spans="1:24" ht="15" hidden="1" customHeight="1" x14ac:dyDescent="0.35">
      <c r="A121" s="139">
        <f t="shared" ca="1" si="4"/>
        <v>45979</v>
      </c>
      <c r="B121" s="8"/>
      <c r="C121" s="211" t="s">
        <v>125</v>
      </c>
      <c r="D121" s="194">
        <f t="shared" si="5"/>
        <v>0</v>
      </c>
      <c r="F121" s="194"/>
      <c r="G121" s="138" t="str" cm="1">
        <f t="array" ref="G121">IFERROR(INDEX(DATAIN_COMPRAS!$B$2:$B$2999,MATCH(1,(DATAIN_COMPRAS!$C$2:$C$2999=C121)*(DATAIN_COMPRAS!$A$2:$A$2999=MAX(IF(DATAIN_COMPRAS!$C$2:$C$2999=C121,DATAIN_COMPRAS!$A$2:$A$2999)))*(DATAIN_COMPRAS!$J$2:$J$2999=MIN(_xlfn._xlws.FILTER(DATAIN_COMPRAS!$J$2:$J$2999,(DATAIN_COMPRAS!$C$2:$C$2999=C121)*(DATAIN_COMPRAS!$A$2:$A$2999=MAX(IF(DATAIN_COMPRAS!$C$2:$C$2999=C121,DATAIN_COMPRAS!$A$2:$A$2999)))))),0)),"Sin datos")</f>
        <v>MC RONAN</v>
      </c>
      <c r="I12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1" s="195">
        <f>+x_7[[#This Row],[STOCK ACTUAL]]*x_7[[#This Row],[KG/UN]]</f>
        <v>0</v>
      </c>
      <c r="K121" s="196">
        <f>+(x_7[[#This Row],[DEMANDA DIARIA]]*x_7[[#This Row],[TIEMPO DE REPOSICION DIAS]])</f>
        <v>0</v>
      </c>
      <c r="L121" s="196">
        <f>+x_7[[#This Row],[DEMANDA DIARIA]]*x_7[[#This Row],[TIEMPO DE REPOSICION DIAS]]</f>
        <v>0</v>
      </c>
      <c r="M121" s="196"/>
      <c r="N121" s="138">
        <f>+(x_7[[#This Row],[CONSUMO]]*1)/6</f>
        <v>0</v>
      </c>
      <c r="O121" s="198">
        <f>+_xlfn.XLOOKUP(x_7[[#This Row],[PROVEEDOR]],PROVEEDORES!A:A,PROVEEDORES!C:C)</f>
        <v>3</v>
      </c>
      <c r="P121" s="138"/>
      <c r="Q121" s="138"/>
      <c r="R121" s="13" cm="1">
        <f t="array" ref="R121">+IFERROR(MIN(_xlfn._xlws.FILTER(DATAIN_COMPRAS!$J$2:J3211,(DATAIN_COMPRAS!$C$2:C3211=C121)*(DATAIN_COMPRAS!$A$2:A3211=MAX(IF(DATAIN_COMPRAS!$C$2:C3211=C121,DATAIN_COMPRAS!$A$2:A3211))))),0)</f>
        <v>9556</v>
      </c>
      <c r="S121" s="13">
        <f>+x_7[[#This Row],[PEDIDO]]*x_7[[#This Row],[PRECIO UN]]</f>
        <v>0</v>
      </c>
      <c r="T121" s="117">
        <f>+x_7[[#This Row],[COSTO COMPRA]]/$E$3</f>
        <v>0</v>
      </c>
      <c r="U121" s="64">
        <f>+x_7[[#This Row],[PEDIDO SEMANA ANTERIOR]]+x_7[[#This Row],[STOCK SEMANA ANTERIOR]]-x_7[[#This Row],[STOCK ACTUAL]]</f>
        <v>0</v>
      </c>
      <c r="V12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2" spans="1:24" ht="15" hidden="1" customHeight="1" x14ac:dyDescent="0.35">
      <c r="A122" s="137">
        <f t="shared" ca="1" si="4"/>
        <v>45979</v>
      </c>
      <c r="B122" s="8"/>
      <c r="C122" t="s">
        <v>277</v>
      </c>
      <c r="D122" s="194">
        <f t="shared" si="5"/>
        <v>0</v>
      </c>
      <c r="E122" s="91"/>
      <c r="F122" s="194"/>
      <c r="G122" s="138" t="str" cm="1">
        <f t="array" ref="G122">IFERROR(INDEX(DATAIN_COMPRAS!$B$2:$B$2999,MATCH(1,(DATAIN_COMPRAS!$C$2:$C$2999=C122)*(DATAIN_COMPRAS!$A$2:$A$2999=MAX(IF(DATAIN_COMPRAS!$C$2:$C$2999=C122,DATAIN_COMPRAS!$A$2:$A$2999)))*(DATAIN_COMPRAS!$J$2:$J$2999=MIN(_xlfn._xlws.FILTER(DATAIN_COMPRAS!$J$2:$J$2999,(DATAIN_COMPRAS!$C$2:$C$2999=C122)*(DATAIN_COMPRAS!$A$2:$A$2999=MAX(IF(DATAIN_COMPRAS!$C$2:$C$2999=C122,DATAIN_COMPRAS!$A$2:$A$2999)))))),0)),"Sin datos")</f>
        <v>HARINAR</v>
      </c>
      <c r="I12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2" s="195">
        <f>+x_7[[#This Row],[STOCK ACTUAL]]*x_7[[#This Row],[KG/UN]]</f>
        <v>0</v>
      </c>
      <c r="K122" s="196">
        <f>+(x_7[[#This Row],[DEMANDA DIARIA]]*x_7[[#This Row],[TIEMPO DE REPOSICION DIAS]])</f>
        <v>0</v>
      </c>
      <c r="L122" s="196">
        <f>+x_7[[#This Row],[DEMANDA DIARIA]]*x_7[[#This Row],[TIEMPO DE REPOSICION DIAS]]</f>
        <v>0</v>
      </c>
      <c r="M122" s="196"/>
      <c r="N122" s="138">
        <f>+(x_7[[#This Row],[CONSUMO]]*1)/6</f>
        <v>0</v>
      </c>
      <c r="O122" s="198">
        <f>+_xlfn.XLOOKUP(x_7[[#This Row],[PROVEEDOR]],PROVEEDORES!A:A,PROVEEDORES!C:C)</f>
        <v>7</v>
      </c>
      <c r="P122" s="138"/>
      <c r="Q122" s="138"/>
      <c r="R122" s="13" cm="1">
        <f t="array" ref="R122">+IFERROR(MIN(_xlfn._xlws.FILTER(DATAIN_COMPRAS!$J$2:J3193,(DATAIN_COMPRAS!$C$2:C3193=C122)*(DATAIN_COMPRAS!$A$2:A3193=MAX(IF(DATAIN_COMPRAS!$C$2:C3193=C122,DATAIN_COMPRAS!$A$2:A3193))))),0)</f>
        <v>4261.0475268817199</v>
      </c>
      <c r="S122" s="13">
        <f>+x_7[[#This Row],[PEDIDO]]*x_7[[#This Row],[PRECIO UN]]</f>
        <v>0</v>
      </c>
      <c r="T122" s="117">
        <f>+x_7[[#This Row],[COSTO COMPRA]]/$E$3</f>
        <v>0</v>
      </c>
      <c r="U122" s="64">
        <f>+x_7[[#This Row],[PEDIDO SEMANA ANTERIOR]]+x_7[[#This Row],[STOCK SEMANA ANTERIOR]]-x_7[[#This Row],[STOCK ACTUAL]]</f>
        <v>0</v>
      </c>
      <c r="V12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3" spans="1:24" ht="15" hidden="1" customHeight="1" x14ac:dyDescent="0.35">
      <c r="A123" s="137">
        <f t="shared" ca="1" si="4"/>
        <v>45979</v>
      </c>
      <c r="B123" s="8"/>
      <c r="C123" t="s">
        <v>187</v>
      </c>
      <c r="D123" s="194">
        <f t="shared" si="5"/>
        <v>0</v>
      </c>
      <c r="F123" s="194"/>
      <c r="G123" s="138" t="str" cm="1">
        <f t="array" ref="G123">IFERROR(INDEX(DATAIN_COMPRAS!$B$2:$B$2999,MATCH(1,(DATAIN_COMPRAS!$C$2:$C$2999=C123)*(DATAIN_COMPRAS!$A$2:$A$2999=MAX(IF(DATAIN_COMPRAS!$C$2:$C$2999=C123,DATAIN_COMPRAS!$A$2:$A$2999)))*(DATAIN_COMPRAS!$J$2:$J$2999=MIN(_xlfn._xlws.FILTER(DATAIN_COMPRAS!$J$2:$J$2999,(DATAIN_COMPRAS!$C$2:$C$2999=C123)*(DATAIN_COMPRAS!$A$2:$A$2999=MAX(IF(DATAIN_COMPRAS!$C$2:$C$2999=C123,DATAIN_COMPRAS!$A$2:$A$2999)))))),0)),"Sin datos")</f>
        <v>HIELO TANKITO</v>
      </c>
      <c r="I12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3" s="195">
        <f>+x_7[[#This Row],[STOCK ACTUAL]]*x_7[[#This Row],[KG/UN]]</f>
        <v>0</v>
      </c>
      <c r="K123" s="196">
        <f>+(x_7[[#This Row],[DEMANDA DIARIA]]*x_7[[#This Row],[TIEMPO DE REPOSICION DIAS]])</f>
        <v>0</v>
      </c>
      <c r="L123" s="196">
        <f>+x_7[[#This Row],[DEMANDA DIARIA]]*x_7[[#This Row],[TIEMPO DE REPOSICION DIAS]]</f>
        <v>0</v>
      </c>
      <c r="M123" s="196"/>
      <c r="N123" s="138">
        <f>+(x_7[[#This Row],[CONSUMO]]*1)/6</f>
        <v>0</v>
      </c>
      <c r="O123" s="198">
        <f>+_xlfn.XLOOKUP(x_7[[#This Row],[PROVEEDOR]],PROVEEDORES!A:A,PROVEEDORES!C:C)</f>
        <v>1</v>
      </c>
      <c r="P123" s="138"/>
      <c r="Q123" s="138"/>
      <c r="R123" s="13" cm="1">
        <f t="array" ref="R123">+IFERROR(MIN(_xlfn._xlws.FILTER(DATAIN_COMPRAS!$J$2:J3201,(DATAIN_COMPRAS!$C$2:C3201=C123)*(DATAIN_COMPRAS!$A$2:A3201=MAX(IF(DATAIN_COMPRAS!$C$2:C3201=C123,DATAIN_COMPRAS!$A$2:A3201))))),0)</f>
        <v>0</v>
      </c>
      <c r="S123" s="13">
        <f>+x_7[[#This Row],[PEDIDO]]*x_7[[#This Row],[PRECIO UN]]</f>
        <v>0</v>
      </c>
      <c r="T123" s="117">
        <f>+x_7[[#This Row],[COSTO COMPRA]]/$E$3</f>
        <v>0</v>
      </c>
      <c r="U123" s="64">
        <f>+x_7[[#This Row],[PEDIDO SEMANA ANTERIOR]]+x_7[[#This Row],[STOCK SEMANA ANTERIOR]]-x_7[[#This Row],[STOCK ACTUAL]]</f>
        <v>0</v>
      </c>
      <c r="V12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4" spans="1:24" ht="15" customHeight="1" x14ac:dyDescent="0.35">
      <c r="A124" s="137">
        <f t="shared" ca="1" si="4"/>
        <v>45979</v>
      </c>
      <c r="B124" s="8"/>
      <c r="C124" s="222" t="s">
        <v>167</v>
      </c>
      <c r="D124" s="194" t="e">
        <f t="shared" si="5"/>
        <v>#N/A</v>
      </c>
      <c r="E124" s="203" t="s">
        <v>804</v>
      </c>
      <c r="F124" s="194">
        <f>12*30</f>
        <v>360</v>
      </c>
      <c r="G124" s="138" t="str" cm="1">
        <f t="array" ref="G124">IFERROR(INDEX(DATAIN_COMPRAS!$B$2:$B$2999,MATCH(1,(DATAIN_COMPRAS!$C$2:$C$2999=C124)*(DATAIN_COMPRAS!$A$2:$A$2999=MAX(IF(DATAIN_COMPRAS!$C$2:$C$2999=C124,DATAIN_COMPRAS!$A$2:$A$2999)))*(DATAIN_COMPRAS!$J$2:$J$2999=MIN(_xlfn._xlws.FILTER(DATAIN_COMPRAS!$J$2:$J$2999,(DATAIN_COMPRAS!$C$2:$C$2999=C124)*(DATAIN_COMPRAS!$A$2:$A$2999=MAX(IF(DATAIN_COMPRAS!$C$2:$C$2999=C124,DATAIN_COMPRAS!$A$2:$A$2999)))))),0)),"Sin datos")</f>
        <v>HUEVOS VCP</v>
      </c>
      <c r="H124" s="68">
        <v>45979</v>
      </c>
      <c r="I12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4" s="195">
        <f>+x_7[[#This Row],[STOCK ACTUAL]]*x_7[[#This Row],[KG/UN]]</f>
        <v>0</v>
      </c>
      <c r="K124" s="196" t="e">
        <f>+(x_7[[#This Row],[DEMANDA DIARIA]]*x_7[[#This Row],[TIEMPO DE REPOSICION DIAS]])</f>
        <v>#N/A</v>
      </c>
      <c r="L124" s="196" t="e">
        <f>+x_7[[#This Row],[DEMANDA DIARIA]]*x_7[[#This Row],[TIEMPO DE REPOSICION DIAS]]</f>
        <v>#N/A</v>
      </c>
      <c r="M124" s="196"/>
      <c r="N124" s="138">
        <f>+(x_7[[#This Row],[CONSUMO]]*1)/6</f>
        <v>0</v>
      </c>
      <c r="O124" s="198" t="e">
        <f>+_xlfn.XLOOKUP(x_7[[#This Row],[PROVEEDOR]],PROVEEDORES!A:A,PROVEEDORES!C:C)</f>
        <v>#N/A</v>
      </c>
      <c r="P124" s="138"/>
      <c r="Q124" s="138"/>
      <c r="R124" s="13" cm="1">
        <f t="array" ref="R124">+IFERROR(MIN(_xlfn._xlws.FILTER(DATAIN_COMPRAS!$J$2:J3225,(DATAIN_COMPRAS!$C$2:C3225=C124)*(DATAIN_COMPRAS!$A$2:A3225=MAX(IF(DATAIN_COMPRAS!$C$2:C3225=C124,DATAIN_COMPRAS!$A$2:A3225))))),0)</f>
        <v>186.11111111111111</v>
      </c>
      <c r="S124" s="140">
        <f>+x_7[[#This Row],[PEDIDO]]*x_7[[#This Row],[PRECIO UN]]</f>
        <v>67000</v>
      </c>
      <c r="T124" s="117">
        <f>+x_7[[#This Row],[COSTO COMPRA]]/$E$3</f>
        <v>7.0637650507333338E-2</v>
      </c>
      <c r="U124" s="64">
        <f>+x_7[[#This Row],[PEDIDO SEMANA ANTERIOR]]+x_7[[#This Row],[STOCK SEMANA ANTERIOR]]-x_7[[#This Row],[STOCK ACTUAL]]</f>
        <v>0</v>
      </c>
      <c r="V12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5" spans="1:24" ht="15" hidden="1" customHeight="1" x14ac:dyDescent="0.35">
      <c r="A125" s="137">
        <f t="shared" ca="1" si="4"/>
        <v>45979</v>
      </c>
      <c r="B125" s="8"/>
      <c r="C125" s="8" t="s">
        <v>181</v>
      </c>
      <c r="D125" s="194">
        <f t="shared" si="5"/>
        <v>0</v>
      </c>
      <c r="F125" s="194"/>
      <c r="G125" s="138" t="str" cm="1">
        <f t="array" ref="G125">IFERROR(INDEX(DATAIN_COMPRAS!$B$2:$B$2999,MATCH(1,(DATAIN_COMPRAS!$C$2:$C$2999=C125)*(DATAIN_COMPRAS!$A$2:$A$2999=MAX(IF(DATAIN_COMPRAS!$C$2:$C$2999=C125,DATAIN_COMPRAS!$A$2:$A$2999)))*(DATAIN_COMPRAS!$J$2:$J$2999=MIN(_xlfn._xlws.FILTER(DATAIN_COMPRAS!$J$2:$J$2999,(DATAIN_COMPRAS!$C$2:$C$2999=C125)*(DATAIN_COMPRAS!$A$2:$A$2999=MAX(IF(DATAIN_COMPRAS!$C$2:$C$2999=C125,DATAIN_COMPRAS!$A$2:$A$2999)))))),0)),"Sin datos")</f>
        <v>LUBEN FELICES SIN TACC</v>
      </c>
      <c r="I12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5" s="195">
        <f>+x_7[[#This Row],[STOCK ACTUAL]]*x_7[[#This Row],[KG/UN]]</f>
        <v>0</v>
      </c>
      <c r="K125" s="196">
        <f>+(x_7[[#This Row],[DEMANDA DIARIA]]*x_7[[#This Row],[TIEMPO DE REPOSICION DIAS]])</f>
        <v>0</v>
      </c>
      <c r="L125" s="196">
        <f>+x_7[[#This Row],[DEMANDA DIARIA]]*x_7[[#This Row],[TIEMPO DE REPOSICION DIAS]]</f>
        <v>0</v>
      </c>
      <c r="M125" s="196"/>
      <c r="N125" s="138">
        <f>+(x_7[[#This Row],[CONSUMO]]*1)/6</f>
        <v>0</v>
      </c>
      <c r="O125" s="198">
        <f>+_xlfn.XLOOKUP(x_7[[#This Row],[PROVEEDOR]],PROVEEDORES!A:A,PROVEEDORES!C:C)</f>
        <v>14</v>
      </c>
      <c r="P125" s="138"/>
      <c r="Q125" s="138"/>
      <c r="R125" s="13" cm="1">
        <f t="array" ref="R125">+IFERROR(MIN(_xlfn._xlws.FILTER(DATAIN_COMPRAS!$J$2:J3204,(DATAIN_COMPRAS!$C$2:C3204=C125)*(DATAIN_COMPRAS!$A$2:A3204=MAX(IF(DATAIN_COMPRAS!$C$2:C3204=C125,DATAIN_COMPRAS!$A$2:A3204))))),0)</f>
        <v>0</v>
      </c>
      <c r="S125" s="13">
        <f>+x_7[[#This Row],[PEDIDO]]*x_7[[#This Row],[PRECIO UN]]</f>
        <v>0</v>
      </c>
      <c r="T125" s="117">
        <f>+x_7[[#This Row],[COSTO COMPRA]]/$E$3</f>
        <v>0</v>
      </c>
      <c r="U125" s="64">
        <f>+x_7[[#This Row],[PEDIDO SEMANA ANTERIOR]]+x_7[[#This Row],[STOCK SEMANA ANTERIOR]]-x_7[[#This Row],[STOCK ACTUAL]]</f>
        <v>0</v>
      </c>
      <c r="V12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6" spans="1:24" ht="15" hidden="1" customHeight="1" x14ac:dyDescent="0.35">
      <c r="A126" s="137">
        <f t="shared" ca="1" si="4"/>
        <v>45979</v>
      </c>
      <c r="B126" s="8"/>
      <c r="C126" s="8" t="s">
        <v>180</v>
      </c>
      <c r="D126" s="194">
        <f t="shared" si="5"/>
        <v>0</v>
      </c>
      <c r="F126" s="194"/>
      <c r="G126" s="138" t="str" cm="1">
        <f t="array" ref="G126">IFERROR(INDEX(DATAIN_COMPRAS!$B$2:$B$2999,MATCH(1,(DATAIN_COMPRAS!$C$2:$C$2999=C126)*(DATAIN_COMPRAS!$A$2:$A$2999=MAX(IF(DATAIN_COMPRAS!$C$2:$C$2999=C126,DATAIN_COMPRAS!$A$2:$A$2999)))*(DATAIN_COMPRAS!$J$2:$J$2999=MIN(_xlfn._xlws.FILTER(DATAIN_COMPRAS!$J$2:$J$2999,(DATAIN_COMPRAS!$C$2:$C$2999=C126)*(DATAIN_COMPRAS!$A$2:$A$2999=MAX(IF(DATAIN_COMPRAS!$C$2:$C$2999=C126,DATAIN_COMPRAS!$A$2:$A$2999)))))),0)),"Sin datos")</f>
        <v>LUBEN FELICES SIN TACC</v>
      </c>
      <c r="I12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6" s="195">
        <f>+x_7[[#This Row],[STOCK ACTUAL]]*x_7[[#This Row],[KG/UN]]</f>
        <v>0</v>
      </c>
      <c r="K126" s="196">
        <f>+(x_7[[#This Row],[DEMANDA DIARIA]]*x_7[[#This Row],[TIEMPO DE REPOSICION DIAS]])</f>
        <v>0</v>
      </c>
      <c r="L126" s="196">
        <f>+x_7[[#This Row],[DEMANDA DIARIA]]*x_7[[#This Row],[TIEMPO DE REPOSICION DIAS]]</f>
        <v>0</v>
      </c>
      <c r="M126" s="196"/>
      <c r="N126" s="138">
        <f>+(x_7[[#This Row],[CONSUMO]]*1)/6</f>
        <v>0</v>
      </c>
      <c r="O126" s="198">
        <f>+_xlfn.XLOOKUP(x_7[[#This Row],[PROVEEDOR]],PROVEEDORES!A:A,PROVEEDORES!C:C)</f>
        <v>14</v>
      </c>
      <c r="P126" s="138"/>
      <c r="Q126" s="138"/>
      <c r="R126" s="13" cm="1">
        <f t="array" ref="R126">+IFERROR(MIN(_xlfn._xlws.FILTER(DATAIN_COMPRAS!$J$2:J3203,(DATAIN_COMPRAS!$C$2:C3203=C126)*(DATAIN_COMPRAS!$A$2:A3203=MAX(IF(DATAIN_COMPRAS!$C$2:C3203=C126,DATAIN_COMPRAS!$A$2:A3203))))),0)</f>
        <v>0</v>
      </c>
      <c r="S126" s="13">
        <f>+x_7[[#This Row],[PEDIDO]]*x_7[[#This Row],[PRECIO UN]]</f>
        <v>0</v>
      </c>
      <c r="T126" s="117">
        <f>+x_7[[#This Row],[COSTO COMPRA]]/$E$3</f>
        <v>0</v>
      </c>
      <c r="U126" s="64">
        <f>+x_7[[#This Row],[PEDIDO SEMANA ANTERIOR]]+x_7[[#This Row],[STOCK SEMANA ANTERIOR]]-x_7[[#This Row],[STOCK ACTUAL]]</f>
        <v>0</v>
      </c>
      <c r="V12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7" spans="1:24" ht="15" hidden="1" customHeight="1" x14ac:dyDescent="0.35">
      <c r="A127" s="137">
        <f t="shared" ca="1" si="4"/>
        <v>45979</v>
      </c>
      <c r="B127" s="8"/>
      <c r="C127" s="8" t="s">
        <v>182</v>
      </c>
      <c r="D127" s="194">
        <f t="shared" si="5"/>
        <v>0</v>
      </c>
      <c r="F127" s="194"/>
      <c r="G127" s="138" t="str" cm="1">
        <f t="array" ref="G127">IFERROR(INDEX(DATAIN_COMPRAS!$B$2:$B$2999,MATCH(1,(DATAIN_COMPRAS!$C$2:$C$2999=C127)*(DATAIN_COMPRAS!$A$2:$A$2999=MAX(IF(DATAIN_COMPRAS!$C$2:$C$2999=C127,DATAIN_COMPRAS!$A$2:$A$2999)))*(DATAIN_COMPRAS!$J$2:$J$2999=MIN(_xlfn._xlws.FILTER(DATAIN_COMPRAS!$J$2:$J$2999,(DATAIN_COMPRAS!$C$2:$C$2999=C127)*(DATAIN_COMPRAS!$A$2:$A$2999=MAX(IF(DATAIN_COMPRAS!$C$2:$C$2999=C127,DATAIN_COMPRAS!$A$2:$A$2999)))))),0)),"Sin datos")</f>
        <v>LUBEN FELICES SIN TACC</v>
      </c>
      <c r="I12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7" s="195">
        <f>+x_7[[#This Row],[STOCK ACTUAL]]*x_7[[#This Row],[KG/UN]]</f>
        <v>0</v>
      </c>
      <c r="K127" s="196">
        <f>+(x_7[[#This Row],[DEMANDA DIARIA]]*x_7[[#This Row],[TIEMPO DE REPOSICION DIAS]])</f>
        <v>0</v>
      </c>
      <c r="L127" s="196">
        <f>+x_7[[#This Row],[DEMANDA DIARIA]]*x_7[[#This Row],[TIEMPO DE REPOSICION DIAS]]</f>
        <v>0</v>
      </c>
      <c r="M127" s="196"/>
      <c r="N127" s="138">
        <f>+(x_7[[#This Row],[CONSUMO]]*1)/6</f>
        <v>0</v>
      </c>
      <c r="O127" s="198">
        <f>+_xlfn.XLOOKUP(x_7[[#This Row],[PROVEEDOR]],PROVEEDORES!A:A,PROVEEDORES!C:C)</f>
        <v>14</v>
      </c>
      <c r="P127" s="138"/>
      <c r="Q127" s="138"/>
      <c r="R127" s="13" cm="1">
        <f t="array" ref="R127">+IFERROR(MIN(_xlfn._xlws.FILTER(DATAIN_COMPRAS!$J$2:J3205,(DATAIN_COMPRAS!$C$2:C3205=C127)*(DATAIN_COMPRAS!$A$2:A3205=MAX(IF(DATAIN_COMPRAS!$C$2:C3205=C127,DATAIN_COMPRAS!$A$2:A3205))))),0)</f>
        <v>0</v>
      </c>
      <c r="S127" s="13">
        <f>+x_7[[#This Row],[PEDIDO]]*x_7[[#This Row],[PRECIO UN]]</f>
        <v>0</v>
      </c>
      <c r="T127" s="117">
        <f>+x_7[[#This Row],[COSTO COMPRA]]/$E$3</f>
        <v>0</v>
      </c>
      <c r="U127" s="64">
        <f>+x_7[[#This Row],[PEDIDO SEMANA ANTERIOR]]+x_7[[#This Row],[STOCK SEMANA ANTERIOR]]-x_7[[#This Row],[STOCK ACTUAL]]</f>
        <v>0</v>
      </c>
      <c r="V12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8" spans="1:24" ht="15" hidden="1" customHeight="1" x14ac:dyDescent="0.35">
      <c r="A128" s="137">
        <f t="shared" ca="1" si="4"/>
        <v>45979</v>
      </c>
      <c r="B128" s="8"/>
      <c r="C128" s="8" t="s">
        <v>184</v>
      </c>
      <c r="D128" s="194">
        <f t="shared" si="5"/>
        <v>0</v>
      </c>
      <c r="F128" s="194"/>
      <c r="G128" s="138" t="str" cm="1">
        <f t="array" ref="G128">IFERROR(INDEX(DATAIN_COMPRAS!$B$2:$B$2999,MATCH(1,(DATAIN_COMPRAS!$C$2:$C$2999=C128)*(DATAIN_COMPRAS!$A$2:$A$2999=MAX(IF(DATAIN_COMPRAS!$C$2:$C$2999=C128,DATAIN_COMPRAS!$A$2:$A$2999)))*(DATAIN_COMPRAS!$J$2:$J$2999=MIN(_xlfn._xlws.FILTER(DATAIN_COMPRAS!$J$2:$J$2999,(DATAIN_COMPRAS!$C$2:$C$2999=C128)*(DATAIN_COMPRAS!$A$2:$A$2999=MAX(IF(DATAIN_COMPRAS!$C$2:$C$2999=C128,DATAIN_COMPRAS!$A$2:$A$2999)))))),0)),"Sin datos")</f>
        <v>LUBEN FELICES SIN TACC</v>
      </c>
      <c r="I12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8" s="195">
        <f>+x_7[[#This Row],[STOCK ACTUAL]]*x_7[[#This Row],[KG/UN]]</f>
        <v>0</v>
      </c>
      <c r="K128" s="196">
        <f>+(x_7[[#This Row],[DEMANDA DIARIA]]*x_7[[#This Row],[TIEMPO DE REPOSICION DIAS]])</f>
        <v>0</v>
      </c>
      <c r="L128" s="196">
        <f>+x_7[[#This Row],[DEMANDA DIARIA]]*x_7[[#This Row],[TIEMPO DE REPOSICION DIAS]]</f>
        <v>0</v>
      </c>
      <c r="M128" s="196"/>
      <c r="N128" s="138">
        <f>+(x_7[[#This Row],[CONSUMO]]*1)/6</f>
        <v>0</v>
      </c>
      <c r="O128" s="198">
        <f>+_xlfn.XLOOKUP(x_7[[#This Row],[PROVEEDOR]],PROVEEDORES!A:A,PROVEEDORES!C:C)</f>
        <v>14</v>
      </c>
      <c r="P128" s="138"/>
      <c r="Q128" s="138"/>
      <c r="R128" s="13" cm="1">
        <f t="array" ref="R128">+IFERROR(MIN(_xlfn._xlws.FILTER(DATAIN_COMPRAS!$J$2:J3207,(DATAIN_COMPRAS!$C$2:C3207=C128)*(DATAIN_COMPRAS!$A$2:A3207=MAX(IF(DATAIN_COMPRAS!$C$2:C3207=C128,DATAIN_COMPRAS!$A$2:A3207))))),0)</f>
        <v>0</v>
      </c>
      <c r="S128" s="13">
        <f>+x_7[[#This Row],[PEDIDO]]*x_7[[#This Row],[PRECIO UN]]</f>
        <v>0</v>
      </c>
      <c r="T128" s="117">
        <f>+x_7[[#This Row],[COSTO COMPRA]]/$E$3</f>
        <v>0</v>
      </c>
      <c r="U128" s="64">
        <f>+x_7[[#This Row],[PEDIDO SEMANA ANTERIOR]]+x_7[[#This Row],[STOCK SEMANA ANTERIOR]]-x_7[[#This Row],[STOCK ACTUAL]]</f>
        <v>0</v>
      </c>
      <c r="V12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29" spans="1:24" ht="15" hidden="1" customHeight="1" x14ac:dyDescent="0.35">
      <c r="A129" s="137">
        <f t="shared" ca="1" si="4"/>
        <v>45979</v>
      </c>
      <c r="B129" s="8"/>
      <c r="C129" s="8" t="s">
        <v>183</v>
      </c>
      <c r="D129" s="194">
        <f t="shared" si="5"/>
        <v>0</v>
      </c>
      <c r="F129" s="194"/>
      <c r="G129" s="138" t="str" cm="1">
        <f t="array" ref="G129">IFERROR(INDEX(DATAIN_COMPRAS!$B$2:$B$2999,MATCH(1,(DATAIN_COMPRAS!$C$2:$C$2999=C129)*(DATAIN_COMPRAS!$A$2:$A$2999=MAX(IF(DATAIN_COMPRAS!$C$2:$C$2999=C129,DATAIN_COMPRAS!$A$2:$A$2999)))*(DATAIN_COMPRAS!$J$2:$J$2999=MIN(_xlfn._xlws.FILTER(DATAIN_COMPRAS!$J$2:$J$2999,(DATAIN_COMPRAS!$C$2:$C$2999=C129)*(DATAIN_COMPRAS!$A$2:$A$2999=MAX(IF(DATAIN_COMPRAS!$C$2:$C$2999=C129,DATAIN_COMPRAS!$A$2:$A$2999)))))),0)),"Sin datos")</f>
        <v>LUBEN FELICES SIN TACC</v>
      </c>
      <c r="I12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29" s="195">
        <f>+x_7[[#This Row],[STOCK ACTUAL]]*x_7[[#This Row],[KG/UN]]</f>
        <v>0</v>
      </c>
      <c r="K129" s="196">
        <f>+(x_7[[#This Row],[DEMANDA DIARIA]]*x_7[[#This Row],[TIEMPO DE REPOSICION DIAS]])</f>
        <v>0</v>
      </c>
      <c r="L129" s="196">
        <f>+x_7[[#This Row],[DEMANDA DIARIA]]*x_7[[#This Row],[TIEMPO DE REPOSICION DIAS]]</f>
        <v>0</v>
      </c>
      <c r="M129" s="196"/>
      <c r="N129" s="138">
        <f>+(x_7[[#This Row],[CONSUMO]]*1)/6</f>
        <v>0</v>
      </c>
      <c r="O129" s="198">
        <f>+_xlfn.XLOOKUP(x_7[[#This Row],[PROVEEDOR]],PROVEEDORES!A:A,PROVEEDORES!C:C)</f>
        <v>14</v>
      </c>
      <c r="P129" s="138"/>
      <c r="Q129" s="138"/>
      <c r="R129" s="13" cm="1">
        <f t="array" ref="R129">+IFERROR(MIN(_xlfn._xlws.FILTER(DATAIN_COMPRAS!$J$2:J3206,(DATAIN_COMPRAS!$C$2:C3206=C129)*(DATAIN_COMPRAS!$A$2:A3206=MAX(IF(DATAIN_COMPRAS!$C$2:C3206=C129,DATAIN_COMPRAS!$A$2:A3206))))),0)</f>
        <v>0</v>
      </c>
      <c r="S129" s="13">
        <f>+x_7[[#This Row],[PEDIDO]]*x_7[[#This Row],[PRECIO UN]]</f>
        <v>0</v>
      </c>
      <c r="T129" s="117">
        <f>+x_7[[#This Row],[COSTO COMPRA]]/$E$3</f>
        <v>0</v>
      </c>
      <c r="U129" s="64">
        <f>+x_7[[#This Row],[PEDIDO SEMANA ANTERIOR]]+x_7[[#This Row],[STOCK SEMANA ANTERIOR]]-x_7[[#This Row],[STOCK ACTUAL]]</f>
        <v>0</v>
      </c>
      <c r="V12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2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2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0" spans="1:24" ht="15" hidden="1" customHeight="1" x14ac:dyDescent="0.35">
      <c r="A130" s="139">
        <f t="shared" ca="1" si="4"/>
        <v>45979</v>
      </c>
      <c r="B130" s="8"/>
      <c r="C130" s="8" t="s">
        <v>126</v>
      </c>
      <c r="D130" s="194" t="e">
        <f t="shared" si="5"/>
        <v>#N/A</v>
      </c>
      <c r="F130" s="194"/>
      <c r="G130" s="138" t="str" cm="1">
        <f t="array" ref="G130">IFERROR(INDEX(DATAIN_COMPRAS!$B$2:$B$2999,MATCH(1,(DATAIN_COMPRAS!$C$2:$C$2999=C130)*(DATAIN_COMPRAS!$A$2:$A$2999=MAX(IF(DATAIN_COMPRAS!$C$2:$C$2999=C130,DATAIN_COMPRAS!$A$2:$A$2999)))*(DATAIN_COMPRAS!$J$2:$J$2999=MIN(_xlfn._xlws.FILTER(DATAIN_COMPRAS!$J$2:$J$2999,(DATAIN_COMPRAS!$C$2:$C$2999=C130)*(DATAIN_COMPRAS!$A$2:$A$2999=MAX(IF(DATAIN_COMPRAS!$C$2:$C$2999=C130,DATAIN_COMPRAS!$A$2:$A$2999)))))),0)),"Sin datos")</f>
        <v>Sin datos</v>
      </c>
      <c r="I13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0" s="195">
        <f>+x_7[[#This Row],[STOCK ACTUAL]]*x_7[[#This Row],[KG/UN]]</f>
        <v>0</v>
      </c>
      <c r="K130" s="196" t="e">
        <f>+(x_7[[#This Row],[DEMANDA DIARIA]]*x_7[[#This Row],[TIEMPO DE REPOSICION DIAS]])</f>
        <v>#N/A</v>
      </c>
      <c r="L130" s="196" t="e">
        <f>+x_7[[#This Row],[DEMANDA DIARIA]]*x_7[[#This Row],[TIEMPO DE REPOSICION DIAS]]</f>
        <v>#N/A</v>
      </c>
      <c r="M130" s="196"/>
      <c r="N130" s="138">
        <f>+(x_7[[#This Row],[CONSUMO]]*1)/6</f>
        <v>0</v>
      </c>
      <c r="O130" s="198" t="e">
        <f>+_xlfn.XLOOKUP(x_7[[#This Row],[PROVEEDOR]],PROVEEDORES!A:A,PROVEEDORES!C:C)</f>
        <v>#N/A</v>
      </c>
      <c r="P130" s="138"/>
      <c r="Q130" s="138"/>
      <c r="R130" s="13" cm="1">
        <f t="array" ref="R130">+IFERROR(MIN(_xlfn._xlws.FILTER(DATAIN_COMPRAS!$J$2:J3208,(DATAIN_COMPRAS!$C$2:C3208=C130)*(DATAIN_COMPRAS!$A$2:A3208=MAX(IF(DATAIN_COMPRAS!$C$2:C3208=C130,DATAIN_COMPRAS!$A$2:A3208))))),0)</f>
        <v>0</v>
      </c>
      <c r="S130" s="140">
        <f>+x_7[[#This Row],[PEDIDO]]*x_7[[#This Row],[PRECIO UN]]</f>
        <v>0</v>
      </c>
      <c r="T130" s="117">
        <f>+x_7[[#This Row],[COSTO COMPRA]]/$E$3</f>
        <v>0</v>
      </c>
      <c r="U130" s="64">
        <f>+x_7[[#This Row],[PEDIDO SEMANA ANTERIOR]]+x_7[[#This Row],[STOCK SEMANA ANTERIOR]]-x_7[[#This Row],[STOCK ACTUAL]]</f>
        <v>0</v>
      </c>
      <c r="V13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1" spans="1:24" ht="15" hidden="1" customHeight="1" x14ac:dyDescent="0.35">
      <c r="A131" s="137">
        <f t="shared" ca="1" si="4"/>
        <v>45979</v>
      </c>
      <c r="B131" s="8"/>
      <c r="C131" s="8" t="s">
        <v>550</v>
      </c>
      <c r="D131" s="194">
        <f t="shared" si="5"/>
        <v>0</v>
      </c>
      <c r="F131" s="194"/>
      <c r="G131" s="138" t="s">
        <v>54</v>
      </c>
      <c r="I13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1" s="195">
        <f>+x_7[[#This Row],[STOCK ACTUAL]]*x_7[[#This Row],[KG/UN]]</f>
        <v>0</v>
      </c>
      <c r="K131" s="196">
        <f>+(x_7[[#This Row],[DEMANDA DIARIA]]*x_7[[#This Row],[TIEMPO DE REPOSICION DIAS]])</f>
        <v>0</v>
      </c>
      <c r="L131" s="196">
        <f>+x_7[[#This Row],[DEMANDA DIARIA]]*x_7[[#This Row],[TIEMPO DE REPOSICION DIAS]]</f>
        <v>0</v>
      </c>
      <c r="M131" s="196"/>
      <c r="N131" s="138">
        <f>+(x_7[[#This Row],[CONSUMO]]*1)/6</f>
        <v>0</v>
      </c>
      <c r="O131" s="198">
        <f>+_xlfn.XLOOKUP(x_7[[#This Row],[PROVEEDOR]],PROVEEDORES!A:A,PROVEEDORES!C:C)</f>
        <v>1</v>
      </c>
      <c r="P131" s="138"/>
      <c r="Q131" s="138"/>
      <c r="R131" s="13" cm="1">
        <f t="array" ref="R131">+IFERROR(MIN(_xlfn._xlws.FILTER(DATAIN_COMPRAS!$J$2:J3236,(DATAIN_COMPRAS!$C$2:C3236=C131)*(DATAIN_COMPRAS!$A$2:A3236=MAX(IF(DATAIN_COMPRAS!$C$2:C3236=C131,DATAIN_COMPRAS!$A$2:A3236))))),0)</f>
        <v>2857.1428571428573</v>
      </c>
      <c r="S131" s="140">
        <f>+x_7[[#This Row],[PEDIDO]]*x_7[[#This Row],[PRECIO UN]]</f>
        <v>0</v>
      </c>
      <c r="T131" s="117">
        <f>+x_7[[#This Row],[COSTO COMPRA]]/$E$3</f>
        <v>0</v>
      </c>
      <c r="U131" s="64">
        <f>+x_7[[#This Row],[PEDIDO SEMANA ANTERIOR]]+x_7[[#This Row],[STOCK SEMANA ANTERIOR]]-x_7[[#This Row],[STOCK ACTUAL]]</f>
        <v>0</v>
      </c>
      <c r="V13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2" spans="1:24" ht="15" hidden="1" customHeight="1" x14ac:dyDescent="0.35">
      <c r="A132" s="137">
        <f t="shared" ca="1" si="4"/>
        <v>45979</v>
      </c>
      <c r="B132" s="8"/>
      <c r="C132" s="8" t="s">
        <v>503</v>
      </c>
      <c r="D132" s="194">
        <f t="shared" si="5"/>
        <v>0</v>
      </c>
      <c r="E132" s="162"/>
      <c r="F132" s="194"/>
      <c r="G132" s="138" t="s">
        <v>54</v>
      </c>
      <c r="I132" s="204"/>
      <c r="J132" s="195">
        <f>+x_7[[#This Row],[STOCK ACTUAL]]*x_7[[#This Row],[KG/UN]]</f>
        <v>0</v>
      </c>
      <c r="K132" s="196">
        <f>+(x_7[[#This Row],[DEMANDA DIARIA]]*x_7[[#This Row],[TIEMPO DE REPOSICION DIAS]])</f>
        <v>0</v>
      </c>
      <c r="L132" s="196">
        <f>+x_7[[#This Row],[DEMANDA DIARIA]]*x_7[[#This Row],[TIEMPO DE REPOSICION DIAS]]</f>
        <v>0</v>
      </c>
      <c r="M132" s="196"/>
      <c r="N132" s="138">
        <f>+(x_7[[#This Row],[CONSUMO]]*1)/6</f>
        <v>0</v>
      </c>
      <c r="O132" s="198">
        <f>+_xlfn.XLOOKUP(x_7[[#This Row],[PROVEEDOR]],PROVEEDORES!A:A,PROVEEDORES!C:C)</f>
        <v>1</v>
      </c>
      <c r="P132" s="138"/>
      <c r="Q132" s="138"/>
      <c r="R132" s="13" cm="1">
        <f t="array" ref="R132">+IFERROR(MIN(_xlfn._xlws.FILTER(DATAIN_COMPRAS!$J$2:J3146,(DATAIN_COMPRAS!$C$2:C3146=C132)*(DATAIN_COMPRAS!$A$2:A3146=MAX(IF(DATAIN_COMPRAS!$C$2:C3146=C132,DATAIN_COMPRAS!$A$2:A3146))))),0)</f>
        <v>8800</v>
      </c>
      <c r="S132" s="13">
        <f>+x_7[[#This Row],[PEDIDO]]*x_7[[#This Row],[PRECIO UN]]</f>
        <v>0</v>
      </c>
      <c r="T132" s="191">
        <f>+x_7[[#This Row],[COSTO COMPRA]]/$E$3</f>
        <v>0</v>
      </c>
      <c r="U132" s="64">
        <f>+x_7[[#This Row],[PEDIDO SEMANA ANTERIOR]]+x_7[[#This Row],[STOCK SEMANA ANTERIOR]]-x_7[[#This Row],[STOCK ACTUAL]]</f>
        <v>0</v>
      </c>
      <c r="V13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2" s="7">
        <f>SUMIFS(DATAIN_COMPRAS!E:E,DATAIN_COMPRAS!C:C,x_7[[#This Row],[ITEM]],DATAIN_COMPRAS!A:A,"&gt;="&amp;'PEDIDO QALA'!$V$2,DATAIN_COMPRAS!A:A,"&lt;="&amp;'PEDIDO QALA'!$V$3,DATAIN_COMPRAS!L:L,"GENERACION ALFA")</f>
        <v>0</v>
      </c>
    </row>
    <row r="133" spans="1:24" ht="15" hidden="1" customHeight="1" x14ac:dyDescent="0.35">
      <c r="A133" s="139">
        <f t="shared" ca="1" si="4"/>
        <v>45979</v>
      </c>
      <c r="B133" s="8"/>
      <c r="C133" s="214" t="s">
        <v>191</v>
      </c>
      <c r="D133" s="194">
        <f t="shared" si="5"/>
        <v>0</v>
      </c>
      <c r="F133" s="194"/>
      <c r="G133" s="138" t="s">
        <v>62</v>
      </c>
      <c r="I13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3" s="195">
        <f>+x_7[[#This Row],[STOCK ACTUAL]]*x_7[[#This Row],[KG/UN]]</f>
        <v>0</v>
      </c>
      <c r="K133" s="196">
        <f>+(x_7[[#This Row],[DEMANDA DIARIA]]*x_7[[#This Row],[TIEMPO DE REPOSICION DIAS]])</f>
        <v>0</v>
      </c>
      <c r="L133" s="196">
        <f>+x_7[[#This Row],[DEMANDA DIARIA]]*x_7[[#This Row],[TIEMPO DE REPOSICION DIAS]]</f>
        <v>0</v>
      </c>
      <c r="M133" s="196"/>
      <c r="N133" s="138">
        <f>+(x_7[[#This Row],[CONSUMO]]*1)/6</f>
        <v>0</v>
      </c>
      <c r="O133" s="198">
        <f>+_xlfn.XLOOKUP(x_7[[#This Row],[PROVEEDOR]],PROVEEDORES!A:A,PROVEEDORES!C:C)</f>
        <v>7</v>
      </c>
      <c r="P133" s="138"/>
      <c r="Q133" s="138"/>
      <c r="R133" s="13">
        <f>6000/0.04</f>
        <v>150000</v>
      </c>
      <c r="S133" s="13">
        <f>+x_7[[#This Row],[PEDIDO]]*x_7[[#This Row],[PRECIO UN]]</f>
        <v>0</v>
      </c>
      <c r="T133" s="117">
        <f>+x_7[[#This Row],[COSTO COMPRA]]/$E$3</f>
        <v>0</v>
      </c>
      <c r="U133" s="64">
        <f>+x_7[[#This Row],[PEDIDO SEMANA ANTERIOR]]+x_7[[#This Row],[STOCK SEMANA ANTERIOR]]-x_7[[#This Row],[STOCK ACTUAL]]</f>
        <v>0</v>
      </c>
      <c r="V13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4" spans="1:24" ht="15" hidden="1" customHeight="1" x14ac:dyDescent="0.35">
      <c r="A134" s="137">
        <f t="shared" ca="1" si="4"/>
        <v>45979</v>
      </c>
      <c r="B134" s="8"/>
      <c r="C134" s="8" t="s">
        <v>297</v>
      </c>
      <c r="D134" s="194">
        <f t="shared" si="5"/>
        <v>0</v>
      </c>
      <c r="E134" s="91"/>
      <c r="F134" s="194"/>
      <c r="G134" s="138" t="str" cm="1">
        <f t="array" ref="G134">IFERROR(INDEX(DATAIN_COMPRAS!$B$2:$B$2999,MATCH(1,(DATAIN_COMPRAS!$C$2:$C$2999=C134)*(DATAIN_COMPRAS!$A$2:$A$2999=MAX(IF(DATAIN_COMPRAS!$C$2:$C$2999=C134,DATAIN_COMPRAS!$A$2:$A$2999)))*(DATAIN_COMPRAS!$J$2:$J$2999=MIN(_xlfn._xlws.FILTER(DATAIN_COMPRAS!$J$2:$J$2999,(DATAIN_COMPRAS!$C$2:$C$2999=C134)*(DATAIN_COMPRAS!$A$2:$A$2999=MAX(IF(DATAIN_COMPRAS!$C$2:$C$2999=C134,DATAIN_COMPRAS!$A$2:$A$2999)))))),0)),"Sin datos")</f>
        <v>MERCADO LIBRE</v>
      </c>
      <c r="I13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4" s="195">
        <f>+x_7[[#This Row],[STOCK ACTUAL]]*x_7[[#This Row],[KG/UN]]</f>
        <v>0</v>
      </c>
      <c r="K134" s="196">
        <f>+(x_7[[#This Row],[DEMANDA DIARIA]]*x_7[[#This Row],[TIEMPO DE REPOSICION DIAS]])</f>
        <v>0</v>
      </c>
      <c r="L134" s="196">
        <f>+x_7[[#This Row],[DEMANDA DIARIA]]*x_7[[#This Row],[TIEMPO DE REPOSICION DIAS]]</f>
        <v>0</v>
      </c>
      <c r="M134" s="196"/>
      <c r="N134" s="138">
        <f>+(x_7[[#This Row],[CONSUMO]]*1)/6</f>
        <v>0</v>
      </c>
      <c r="O134" s="198">
        <f>+_xlfn.XLOOKUP(x_7[[#This Row],[PROVEEDOR]],PROVEEDORES!A:A,PROVEEDORES!C:C)</f>
        <v>2</v>
      </c>
      <c r="P134" s="138"/>
      <c r="Q134" s="138"/>
      <c r="R134" s="13" cm="1">
        <f t="array" ref="R134">+IFERROR(MIN(_xlfn._xlws.FILTER(DATAIN_COMPRAS!$J$2:J3220,(DATAIN_COMPRAS!$C$2:C3220=C134)*(DATAIN_COMPRAS!$A$2:A3220=MAX(IF(DATAIN_COMPRAS!$C$2:C3220=C134,DATAIN_COMPRAS!$A$2:A3220))))),0)</f>
        <v>0</v>
      </c>
      <c r="S134" s="13">
        <f>+x_7[[#This Row],[PEDIDO]]*x_7[[#This Row],[PRECIO UN]]</f>
        <v>0</v>
      </c>
      <c r="T134" s="117">
        <f>+x_7[[#This Row],[COSTO COMPRA]]/$E$3</f>
        <v>0</v>
      </c>
      <c r="U134" s="64">
        <f>+x_7[[#This Row],[PEDIDO SEMANA ANTERIOR]]+x_7[[#This Row],[STOCK SEMANA ANTERIOR]]-x_7[[#This Row],[STOCK ACTUAL]]</f>
        <v>0</v>
      </c>
      <c r="V13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35" spans="1:24" ht="15" hidden="1" customHeight="1" x14ac:dyDescent="0.35">
      <c r="A135" s="137">
        <f t="shared" ca="1" si="4"/>
        <v>45979</v>
      </c>
      <c r="B135" s="8"/>
      <c r="C135" t="s">
        <v>418</v>
      </c>
      <c r="D135" s="194">
        <f t="shared" si="5"/>
        <v>0</v>
      </c>
      <c r="F135" s="194"/>
      <c r="G135" s="138" t="str" cm="1">
        <f t="array" ref="G135">IFERROR(INDEX(DATAIN_COMPRAS!$B$2:$B$2999,MATCH(1,(DATAIN_COMPRAS!$C$2:$C$2999=C135)*(DATAIN_COMPRAS!$A$2:$A$2999=MAX(IF(DATAIN_COMPRAS!$C$2:$C$2999=C135,DATAIN_COMPRAS!$A$2:$A$2999)))*(DATAIN_COMPRAS!$J$2:$J$2999=MIN(_xlfn._xlws.FILTER(DATAIN_COMPRAS!$J$2:$J$2999,(DATAIN_COMPRAS!$C$2:$C$2999=C135)*(DATAIN_COMPRAS!$A$2:$A$2999=MAX(IF(DATAIN_COMPRAS!$C$2:$C$2999=C135,DATAIN_COMPRAS!$A$2:$A$2999)))))),0)),"Sin datos")</f>
        <v>MERCADO LIBRE</v>
      </c>
      <c r="I13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5" s="195">
        <f>+x_7[[#This Row],[STOCK ACTUAL]]*x_7[[#This Row],[KG/UN]]</f>
        <v>0</v>
      </c>
      <c r="K135" s="196">
        <f>+(x_7[[#This Row],[DEMANDA DIARIA]]*x_7[[#This Row],[TIEMPO DE REPOSICION DIAS]])</f>
        <v>0</v>
      </c>
      <c r="L135" s="196">
        <f>+x_7[[#This Row],[DEMANDA DIARIA]]*x_7[[#This Row],[TIEMPO DE REPOSICION DIAS]]</f>
        <v>0</v>
      </c>
      <c r="M135" s="196"/>
      <c r="N135" s="138">
        <f>+(x_7[[#This Row],[CONSUMO]]*1)/6</f>
        <v>0</v>
      </c>
      <c r="O135" s="198">
        <f>+_xlfn.XLOOKUP(x_7[[#This Row],[PROVEEDOR]],PROVEEDORES!A:A,PROVEEDORES!C:C)</f>
        <v>2</v>
      </c>
      <c r="P135" s="138"/>
      <c r="Q135" s="138"/>
      <c r="R135" s="13" cm="1">
        <f t="array" ref="R135">+IFERROR(MIN(_xlfn._xlws.FILTER(DATAIN_COMPRAS!$J$2:J3278,(DATAIN_COMPRAS!$C$2:C3278=C135)*(DATAIN_COMPRAS!$A$2:A3278=MAX(IF(DATAIN_COMPRAS!$C$2:C3278=C135,DATAIN_COMPRAS!$A$2:A3278))))),0)</f>
        <v>1710.0365333333332</v>
      </c>
      <c r="S135" s="140">
        <f>+x_7[[#This Row],[PEDIDO]]*x_7[[#This Row],[PRECIO UN]]</f>
        <v>0</v>
      </c>
      <c r="T135" s="117">
        <f>+x_7[[#This Row],[COSTO COMPRA]]/$E$3</f>
        <v>0</v>
      </c>
      <c r="U135" s="118">
        <f>+x_7[[#This Row],[PEDIDO SEMANA ANTERIOR]]+x_7[[#This Row],[STOCK SEMANA ANTERIOR]]-x_7[[#This Row],[STOCK ACTUAL]]</f>
        <v>0</v>
      </c>
      <c r="V13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36" spans="1:24" hidden="1" x14ac:dyDescent="0.35">
      <c r="A136" s="139">
        <f t="shared" ca="1" si="4"/>
        <v>45979</v>
      </c>
      <c r="B136" s="8"/>
      <c r="C136" t="s">
        <v>195</v>
      </c>
      <c r="D136" s="194">
        <f t="shared" si="5"/>
        <v>0</v>
      </c>
      <c r="F136" s="194"/>
      <c r="G136" s="138" t="str" cm="1">
        <f t="array" ref="G136">IFERROR(INDEX(DATAIN_COMPRAS!$B$2:$B$2999,MATCH(1,(DATAIN_COMPRAS!$C$2:$C$2999=C136)*(DATAIN_COMPRAS!$A$2:$A$2999=MAX(IF(DATAIN_COMPRAS!$C$2:$C$2999=C136,DATAIN_COMPRAS!$A$2:$A$2999)))*(DATAIN_COMPRAS!$J$2:$J$2999=MIN(_xlfn._xlws.FILTER(DATAIN_COMPRAS!$J$2:$J$2999,(DATAIN_COMPRAS!$C$2:$C$2999=C136)*(DATAIN_COMPRAS!$A$2:$A$2999=MAX(IF(DATAIN_COMPRAS!$C$2:$C$2999=C136,DATAIN_COMPRAS!$A$2:$A$2999)))))),0)),"Sin datos")</f>
        <v>MERCADO LIBRE</v>
      </c>
      <c r="I13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6" s="195">
        <f>+x_7[[#This Row],[STOCK ACTUAL]]*x_7[[#This Row],[KG/UN]]</f>
        <v>0</v>
      </c>
      <c r="K136" s="196">
        <f>+(x_7[[#This Row],[DEMANDA DIARIA]]*x_7[[#This Row],[TIEMPO DE REPOSICION DIAS]])</f>
        <v>0</v>
      </c>
      <c r="L136" s="196">
        <f>+x_7[[#This Row],[DEMANDA DIARIA]]*x_7[[#This Row],[TIEMPO DE REPOSICION DIAS]]</f>
        <v>0</v>
      </c>
      <c r="M136" s="196"/>
      <c r="N136" s="138">
        <f>+(x_7[[#This Row],[CONSUMO]]*1)/6</f>
        <v>0</v>
      </c>
      <c r="O136" s="198">
        <f>+_xlfn.XLOOKUP(x_7[[#This Row],[PROVEEDOR]],PROVEEDORES!A:A,PROVEEDORES!C:C)</f>
        <v>2</v>
      </c>
      <c r="P136" s="138"/>
      <c r="Q136" s="138"/>
      <c r="R136" s="13" cm="1">
        <f t="array" ref="R136">+IFERROR(MIN(_xlfn._xlws.FILTER(DATAIN_COMPRAS!$J$2:J3222,(DATAIN_COMPRAS!$C$2:C3222=C136)*(DATAIN_COMPRAS!$A$2:A3222=MAX(IF(DATAIN_COMPRAS!$C$2:C3222=C136,DATAIN_COMPRAS!$A$2:A3222))))),0)</f>
        <v>22474.515799999997</v>
      </c>
      <c r="S136" s="13">
        <f>+x_7[[#This Row],[PEDIDO]]*x_7[[#This Row],[PRECIO UN]]</f>
        <v>0</v>
      </c>
      <c r="T136" s="117">
        <f>+x_7[[#This Row],[COSTO COMPRA]]/$E$3</f>
        <v>0</v>
      </c>
      <c r="U136" s="64">
        <f>+x_7[[#This Row],[PEDIDO SEMANA ANTERIOR]]+x_7[[#This Row],[STOCK SEMANA ANTERIOR]]-x_7[[#This Row],[STOCK ACTUAL]]</f>
        <v>0</v>
      </c>
      <c r="V13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7" spans="1:24" hidden="1" x14ac:dyDescent="0.35">
      <c r="A137" s="137">
        <f t="shared" ref="A137:A200" ca="1" si="6">+$C$4</f>
        <v>45979</v>
      </c>
      <c r="B137" s="8"/>
      <c r="C137" s="8" t="s">
        <v>298</v>
      </c>
      <c r="D137" s="194">
        <f t="shared" ref="D137:D200" si="7">+MROUND(MAX(0,L137+K137-I137),P137)</f>
        <v>0</v>
      </c>
      <c r="E137" s="91"/>
      <c r="F137" s="194"/>
      <c r="G137" s="138" t="str" cm="1">
        <f t="array" ref="G137">IFERROR(INDEX(DATAIN_COMPRAS!$B$2:$B$2999,MATCH(1,(DATAIN_COMPRAS!$C$2:$C$2999=C137)*(DATAIN_COMPRAS!$A$2:$A$2999=MAX(IF(DATAIN_COMPRAS!$C$2:$C$2999=C137,DATAIN_COMPRAS!$A$2:$A$2999)))*(DATAIN_COMPRAS!$J$2:$J$2999=MIN(_xlfn._xlws.FILTER(DATAIN_COMPRAS!$J$2:$J$2999,(DATAIN_COMPRAS!$C$2:$C$2999=C137)*(DATAIN_COMPRAS!$A$2:$A$2999=MAX(IF(DATAIN_COMPRAS!$C$2:$C$2999=C137,DATAIN_COMPRAS!$A$2:$A$2999)))))),0)),"Sin datos")</f>
        <v>MERCADO LIBRE</v>
      </c>
      <c r="I13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7" s="195">
        <f>+x_7[[#This Row],[STOCK ACTUAL]]*x_7[[#This Row],[KG/UN]]</f>
        <v>0</v>
      </c>
      <c r="K137" s="196">
        <f>+(x_7[[#This Row],[DEMANDA DIARIA]]*x_7[[#This Row],[TIEMPO DE REPOSICION DIAS]])</f>
        <v>0</v>
      </c>
      <c r="L137" s="196">
        <f>+x_7[[#This Row],[DEMANDA DIARIA]]*x_7[[#This Row],[TIEMPO DE REPOSICION DIAS]]</f>
        <v>0</v>
      </c>
      <c r="M137" s="196"/>
      <c r="N137" s="138">
        <f>+(x_7[[#This Row],[CONSUMO]]*1)/6</f>
        <v>0</v>
      </c>
      <c r="O137" s="198">
        <f>+_xlfn.XLOOKUP(x_7[[#This Row],[PROVEEDOR]],PROVEEDORES!A:A,PROVEEDORES!C:C)</f>
        <v>2</v>
      </c>
      <c r="P137" s="138"/>
      <c r="Q137" s="138"/>
      <c r="R137" s="13" cm="1">
        <f t="array" ref="R137">+IFERROR(MIN(_xlfn._xlws.FILTER(DATAIN_COMPRAS!$J$2:J3214,(DATAIN_COMPRAS!$C$2:C3214=C137)*(DATAIN_COMPRAS!$A$2:A3214=MAX(IF(DATAIN_COMPRAS!$C$2:C3214=C137,DATAIN_COMPRAS!$A$2:A3214))))),0)</f>
        <v>0</v>
      </c>
      <c r="S137" s="13">
        <f>+x_7[[#This Row],[PEDIDO]]*x_7[[#This Row],[PRECIO UN]]</f>
        <v>0</v>
      </c>
      <c r="T137" s="117">
        <f>+x_7[[#This Row],[COSTO COMPRA]]/$E$3</f>
        <v>0</v>
      </c>
      <c r="U137" s="64">
        <f>+x_7[[#This Row],[PEDIDO SEMANA ANTERIOR]]+x_7[[#This Row],[STOCK SEMANA ANTERIOR]]-x_7[[#This Row],[STOCK ACTUAL]]</f>
        <v>0</v>
      </c>
      <c r="V13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38" spans="1:24" hidden="1" x14ac:dyDescent="0.35">
      <c r="A138" s="139">
        <f t="shared" ca="1" si="6"/>
        <v>45979</v>
      </c>
      <c r="B138" s="8"/>
      <c r="C138" t="s">
        <v>196</v>
      </c>
      <c r="D138" s="194">
        <f t="shared" si="7"/>
        <v>0</v>
      </c>
      <c r="F138" s="194"/>
      <c r="G138" s="138" t="str" cm="1">
        <f t="array" ref="G138">IFERROR(INDEX(DATAIN_COMPRAS!$B$2:$B$2999,MATCH(1,(DATAIN_COMPRAS!$C$2:$C$2999=C138)*(DATAIN_COMPRAS!$A$2:$A$2999=MAX(IF(DATAIN_COMPRAS!$C$2:$C$2999=C138,DATAIN_COMPRAS!$A$2:$A$2999)))*(DATAIN_COMPRAS!$J$2:$J$2999=MIN(_xlfn._xlws.FILTER(DATAIN_COMPRAS!$J$2:$J$2999,(DATAIN_COMPRAS!$C$2:$C$2999=C138)*(DATAIN_COMPRAS!$A$2:$A$2999=MAX(IF(DATAIN_COMPRAS!$C$2:$C$2999=C138,DATAIN_COMPRAS!$A$2:$A$2999)))))),0)),"Sin datos")</f>
        <v>MERCADO LIBRE</v>
      </c>
      <c r="I13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8" s="195">
        <f>+x_7[[#This Row],[STOCK ACTUAL]]*x_7[[#This Row],[KG/UN]]</f>
        <v>0</v>
      </c>
      <c r="K138" s="196">
        <f>+(x_7[[#This Row],[DEMANDA DIARIA]]*x_7[[#This Row],[TIEMPO DE REPOSICION DIAS]])</f>
        <v>0</v>
      </c>
      <c r="L138" s="196">
        <f>+x_7[[#This Row],[DEMANDA DIARIA]]*x_7[[#This Row],[TIEMPO DE REPOSICION DIAS]]</f>
        <v>0</v>
      </c>
      <c r="M138" s="196"/>
      <c r="N138" s="138">
        <f>+(x_7[[#This Row],[CONSUMO]]*1)/6</f>
        <v>0</v>
      </c>
      <c r="O138" s="198">
        <f>+_xlfn.XLOOKUP(x_7[[#This Row],[PROVEEDOR]],PROVEEDORES!A:A,PROVEEDORES!C:C)</f>
        <v>2</v>
      </c>
      <c r="P138" s="138"/>
      <c r="Q138" s="138"/>
      <c r="R138" s="13" cm="1">
        <f t="array" ref="R138">+IFERROR(MIN(_xlfn._xlws.FILTER(DATAIN_COMPRAS!$J$2:J3216,(DATAIN_COMPRAS!$C$2:C3216=C138)*(DATAIN_COMPRAS!$A$2:A3216=MAX(IF(DATAIN_COMPRAS!$C$2:C3216=C138,DATAIN_COMPRAS!$A$2:A3216))))),0)</f>
        <v>0</v>
      </c>
      <c r="S138" s="13">
        <f>+x_7[[#This Row],[PEDIDO]]*x_7[[#This Row],[PRECIO UN]]</f>
        <v>0</v>
      </c>
      <c r="T138" s="117">
        <f>+x_7[[#This Row],[COSTO COMPRA]]/$E$3</f>
        <v>0</v>
      </c>
      <c r="U138" s="64">
        <f>+x_7[[#This Row],[PEDIDO SEMANA ANTERIOR]]+x_7[[#This Row],[STOCK SEMANA ANTERIOR]]-x_7[[#This Row],[STOCK ACTUAL]]</f>
        <v>0</v>
      </c>
      <c r="V13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39" spans="1:24" hidden="1" x14ac:dyDescent="0.35">
      <c r="A139" s="139">
        <f t="shared" ca="1" si="6"/>
        <v>45979</v>
      </c>
      <c r="B139" s="8"/>
      <c r="C139" s="8" t="s">
        <v>199</v>
      </c>
      <c r="D139" s="194">
        <f t="shared" si="7"/>
        <v>0</v>
      </c>
      <c r="F139" s="194"/>
      <c r="G139" s="138" t="str" cm="1">
        <f t="array" ref="G139">IFERROR(INDEX(DATAIN_COMPRAS!$B$2:$B$2999,MATCH(1,(DATAIN_COMPRAS!$C$2:$C$2999=C139)*(DATAIN_COMPRAS!$A$2:$A$2999=MAX(IF(DATAIN_COMPRAS!$C$2:$C$2999=C139,DATAIN_COMPRAS!$A$2:$A$2999)))*(DATAIN_COMPRAS!$J$2:$J$2999=MIN(_xlfn._xlws.FILTER(DATAIN_COMPRAS!$J$2:$J$2999,(DATAIN_COMPRAS!$C$2:$C$2999=C139)*(DATAIN_COMPRAS!$A$2:$A$2999=MAX(IF(DATAIN_COMPRAS!$C$2:$C$2999=C139,DATAIN_COMPRAS!$A$2:$A$2999)))))),0)),"Sin datos")</f>
        <v>MERCADO LIBRE</v>
      </c>
      <c r="I13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39" s="195">
        <f>+x_7[[#This Row],[STOCK ACTUAL]]*x_7[[#This Row],[KG/UN]]</f>
        <v>0</v>
      </c>
      <c r="K139" s="196">
        <f>+(x_7[[#This Row],[DEMANDA DIARIA]]*x_7[[#This Row],[TIEMPO DE REPOSICION DIAS]])</f>
        <v>0</v>
      </c>
      <c r="L139" s="196">
        <f>+x_7[[#This Row],[DEMANDA DIARIA]]*x_7[[#This Row],[TIEMPO DE REPOSICION DIAS]]</f>
        <v>0</v>
      </c>
      <c r="M139" s="196"/>
      <c r="N139" s="138">
        <f>+(x_7[[#This Row],[CONSUMO]]*1)/6</f>
        <v>0</v>
      </c>
      <c r="O139" s="198">
        <f>+_xlfn.XLOOKUP(x_7[[#This Row],[PROVEEDOR]],PROVEEDORES!A:A,PROVEEDORES!C:C)</f>
        <v>2</v>
      </c>
      <c r="P139" s="138"/>
      <c r="Q139" s="138"/>
      <c r="R139" s="13" cm="1">
        <f t="array" ref="R139">+IFERROR(MIN(_xlfn._xlws.FILTER(DATAIN_COMPRAS!$J$2:J3219,(DATAIN_COMPRAS!$C$2:C3219=C139)*(DATAIN_COMPRAS!$A$2:A3219=MAX(IF(DATAIN_COMPRAS!$C$2:C3219=C139,DATAIN_COMPRAS!$A$2:A3219))))),0)</f>
        <v>0</v>
      </c>
      <c r="S139" s="13">
        <f>+x_7[[#This Row],[PEDIDO]]*x_7[[#This Row],[PRECIO UN]]</f>
        <v>0</v>
      </c>
      <c r="T139" s="117">
        <f>+x_7[[#This Row],[COSTO COMPRA]]/$E$3</f>
        <v>0</v>
      </c>
      <c r="U139" s="64">
        <f>+x_7[[#This Row],[PEDIDO SEMANA ANTERIOR]]+x_7[[#This Row],[STOCK SEMANA ANTERIOR]]-x_7[[#This Row],[STOCK ACTUAL]]</f>
        <v>0</v>
      </c>
      <c r="V13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3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3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0" spans="1:24" hidden="1" x14ac:dyDescent="0.35">
      <c r="A140" s="139">
        <f t="shared" ca="1" si="6"/>
        <v>45979</v>
      </c>
      <c r="B140" s="8"/>
      <c r="C140" t="s">
        <v>194</v>
      </c>
      <c r="D140" s="194">
        <f t="shared" si="7"/>
        <v>0</v>
      </c>
      <c r="F140" s="194"/>
      <c r="G140" s="138" t="str" cm="1">
        <f t="array" ref="G140">IFERROR(INDEX(DATAIN_COMPRAS!$B$2:$B$2999,MATCH(1,(DATAIN_COMPRAS!$C$2:$C$2999=C140)*(DATAIN_COMPRAS!$A$2:$A$2999=MAX(IF(DATAIN_COMPRAS!$C$2:$C$2999=C140,DATAIN_COMPRAS!$A$2:$A$2999)))*(DATAIN_COMPRAS!$J$2:$J$2999=MIN(_xlfn._xlws.FILTER(DATAIN_COMPRAS!$J$2:$J$2999,(DATAIN_COMPRAS!$C$2:$C$2999=C140)*(DATAIN_COMPRAS!$A$2:$A$2999=MAX(IF(DATAIN_COMPRAS!$C$2:$C$2999=C140,DATAIN_COMPRAS!$A$2:$A$2999)))))),0)),"Sin datos")</f>
        <v>MERCADO LIBRE</v>
      </c>
      <c r="I14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0" s="195">
        <f>+x_7[[#This Row],[STOCK ACTUAL]]*x_7[[#This Row],[KG/UN]]</f>
        <v>0</v>
      </c>
      <c r="K140" s="196">
        <f>+(x_7[[#This Row],[DEMANDA DIARIA]]*x_7[[#This Row],[TIEMPO DE REPOSICION DIAS]])</f>
        <v>0</v>
      </c>
      <c r="L140" s="196">
        <f>+x_7[[#This Row],[DEMANDA DIARIA]]*x_7[[#This Row],[TIEMPO DE REPOSICION DIAS]]</f>
        <v>0</v>
      </c>
      <c r="M140" s="196"/>
      <c r="N140" s="138">
        <f>+(x_7[[#This Row],[CONSUMO]]*1)/6</f>
        <v>0</v>
      </c>
      <c r="O140" s="198">
        <f>+_xlfn.XLOOKUP(x_7[[#This Row],[PROVEEDOR]],PROVEEDORES!A:A,PROVEEDORES!C:C)</f>
        <v>2</v>
      </c>
      <c r="P140" s="138"/>
      <c r="Q140" s="138"/>
      <c r="R140" s="13" cm="1">
        <f t="array" ref="R140">+IFERROR(MIN(_xlfn._xlws.FILTER(DATAIN_COMPRAS!$J$2:J3215,(DATAIN_COMPRAS!$C$2:C3215=C140)*(DATAIN_COMPRAS!$A$2:A3215=MAX(IF(DATAIN_COMPRAS!$C$2:C3215=C140,DATAIN_COMPRAS!$A$2:A3215))))),0)</f>
        <v>0</v>
      </c>
      <c r="S140" s="13">
        <f>+x_7[[#This Row],[PEDIDO]]*x_7[[#This Row],[PRECIO UN]]</f>
        <v>0</v>
      </c>
      <c r="T140" s="117">
        <f>+x_7[[#This Row],[COSTO COMPRA]]/$E$3</f>
        <v>0</v>
      </c>
      <c r="U140" s="64">
        <f>+x_7[[#This Row],[PEDIDO SEMANA ANTERIOR]]+x_7[[#This Row],[STOCK SEMANA ANTERIOR]]-x_7[[#This Row],[STOCK ACTUAL]]</f>
        <v>0</v>
      </c>
      <c r="V14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1" spans="1:24" hidden="1" x14ac:dyDescent="0.35">
      <c r="A141" s="137">
        <f t="shared" ca="1" si="6"/>
        <v>45979</v>
      </c>
      <c r="B141" s="8"/>
      <c r="C141" t="s">
        <v>299</v>
      </c>
      <c r="D141" s="194">
        <f t="shared" si="7"/>
        <v>0</v>
      </c>
      <c r="E141" s="91"/>
      <c r="F141" s="194"/>
      <c r="G141" s="138" t="str" cm="1">
        <f t="array" ref="G141">IFERROR(INDEX(DATAIN_COMPRAS!$B$2:$B$2999,MATCH(1,(DATAIN_COMPRAS!$C$2:$C$2999=C141)*(DATAIN_COMPRAS!$A$2:$A$2999=MAX(IF(DATAIN_COMPRAS!$C$2:$C$2999=C141,DATAIN_COMPRAS!$A$2:$A$2999)))*(DATAIN_COMPRAS!$J$2:$J$2999=MIN(_xlfn._xlws.FILTER(DATAIN_COMPRAS!$J$2:$J$2999,(DATAIN_COMPRAS!$C$2:$C$2999=C141)*(DATAIN_COMPRAS!$A$2:$A$2999=MAX(IF(DATAIN_COMPRAS!$C$2:$C$2999=C141,DATAIN_COMPRAS!$A$2:$A$2999)))))),0)),"Sin datos")</f>
        <v>MERCADO LIBRE</v>
      </c>
      <c r="I14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1" s="195">
        <f>+x_7[[#This Row],[STOCK ACTUAL]]*x_7[[#This Row],[KG/UN]]</f>
        <v>0</v>
      </c>
      <c r="K141" s="196">
        <f>+(x_7[[#This Row],[DEMANDA DIARIA]]*x_7[[#This Row],[TIEMPO DE REPOSICION DIAS]])</f>
        <v>0</v>
      </c>
      <c r="L141" s="196">
        <f>+x_7[[#This Row],[DEMANDA DIARIA]]*x_7[[#This Row],[TIEMPO DE REPOSICION DIAS]]</f>
        <v>0</v>
      </c>
      <c r="M141" s="196"/>
      <c r="N141" s="138">
        <f>+(x_7[[#This Row],[CONSUMO]]*1)/6</f>
        <v>0</v>
      </c>
      <c r="O141" s="198">
        <f>+_xlfn.XLOOKUP(x_7[[#This Row],[PROVEEDOR]],PROVEEDORES!A:A,PROVEEDORES!C:C)</f>
        <v>2</v>
      </c>
      <c r="P141" s="138"/>
      <c r="Q141" s="138"/>
      <c r="R141" s="13" cm="1">
        <f t="array" ref="R141">+IFERROR(MIN(_xlfn._xlws.FILTER(DATAIN_COMPRAS!$J$2:J3221,(DATAIN_COMPRAS!$C$2:C3221=C141)*(DATAIN_COMPRAS!$A$2:A3221=MAX(IF(DATAIN_COMPRAS!$C$2:C3221=C141,DATAIN_COMPRAS!$A$2:A3221))))),0)</f>
        <v>0</v>
      </c>
      <c r="S141" s="13">
        <f>+x_7[[#This Row],[PEDIDO]]*x_7[[#This Row],[PRECIO UN]]</f>
        <v>0</v>
      </c>
      <c r="T141" s="117">
        <f>+x_7[[#This Row],[COSTO COMPRA]]/$E$3</f>
        <v>0</v>
      </c>
      <c r="U141" s="64">
        <f>+x_7[[#This Row],[PEDIDO SEMANA ANTERIOR]]+x_7[[#This Row],[STOCK SEMANA ANTERIOR]]-x_7[[#This Row],[STOCK ACTUAL]]</f>
        <v>0</v>
      </c>
      <c r="V14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42" spans="1:24" hidden="1" x14ac:dyDescent="0.35">
      <c r="A142" s="139">
        <f t="shared" ca="1" si="6"/>
        <v>45979</v>
      </c>
      <c r="B142" s="8"/>
      <c r="C142" t="s">
        <v>197</v>
      </c>
      <c r="D142" s="194">
        <f t="shared" si="7"/>
        <v>0</v>
      </c>
      <c r="F142" s="194"/>
      <c r="G142" s="138" t="str" cm="1">
        <f t="array" ref="G142">IFERROR(INDEX(DATAIN_COMPRAS!$B$2:$B$2999,MATCH(1,(DATAIN_COMPRAS!$C$2:$C$2999=C142)*(DATAIN_COMPRAS!$A$2:$A$2999=MAX(IF(DATAIN_COMPRAS!$C$2:$C$2999=C142,DATAIN_COMPRAS!$A$2:$A$2999)))*(DATAIN_COMPRAS!$J$2:$J$2999=MIN(_xlfn._xlws.FILTER(DATAIN_COMPRAS!$J$2:$J$2999,(DATAIN_COMPRAS!$C$2:$C$2999=C142)*(DATAIN_COMPRAS!$A$2:$A$2999=MAX(IF(DATAIN_COMPRAS!$C$2:$C$2999=C142,DATAIN_COMPRAS!$A$2:$A$2999)))))),0)),"Sin datos")</f>
        <v>MERCADO LIBRE</v>
      </c>
      <c r="I14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2" s="195">
        <f>+x_7[[#This Row],[STOCK ACTUAL]]*x_7[[#This Row],[KG/UN]]</f>
        <v>0</v>
      </c>
      <c r="K142" s="196">
        <f>+(x_7[[#This Row],[DEMANDA DIARIA]]*x_7[[#This Row],[TIEMPO DE REPOSICION DIAS]])</f>
        <v>0</v>
      </c>
      <c r="L142" s="196">
        <f>+x_7[[#This Row],[DEMANDA DIARIA]]*x_7[[#This Row],[TIEMPO DE REPOSICION DIAS]]</f>
        <v>0</v>
      </c>
      <c r="M142" s="196"/>
      <c r="N142" s="138">
        <f>+(x_7[[#This Row],[CONSUMO]]*1)/6</f>
        <v>0</v>
      </c>
      <c r="O142" s="198">
        <f>+_xlfn.XLOOKUP(x_7[[#This Row],[PROVEEDOR]],PROVEEDORES!A:A,PROVEEDORES!C:C)</f>
        <v>2</v>
      </c>
      <c r="P142" s="138"/>
      <c r="Q142" s="138"/>
      <c r="R142" s="13" cm="1">
        <f t="array" ref="R142">+IFERROR(MIN(_xlfn._xlws.FILTER(DATAIN_COMPRAS!$J$2:J3217,(DATAIN_COMPRAS!$C$2:C3217=C142)*(DATAIN_COMPRAS!$A$2:A3217=MAX(IF(DATAIN_COMPRAS!$C$2:C3217=C142,DATAIN_COMPRAS!$A$2:A3217))))),0)</f>
        <v>0</v>
      </c>
      <c r="S142" s="13">
        <f>+x_7[[#This Row],[PEDIDO]]*x_7[[#This Row],[PRECIO UN]]</f>
        <v>0</v>
      </c>
      <c r="T142" s="117">
        <f>+x_7[[#This Row],[COSTO COMPRA]]/$E$3</f>
        <v>0</v>
      </c>
      <c r="U142" s="64">
        <f>+x_7[[#This Row],[PEDIDO SEMANA ANTERIOR]]+x_7[[#This Row],[STOCK SEMANA ANTERIOR]]-x_7[[#This Row],[STOCK ACTUAL]]</f>
        <v>0</v>
      </c>
      <c r="V14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3" spans="1:24" hidden="1" x14ac:dyDescent="0.35">
      <c r="A143" s="137">
        <f t="shared" ca="1" si="6"/>
        <v>45979</v>
      </c>
      <c r="B143" s="8"/>
      <c r="C143" s="8" t="s">
        <v>192</v>
      </c>
      <c r="D143" s="194">
        <f t="shared" si="7"/>
        <v>0</v>
      </c>
      <c r="F143" s="194"/>
      <c r="G143" s="138" t="str" cm="1">
        <f t="array" ref="G143">IFERROR(INDEX(DATAIN_COMPRAS!$B$2:$B$2999,MATCH(1,(DATAIN_COMPRAS!$C$2:$C$2999=C143)*(DATAIN_COMPRAS!$A$2:$A$2999=MAX(IF(DATAIN_COMPRAS!$C$2:$C$2999=C143,DATAIN_COMPRAS!$A$2:$A$2999)))*(DATAIN_COMPRAS!$J$2:$J$2999=MIN(_xlfn._xlws.FILTER(DATAIN_COMPRAS!$J$2:$J$2999,(DATAIN_COMPRAS!$C$2:$C$2999=C143)*(DATAIN_COMPRAS!$A$2:$A$2999=MAX(IF(DATAIN_COMPRAS!$C$2:$C$2999=C143,DATAIN_COMPRAS!$A$2:$A$2999)))))),0)),"Sin datos")</f>
        <v>MERCADO LIBRE</v>
      </c>
      <c r="I14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3" s="195">
        <f>+x_7[[#This Row],[STOCK ACTUAL]]*x_7[[#This Row],[KG/UN]]</f>
        <v>0</v>
      </c>
      <c r="K143" s="196">
        <f>+(x_7[[#This Row],[DEMANDA DIARIA]]*x_7[[#This Row],[TIEMPO DE REPOSICION DIAS]])</f>
        <v>0</v>
      </c>
      <c r="L143" s="196">
        <f>+x_7[[#This Row],[DEMANDA DIARIA]]*x_7[[#This Row],[TIEMPO DE REPOSICION DIAS]]</f>
        <v>0</v>
      </c>
      <c r="M143" s="196"/>
      <c r="N143" s="138">
        <f>+(x_7[[#This Row],[CONSUMO]]*1)/6</f>
        <v>0</v>
      </c>
      <c r="O143" s="198">
        <f>+_xlfn.XLOOKUP(x_7[[#This Row],[PROVEEDOR]],PROVEEDORES!A:A,PROVEEDORES!C:C)</f>
        <v>2</v>
      </c>
      <c r="P143" s="138"/>
      <c r="Q143" s="138"/>
      <c r="R143" s="13" cm="1">
        <f t="array" ref="R143">+IFERROR(MIN(_xlfn._xlws.FILTER(DATAIN_COMPRAS!$J$2:J3277,(DATAIN_COMPRAS!$C$2:C3277=C143)*(DATAIN_COMPRAS!$A$2:A3277=MAX(IF(DATAIN_COMPRAS!$C$2:C3277=C143,DATAIN_COMPRAS!$A$2:A3277))))),0)</f>
        <v>895.92005800000004</v>
      </c>
      <c r="S143" s="13">
        <f>+x_7[[#This Row],[PEDIDO]]*x_7[[#This Row],[PRECIO UN]]</f>
        <v>0</v>
      </c>
      <c r="T143" s="117">
        <f>+x_7[[#This Row],[COSTO COMPRA]]/$E$3</f>
        <v>0</v>
      </c>
      <c r="U143" s="64">
        <f>+x_7[[#This Row],[PEDIDO SEMANA ANTERIOR]]+x_7[[#This Row],[STOCK SEMANA ANTERIOR]]-x_7[[#This Row],[STOCK ACTUAL]]</f>
        <v>0</v>
      </c>
      <c r="V14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4" spans="1:24" hidden="1" x14ac:dyDescent="0.35">
      <c r="A144" s="137">
        <f t="shared" ca="1" si="6"/>
        <v>45979</v>
      </c>
      <c r="B144" s="8"/>
      <c r="C144" s="8" t="s">
        <v>193</v>
      </c>
      <c r="D144" s="194" t="e">
        <f t="shared" si="7"/>
        <v>#N/A</v>
      </c>
      <c r="F144" s="194"/>
      <c r="G144" s="138" t="str" cm="1">
        <f t="array" ref="G144">IFERROR(INDEX(DATAIN_COMPRAS!$B$2:$B$2999,MATCH(1,(DATAIN_COMPRAS!$C$2:$C$2999=C144)*(DATAIN_COMPRAS!$A$2:$A$2999=MAX(IF(DATAIN_COMPRAS!$C$2:$C$2999=C144,DATAIN_COMPRAS!$A$2:$A$2999)))*(DATAIN_COMPRAS!$J$2:$J$2999=MIN(_xlfn._xlws.FILTER(DATAIN_COMPRAS!$J$2:$J$2999,(DATAIN_COMPRAS!$C$2:$C$2999=C144)*(DATAIN_COMPRAS!$A$2:$A$2999=MAX(IF(DATAIN_COMPRAS!$C$2:$C$2999=C144,DATAIN_COMPRAS!$A$2:$A$2999)))))),0)),"Sin datos")</f>
        <v>VARIOS</v>
      </c>
      <c r="I14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4" s="195">
        <f>+x_7[[#This Row],[STOCK ACTUAL]]*x_7[[#This Row],[KG/UN]]</f>
        <v>0</v>
      </c>
      <c r="K144" s="196" t="e">
        <f>+(x_7[[#This Row],[DEMANDA DIARIA]]*x_7[[#This Row],[TIEMPO DE REPOSICION DIAS]])</f>
        <v>#N/A</v>
      </c>
      <c r="L144" s="196" t="e">
        <f>+x_7[[#This Row],[DEMANDA DIARIA]]*x_7[[#This Row],[TIEMPO DE REPOSICION DIAS]]</f>
        <v>#N/A</v>
      </c>
      <c r="M144" s="196"/>
      <c r="N144" s="138">
        <f>+(x_7[[#This Row],[CONSUMO]]*1)/6</f>
        <v>0</v>
      </c>
      <c r="O144" s="198" t="e">
        <f>+_xlfn.XLOOKUP(x_7[[#This Row],[PROVEEDOR]],PROVEEDORES!A:A,PROVEEDORES!C:C)</f>
        <v>#N/A</v>
      </c>
      <c r="P144" s="138"/>
      <c r="Q144" s="138"/>
      <c r="R144" s="13" cm="1">
        <f t="array" ref="R144">+IFERROR(MIN(_xlfn._xlws.FILTER(DATAIN_COMPRAS!$J$2:J3273,(DATAIN_COMPRAS!$C$2:C3273=C144)*(DATAIN_COMPRAS!$A$2:A3273=MAX(IF(DATAIN_COMPRAS!$C$2:C3273=C144,DATAIN_COMPRAS!$A$2:A3273))))),0)</f>
        <v>4400</v>
      </c>
      <c r="S144" s="13">
        <f>+x_7[[#This Row],[PEDIDO]]*x_7[[#This Row],[PRECIO UN]]</f>
        <v>0</v>
      </c>
      <c r="T144" s="117">
        <f>+x_7[[#This Row],[COSTO COMPRA]]/$E$3</f>
        <v>0</v>
      </c>
      <c r="U144" s="64">
        <f>+x_7[[#This Row],[PEDIDO SEMANA ANTERIOR]]+x_7[[#This Row],[STOCK SEMANA ANTERIOR]]-x_7[[#This Row],[STOCK ACTUAL]]</f>
        <v>0</v>
      </c>
      <c r="V14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5" spans="1:24" hidden="1" x14ac:dyDescent="0.35">
      <c r="A145" s="137">
        <f t="shared" ca="1" si="6"/>
        <v>45979</v>
      </c>
      <c r="B145" s="8"/>
      <c r="C145" s="211" t="s">
        <v>157</v>
      </c>
      <c r="D145" s="194">
        <f t="shared" si="7"/>
        <v>0</v>
      </c>
      <c r="F145" s="194"/>
      <c r="G145" s="138" t="s">
        <v>54</v>
      </c>
      <c r="I14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5" s="195">
        <f>+x_7[[#This Row],[STOCK ACTUAL]]*x_7[[#This Row],[KG/UN]]</f>
        <v>0</v>
      </c>
      <c r="K145" s="196">
        <f>+(x_7[[#This Row],[DEMANDA DIARIA]]*x_7[[#This Row],[TIEMPO DE REPOSICION DIAS]])</f>
        <v>0</v>
      </c>
      <c r="L145" s="196">
        <f>+x_7[[#This Row],[DEMANDA DIARIA]]*x_7[[#This Row],[TIEMPO DE REPOSICION DIAS]]</f>
        <v>0</v>
      </c>
      <c r="M145" s="196"/>
      <c r="N145" s="138">
        <f>+(x_7[[#This Row],[CONSUMO]]*1)/6</f>
        <v>0</v>
      </c>
      <c r="O145" s="198">
        <f>+_xlfn.XLOOKUP(x_7[[#This Row],[PROVEEDOR]],PROVEEDORES!A:A,PROVEEDORES!C:C)</f>
        <v>1</v>
      </c>
      <c r="P145" s="138"/>
      <c r="Q145" s="138"/>
      <c r="R145" s="13" cm="1">
        <f t="array" ref="R145">+IFERROR(MIN(_xlfn._xlws.FILTER(DATAIN_COMPRAS!$J$2:J3226,(DATAIN_COMPRAS!$C$2:C3226=C145)*(DATAIN_COMPRAS!$A$2:A3226=MAX(IF(DATAIN_COMPRAS!$C$2:C3226=C145,DATAIN_COMPRAS!$A$2:A3226))))),0)</f>
        <v>4800</v>
      </c>
      <c r="S145" s="140">
        <f>+x_7[[#This Row],[PEDIDO]]*x_7[[#This Row],[PRECIO UN]]</f>
        <v>0</v>
      </c>
      <c r="T145" s="117">
        <f>+x_7[[#This Row],[COSTO COMPRA]]/$E$3</f>
        <v>0</v>
      </c>
      <c r="U145" s="64">
        <f>+x_7[[#This Row],[PEDIDO SEMANA ANTERIOR]]+x_7[[#This Row],[STOCK SEMANA ANTERIOR]]-x_7[[#This Row],[STOCK ACTUAL]]</f>
        <v>0</v>
      </c>
      <c r="V14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46" spans="1:24" hidden="1" x14ac:dyDescent="0.35">
      <c r="A146" s="137">
        <f t="shared" ca="1" si="6"/>
        <v>45979</v>
      </c>
      <c r="B146" s="8"/>
      <c r="C146" s="8" t="s">
        <v>229</v>
      </c>
      <c r="D146" s="194">
        <f t="shared" si="7"/>
        <v>0</v>
      </c>
      <c r="F146" s="194"/>
      <c r="G146" s="138" t="s">
        <v>54</v>
      </c>
      <c r="I14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6" s="195">
        <f>+x_7[[#This Row],[STOCK ACTUAL]]*x_7[[#This Row],[KG/UN]]</f>
        <v>0</v>
      </c>
      <c r="K146" s="196">
        <f>+(x_7[[#This Row],[DEMANDA DIARIA]]*x_7[[#This Row],[TIEMPO DE REPOSICION DIAS]])</f>
        <v>0</v>
      </c>
      <c r="L146" s="196">
        <f>+x_7[[#This Row],[DEMANDA DIARIA]]*x_7[[#This Row],[TIEMPO DE REPOSICION DIAS]]</f>
        <v>0</v>
      </c>
      <c r="M146" s="196"/>
      <c r="N146" s="138">
        <f>+(x_7[[#This Row],[CONSUMO]]*1)/6</f>
        <v>0</v>
      </c>
      <c r="O146" s="198">
        <f>+_xlfn.XLOOKUP(x_7[[#This Row],[PROVEEDOR]],PROVEEDORES!A:A,PROVEEDORES!C:C)</f>
        <v>1</v>
      </c>
      <c r="P146" s="138"/>
      <c r="Q146" s="138"/>
      <c r="R146" s="13" cm="1">
        <f t="array" ref="R146">+IFERROR(MIN(_xlfn._xlws.FILTER(DATAIN_COMPRAS!$J$2:J3237,(DATAIN_COMPRAS!$C$2:C3237=C146)*(DATAIN_COMPRAS!$A$2:A3237=MAX(IF(DATAIN_COMPRAS!$C$2:C3237=C146,DATAIN_COMPRAS!$A$2:A3237))))),0)</f>
        <v>928.57142857142844</v>
      </c>
      <c r="S146" s="140">
        <f>+x_7[[#This Row],[PEDIDO]]*x_7[[#This Row],[PRECIO UN]]</f>
        <v>0</v>
      </c>
      <c r="T146" s="117">
        <f>+x_7[[#This Row],[COSTO COMPRA]]/$E$3</f>
        <v>0</v>
      </c>
      <c r="U146" s="64">
        <f>+x_7[[#This Row],[PEDIDO SEMANA ANTERIOR]]+x_7[[#This Row],[STOCK SEMANA ANTERIOR]]-x_7[[#This Row],[STOCK ACTUAL]]</f>
        <v>0</v>
      </c>
      <c r="V14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7" spans="1:24" x14ac:dyDescent="0.35">
      <c r="A147" s="137">
        <f t="shared" ca="1" si="6"/>
        <v>45979</v>
      </c>
      <c r="B147" s="8"/>
      <c r="C147" s="222" t="s">
        <v>350</v>
      </c>
      <c r="D147" s="194">
        <f t="shared" si="7"/>
        <v>0</v>
      </c>
      <c r="E147" s="91" t="s">
        <v>790</v>
      </c>
      <c r="F147" s="194">
        <v>2</v>
      </c>
      <c r="G147" s="138" t="str" cm="1">
        <f t="array" ref="G147">IFERROR(INDEX(DATAIN_COMPRAS!$B$2:$B$2999,MATCH(1,(DATAIN_COMPRAS!$C$2:$C$2999=C147)*(DATAIN_COMPRAS!$A$2:$A$2999=MAX(IF(DATAIN_COMPRAS!$C$2:$C$2999=C147,DATAIN_COMPRAS!$A$2:$A$2999)))*(DATAIN_COMPRAS!$J$2:$J$2999=MIN(_xlfn._xlws.FILTER(DATAIN_COMPRAS!$J$2:$J$2999,(DATAIN_COMPRAS!$C$2:$C$2999=C147)*(DATAIN_COMPRAS!$A$2:$A$2999=MAX(IF(DATAIN_COMPRAS!$C$2:$C$2999=C147,DATAIN_COMPRAS!$A$2:$A$2999)))))),0)),"Sin datos")</f>
        <v>MC RONAN</v>
      </c>
      <c r="H147" s="68">
        <v>45981</v>
      </c>
      <c r="I14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7" s="195">
        <f>+x_7[[#This Row],[STOCK ACTUAL]]*x_7[[#This Row],[KG/UN]]</f>
        <v>0</v>
      </c>
      <c r="K147" s="196">
        <f>+(x_7[[#This Row],[DEMANDA DIARIA]]*x_7[[#This Row],[TIEMPO DE REPOSICION DIAS]])</f>
        <v>0</v>
      </c>
      <c r="L147" s="196">
        <f>+x_7[[#This Row],[DEMANDA DIARIA]]*x_7[[#This Row],[TIEMPO DE REPOSICION DIAS]]</f>
        <v>0</v>
      </c>
      <c r="M147" s="196">
        <v>1</v>
      </c>
      <c r="N147" s="138">
        <f>+(x_7[[#This Row],[CONSUMO]]*1)/6</f>
        <v>0</v>
      </c>
      <c r="O147" s="198">
        <f>+_xlfn.XLOOKUP(x_7[[#This Row],[PROVEEDOR]],PROVEEDORES!A:A,PROVEEDORES!C:C)</f>
        <v>3</v>
      </c>
      <c r="P147" s="138">
        <v>1</v>
      </c>
      <c r="Q147" s="138"/>
      <c r="R147" s="13" cm="1">
        <f t="array" ref="R147">+IFERROR(MIN(_xlfn._xlws.FILTER(DATAIN_COMPRAS!$J$2:J3226,(DATAIN_COMPRAS!$C$2:C3226=C147)*(DATAIN_COMPRAS!$A$2:A3226=MAX(IF(DATAIN_COMPRAS!$C$2:C3226=C147,DATAIN_COMPRAS!$A$2:A3226))))),0)</f>
        <v>22.867999999999999</v>
      </c>
      <c r="S147" s="13">
        <f>+x_7[[#This Row],[PEDIDO]]*x_7[[#This Row],[PRECIO UN]]</f>
        <v>45.735999999999997</v>
      </c>
      <c r="T147" s="117">
        <f>+x_7[[#This Row],[COSTO COMPRA]]/$E$3</f>
        <v>4.8219157964229811E-5</v>
      </c>
      <c r="U147" s="64">
        <f>+x_7[[#This Row],[PEDIDO SEMANA ANTERIOR]]+x_7[[#This Row],[STOCK SEMANA ANTERIOR]]-x_7[[#This Row],[STOCK ACTUAL]]</f>
        <v>0</v>
      </c>
      <c r="V14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48" spans="1:24" x14ac:dyDescent="0.35">
      <c r="A148" s="139">
        <f t="shared" ca="1" si="6"/>
        <v>45979</v>
      </c>
      <c r="B148" s="8"/>
      <c r="C148" s="223" t="s">
        <v>190</v>
      </c>
      <c r="D148" s="194">
        <f t="shared" si="7"/>
        <v>0</v>
      </c>
      <c r="E148" s="85" t="s">
        <v>780</v>
      </c>
      <c r="F148" s="209">
        <v>7.0000000000000007E-2</v>
      </c>
      <c r="G148" s="138" t="str" cm="1">
        <f t="array" ref="G148">IFERROR(INDEX(DATAIN_COMPRAS!$B$2:$B$2999,MATCH(1,(DATAIN_COMPRAS!$C$2:$C$2999=C148)*(DATAIN_COMPRAS!$A$2:$A$2999=MAX(IF(DATAIN_COMPRAS!$C$2:$C$2999=C148,DATAIN_COMPRAS!$A$2:$A$2999)))*(DATAIN_COMPRAS!$J$2:$J$2999=MIN(_xlfn._xlws.FILTER(DATAIN_COMPRAS!$J$2:$J$2999,(DATAIN_COMPRAS!$C$2:$C$2999=C148)*(DATAIN_COMPRAS!$A$2:$A$2999=MAX(IF(DATAIN_COMPRAS!$C$2:$C$2999=C148,DATAIN_COMPRAS!$A$2:$A$2999)))))),0)),"Sin datos")</f>
        <v>MERCADO DE LA TIERRA</v>
      </c>
      <c r="H148" s="68">
        <v>45981</v>
      </c>
      <c r="I14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8" s="195">
        <f>+x_7[[#This Row],[STOCK ACTUAL]]*x_7[[#This Row],[KG/UN]]</f>
        <v>0</v>
      </c>
      <c r="K148" s="196">
        <f>+(x_7[[#This Row],[DEMANDA DIARIA]]*x_7[[#This Row],[TIEMPO DE REPOSICION DIAS]])</f>
        <v>0</v>
      </c>
      <c r="L148" s="196">
        <f>+x_7[[#This Row],[DEMANDA DIARIA]]*x_7[[#This Row],[TIEMPO DE REPOSICION DIAS]]</f>
        <v>0</v>
      </c>
      <c r="M148" s="196"/>
      <c r="N148" s="138">
        <f>+(x_7[[#This Row],[CONSUMO]]*1)/6</f>
        <v>0</v>
      </c>
      <c r="O148" s="198">
        <f>+_xlfn.XLOOKUP(x_7[[#This Row],[PROVEEDOR]],PROVEEDORES!A:A,PROVEEDORES!C:C)</f>
        <v>7</v>
      </c>
      <c r="P148" s="138"/>
      <c r="Q148" s="138"/>
      <c r="R148" s="13" cm="1">
        <f t="array" ref="R148">+IFERROR(MIN(_xlfn._xlws.FILTER(DATAIN_COMPRAS!$J$2:J3212,(DATAIN_COMPRAS!$C$2:C3212=C148)*(DATAIN_COMPRAS!$A$2:A3212=MAX(IF(DATAIN_COMPRAS!$C$2:C3212=C148,DATAIN_COMPRAS!$A$2:A3212))))),0)</f>
        <v>57142.857142857138</v>
      </c>
      <c r="S148" s="13">
        <f>+x_7[[#This Row],[PEDIDO]]*x_7[[#This Row],[PRECIO UN]]</f>
        <v>4000</v>
      </c>
      <c r="T148" s="117">
        <f>+x_7[[#This Row],[COSTO COMPRA]]/$E$3</f>
        <v>4.2171731646169159E-3</v>
      </c>
      <c r="U148" s="64">
        <f>+x_7[[#This Row],[PEDIDO SEMANA ANTERIOR]]+x_7[[#This Row],[STOCK SEMANA ANTERIOR]]-x_7[[#This Row],[STOCK ACTUAL]]</f>
        <v>0</v>
      </c>
      <c r="V14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49" spans="1:24" hidden="1" x14ac:dyDescent="0.35">
      <c r="A149" s="137">
        <f t="shared" ca="1" si="6"/>
        <v>45979</v>
      </c>
      <c r="B149" s="8"/>
      <c r="C149" s="8" t="s">
        <v>261</v>
      </c>
      <c r="D149" s="194">
        <f t="shared" si="7"/>
        <v>0</v>
      </c>
      <c r="F149" s="194"/>
      <c r="G149" s="138" t="str" cm="1">
        <f t="array" ref="G149">IFERROR(INDEX(DATAIN_COMPRAS!$B$2:$B$2999,MATCH(1,(DATAIN_COMPRAS!$C$2:$C$2999=C149)*(DATAIN_COMPRAS!$A$2:$A$2999=MAX(IF(DATAIN_COMPRAS!$C$2:$C$2999=C149,DATAIN_COMPRAS!$A$2:$A$2999)))*(DATAIN_COMPRAS!$J$2:$J$2999=MIN(_xlfn._xlws.FILTER(DATAIN_COMPRAS!$J$2:$J$2999,(DATAIN_COMPRAS!$C$2:$C$2999=C149)*(DATAIN_COMPRAS!$A$2:$A$2999=MAX(IF(DATAIN_COMPRAS!$C$2:$C$2999=C149,DATAIN_COMPRAS!$A$2:$A$2999)))))),0)),"Sin datos")</f>
        <v>MIGUEL ANGEL</v>
      </c>
      <c r="I14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49" s="195">
        <f>+x_7[[#This Row],[STOCK ACTUAL]]*x_7[[#This Row],[KG/UN]]</f>
        <v>0</v>
      </c>
      <c r="K149" s="196">
        <f>+(x_7[[#This Row],[DEMANDA DIARIA]]*x_7[[#This Row],[TIEMPO DE REPOSICION DIAS]])</f>
        <v>0</v>
      </c>
      <c r="L149" s="196">
        <f>+x_7[[#This Row],[DEMANDA DIARIA]]*x_7[[#This Row],[TIEMPO DE REPOSICION DIAS]]</f>
        <v>0</v>
      </c>
      <c r="M149" s="196"/>
      <c r="N149" s="138">
        <f>+(x_7[[#This Row],[CONSUMO]]*1)/6</f>
        <v>0</v>
      </c>
      <c r="O149" s="198">
        <f>+_xlfn.XLOOKUP(x_7[[#This Row],[PROVEEDOR]],PROVEEDORES!A:A,PROVEEDORES!C:C)</f>
        <v>1</v>
      </c>
      <c r="P149" s="138"/>
      <c r="Q149" s="138"/>
      <c r="R149" s="13" cm="1">
        <f t="array" ref="R149">+IFERROR(MIN(_xlfn._xlws.FILTER(DATAIN_COMPRAS!$J$2:J3223,(DATAIN_COMPRAS!$C$2:C3223=C149)*(DATAIN_COMPRAS!$A$2:A3223=MAX(IF(DATAIN_COMPRAS!$C$2:C3223=C149,DATAIN_COMPRAS!$A$2:A3223))))),0)</f>
        <v>800</v>
      </c>
      <c r="S149" s="140">
        <f>+x_7[[#This Row],[PEDIDO]]*x_7[[#This Row],[PRECIO UN]]</f>
        <v>0</v>
      </c>
      <c r="T149" s="117">
        <f>+x_7[[#This Row],[COSTO COMPRA]]/$E$3</f>
        <v>0</v>
      </c>
      <c r="U149" s="118">
        <f>+x_7[[#This Row],[PEDIDO SEMANA ANTERIOR]]+x_7[[#This Row],[STOCK SEMANA ANTERIOR]]-x_7[[#This Row],[STOCK ACTUAL]]</f>
        <v>0</v>
      </c>
      <c r="V14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4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4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0" spans="1:24" hidden="1" x14ac:dyDescent="0.35">
      <c r="A150" s="137">
        <f t="shared" ca="1" si="6"/>
        <v>45979</v>
      </c>
      <c r="B150" s="8"/>
      <c r="C150" s="8" t="s">
        <v>46</v>
      </c>
      <c r="D150" s="194">
        <f t="shared" si="7"/>
        <v>0</v>
      </c>
      <c r="F150" s="194"/>
      <c r="G150" s="138" t="str" cm="1">
        <f t="array" ref="G150">IFERROR(INDEX(DATAIN_COMPRAS!$B$2:$B$2999,MATCH(1,(DATAIN_COMPRAS!$C$2:$C$2999=C150)*(DATAIN_COMPRAS!$A$2:$A$2999=MAX(IF(DATAIN_COMPRAS!$C$2:$C$2999=C150,DATAIN_COMPRAS!$A$2:$A$2999)))*(DATAIN_COMPRAS!$J$2:$J$2999=MIN(_xlfn._xlws.FILTER(DATAIN_COMPRAS!$J$2:$J$2999,(DATAIN_COMPRAS!$C$2:$C$2999=C150)*(DATAIN_COMPRAS!$A$2:$A$2999=MAX(IF(DATAIN_COMPRAS!$C$2:$C$2999=C150,DATAIN_COMPRAS!$A$2:$A$2999)))))),0)),"Sin datos")</f>
        <v>MIGUEL ANGEL</v>
      </c>
      <c r="I15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0" s="195">
        <f>+x_7[[#This Row],[STOCK ACTUAL]]*x_7[[#This Row],[KG/UN]]</f>
        <v>0</v>
      </c>
      <c r="K150" s="196">
        <f>+(x_7[[#This Row],[DEMANDA DIARIA]]*x_7[[#This Row],[TIEMPO DE REPOSICION DIAS]])</f>
        <v>0</v>
      </c>
      <c r="L150" s="196">
        <f>+x_7[[#This Row],[DEMANDA DIARIA]]*x_7[[#This Row],[TIEMPO DE REPOSICION DIAS]]</f>
        <v>0</v>
      </c>
      <c r="M150" s="196"/>
      <c r="N150" s="138">
        <f>+(x_7[[#This Row],[CONSUMO]]*1)/6</f>
        <v>0</v>
      </c>
      <c r="O150" s="198">
        <f>+_xlfn.XLOOKUP(x_7[[#This Row],[PROVEEDOR]],PROVEEDORES!A:A,PROVEEDORES!C:C)</f>
        <v>1</v>
      </c>
      <c r="P150" s="138"/>
      <c r="Q150" s="138"/>
      <c r="R150" s="13" cm="1">
        <f t="array" ref="R150">+IFERROR(MIN(_xlfn._xlws.FILTER(DATAIN_COMPRAS!$J$2:J3248,(DATAIN_COMPRAS!$C$2:C3248=C150)*(DATAIN_COMPRAS!$A$2:A3248=MAX(IF(DATAIN_COMPRAS!$C$2:C3248=C150,DATAIN_COMPRAS!$A$2:A3248))))),0)</f>
        <v>1400</v>
      </c>
      <c r="S150" s="140">
        <f>+x_7[[#This Row],[PEDIDO]]*x_7[[#This Row],[PRECIO UN]]</f>
        <v>0</v>
      </c>
      <c r="T150" s="117">
        <f>+x_7[[#This Row],[COSTO COMPRA]]/$E$3</f>
        <v>0</v>
      </c>
      <c r="U150" s="64">
        <f>+x_7[[#This Row],[PEDIDO SEMANA ANTERIOR]]+x_7[[#This Row],[STOCK SEMANA ANTERIOR]]-x_7[[#This Row],[STOCK ACTUAL]]</f>
        <v>0</v>
      </c>
      <c r="V15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1" spans="1:24" hidden="1" x14ac:dyDescent="0.35">
      <c r="A151" s="137">
        <f t="shared" ca="1" si="6"/>
        <v>45979</v>
      </c>
      <c r="B151" s="8"/>
      <c r="C151" s="211" t="s">
        <v>514</v>
      </c>
      <c r="D151" s="194">
        <f t="shared" si="7"/>
        <v>0</v>
      </c>
      <c r="F151" s="194"/>
      <c r="G151" s="138" t="s">
        <v>54</v>
      </c>
      <c r="I15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1" s="195">
        <f>+x_7[[#This Row],[STOCK ACTUAL]]*x_7[[#This Row],[KG/UN]]</f>
        <v>0</v>
      </c>
      <c r="K151" s="196">
        <f>+(x_7[[#This Row],[DEMANDA DIARIA]]*x_7[[#This Row],[TIEMPO DE REPOSICION DIAS]])</f>
        <v>0</v>
      </c>
      <c r="L151" s="196">
        <f>+x_7[[#This Row],[DEMANDA DIARIA]]*x_7[[#This Row],[TIEMPO DE REPOSICION DIAS]]</f>
        <v>0</v>
      </c>
      <c r="M151" s="196"/>
      <c r="N151" s="138">
        <f>+(x_7[[#This Row],[CONSUMO]]*1)/6</f>
        <v>0</v>
      </c>
      <c r="O151" s="198">
        <f>+_xlfn.XLOOKUP(x_7[[#This Row],[PROVEEDOR]],PROVEEDORES!A:A,PROVEEDORES!C:C)</f>
        <v>1</v>
      </c>
      <c r="P151" s="138"/>
      <c r="Q151" s="138"/>
      <c r="R151" s="13" cm="1">
        <f t="array" ref="R151">+IFERROR(MIN(_xlfn._xlws.FILTER(DATAIN_COMPRAS!$J$2:J3250,(DATAIN_COMPRAS!$C$2:C3250=C151)*(DATAIN_COMPRAS!$A$2:A3250=MAX(IF(DATAIN_COMPRAS!$C$2:C3250=C151,DATAIN_COMPRAS!$A$2:A3250))))),0)</f>
        <v>6800</v>
      </c>
      <c r="S151" s="140">
        <f>+x_7[[#This Row],[PEDIDO]]*x_7[[#This Row],[PRECIO UN]]</f>
        <v>0</v>
      </c>
      <c r="T151" s="117">
        <f>+x_7[[#This Row],[COSTO COMPRA]]/$E$3</f>
        <v>0</v>
      </c>
      <c r="U151" s="64">
        <f>+x_7[[#This Row],[PEDIDO SEMANA ANTERIOR]]+x_7[[#This Row],[STOCK SEMANA ANTERIOR]]-x_7[[#This Row],[STOCK ACTUAL]]</f>
        <v>0</v>
      </c>
      <c r="V15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52" spans="1:24" hidden="1" x14ac:dyDescent="0.35">
      <c r="A152" s="137">
        <f t="shared" ca="1" si="6"/>
        <v>45979</v>
      </c>
      <c r="B152" s="8"/>
      <c r="C152" s="8" t="s">
        <v>295</v>
      </c>
      <c r="D152" s="194">
        <f t="shared" si="7"/>
        <v>0</v>
      </c>
      <c r="E152" s="91"/>
      <c r="F152" s="194"/>
      <c r="G152" s="138" t="str" cm="1">
        <f t="array" ref="G152">IFERROR(INDEX(DATAIN_COMPRAS!$B$2:$B$2999,MATCH(1,(DATAIN_COMPRAS!$C$2:$C$2999=C152)*(DATAIN_COMPRAS!$A$2:$A$2999=MAX(IF(DATAIN_COMPRAS!$C$2:$C$2999=C152,DATAIN_COMPRAS!$A$2:$A$2999)))*(DATAIN_COMPRAS!$J$2:$J$2999=MIN(_xlfn._xlws.FILTER(DATAIN_COMPRAS!$J$2:$J$2999,(DATAIN_COMPRAS!$C$2:$C$2999=C152)*(DATAIN_COMPRAS!$A$2:$A$2999=MAX(IF(DATAIN_COMPRAS!$C$2:$C$2999=C152,DATAIN_COMPRAS!$A$2:$A$2999)))))),0)),"Sin datos")</f>
        <v>MIGUEL ANGEL</v>
      </c>
      <c r="I15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2" s="195">
        <f>+x_7[[#This Row],[STOCK ACTUAL]]*x_7[[#This Row],[KG/UN]]</f>
        <v>0</v>
      </c>
      <c r="K152" s="196">
        <f>+(x_7[[#This Row],[DEMANDA DIARIA]]*x_7[[#This Row],[TIEMPO DE REPOSICION DIAS]])</f>
        <v>0</v>
      </c>
      <c r="L152" s="196">
        <f>+x_7[[#This Row],[DEMANDA DIARIA]]*x_7[[#This Row],[TIEMPO DE REPOSICION DIAS]]</f>
        <v>0</v>
      </c>
      <c r="M152" s="196"/>
      <c r="N152" s="138">
        <f>+(x_7[[#This Row],[CONSUMO]]*1)/6</f>
        <v>0</v>
      </c>
      <c r="O152" s="198">
        <f>+_xlfn.XLOOKUP(x_7[[#This Row],[PROVEEDOR]],PROVEEDORES!A:A,PROVEEDORES!C:C)</f>
        <v>1</v>
      </c>
      <c r="P152" s="138"/>
      <c r="Q152" s="138"/>
      <c r="R152" s="13" cm="1">
        <f t="array" ref="R152">+IFERROR(MIN(_xlfn._xlws.FILTER(DATAIN_COMPRAS!$J$2:J3228,(DATAIN_COMPRAS!$C$2:C3228=C152)*(DATAIN_COMPRAS!$A$2:A3228=MAX(IF(DATAIN_COMPRAS!$C$2:C3228=C152,DATAIN_COMPRAS!$A$2:A3228))))),0)</f>
        <v>1250.0000000000002</v>
      </c>
      <c r="S152" s="13">
        <f>+x_7[[#This Row],[PEDIDO]]*x_7[[#This Row],[PRECIO UN]]</f>
        <v>0</v>
      </c>
      <c r="T152" s="117">
        <f>+x_7[[#This Row],[COSTO COMPRA]]/$E$3</f>
        <v>0</v>
      </c>
      <c r="U152" s="64">
        <f>+x_7[[#This Row],[PEDIDO SEMANA ANTERIOR]]+x_7[[#This Row],[STOCK SEMANA ANTERIOR]]-x_7[[#This Row],[STOCK ACTUAL]]</f>
        <v>0</v>
      </c>
      <c r="V15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3" spans="1:24" hidden="1" x14ac:dyDescent="0.35">
      <c r="A153" s="137">
        <f t="shared" ca="1" si="6"/>
        <v>45979</v>
      </c>
      <c r="B153" s="8"/>
      <c r="C153" s="8" t="s">
        <v>27</v>
      </c>
      <c r="D153" s="194">
        <f t="shared" si="7"/>
        <v>0</v>
      </c>
      <c r="F153" s="194"/>
      <c r="G153" s="138" t="str" cm="1">
        <f t="array" ref="G153">IFERROR(INDEX(DATAIN_COMPRAS!$B$2:$B$2999,MATCH(1,(DATAIN_COMPRAS!$C$2:$C$2999=C153)*(DATAIN_COMPRAS!$A$2:$A$2999=MAX(IF(DATAIN_COMPRAS!$C$2:$C$2999=C153,DATAIN_COMPRAS!$A$2:$A$2999)))*(DATAIN_COMPRAS!$J$2:$J$2999=MIN(_xlfn._xlws.FILTER(DATAIN_COMPRAS!$J$2:$J$2999,(DATAIN_COMPRAS!$C$2:$C$2999=C153)*(DATAIN_COMPRAS!$A$2:$A$2999=MAX(IF(DATAIN_COMPRAS!$C$2:$C$2999=C153,DATAIN_COMPRAS!$A$2:$A$2999)))))),0)),"Sin datos")</f>
        <v>MIGUEL ANGEL</v>
      </c>
      <c r="I15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3" s="195">
        <f>+x_7[[#This Row],[STOCK ACTUAL]]*x_7[[#This Row],[KG/UN]]</f>
        <v>0</v>
      </c>
      <c r="K153" s="196">
        <f>+(x_7[[#This Row],[DEMANDA DIARIA]]*x_7[[#This Row],[TIEMPO DE REPOSICION DIAS]])</f>
        <v>0</v>
      </c>
      <c r="L153" s="196">
        <f>+x_7[[#This Row],[DEMANDA DIARIA]]*x_7[[#This Row],[TIEMPO DE REPOSICION DIAS]]</f>
        <v>0</v>
      </c>
      <c r="M153" s="196"/>
      <c r="N153" s="138">
        <f>+(x_7[[#This Row],[CONSUMO]]*1)/6</f>
        <v>0</v>
      </c>
      <c r="O153" s="198">
        <f>+_xlfn.XLOOKUP(x_7[[#This Row],[PROVEEDOR]],PROVEEDORES!A:A,PROVEEDORES!C:C)</f>
        <v>1</v>
      </c>
      <c r="P153" s="138"/>
      <c r="Q153" s="138"/>
      <c r="R153" s="13" cm="1">
        <f t="array" ref="R153">+IFERROR(MIN(_xlfn._xlws.FILTER(DATAIN_COMPRAS!$J$2:J3233,(DATAIN_COMPRAS!$C$2:C3233=C153)*(DATAIN_COMPRAS!$A$2:A3233=MAX(IF(DATAIN_COMPRAS!$C$2:C3233=C153,DATAIN_COMPRAS!$A$2:A3233))))),0)</f>
        <v>2800</v>
      </c>
      <c r="S153" s="140">
        <f>+x_7[[#This Row],[PEDIDO]]*x_7[[#This Row],[PRECIO UN]]</f>
        <v>0</v>
      </c>
      <c r="T153" s="117">
        <f>+x_7[[#This Row],[COSTO COMPRA]]/$E$3</f>
        <v>0</v>
      </c>
      <c r="U153" s="64">
        <f>+x_7[[#This Row],[PEDIDO SEMANA ANTERIOR]]+x_7[[#This Row],[STOCK SEMANA ANTERIOR]]-x_7[[#This Row],[STOCK ACTUAL]]</f>
        <v>0</v>
      </c>
      <c r="V15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3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4" spans="1:24" hidden="1" x14ac:dyDescent="0.35">
      <c r="A154" s="137">
        <f t="shared" ca="1" si="6"/>
        <v>45979</v>
      </c>
      <c r="B154" s="8"/>
      <c r="C154" t="s">
        <v>294</v>
      </c>
      <c r="D154" s="194">
        <f t="shared" si="7"/>
        <v>0</v>
      </c>
      <c r="E154" s="91"/>
      <c r="F154" s="194"/>
      <c r="G154" s="138" t="str" cm="1">
        <f t="array" ref="G154">IFERROR(INDEX(DATAIN_COMPRAS!$B$2:$B$2999,MATCH(1,(DATAIN_COMPRAS!$C$2:$C$2999=C154)*(DATAIN_COMPRAS!$A$2:$A$2999=MAX(IF(DATAIN_COMPRAS!$C$2:$C$2999=C154,DATAIN_COMPRAS!$A$2:$A$2999)))*(DATAIN_COMPRAS!$J$2:$J$2999=MIN(_xlfn._xlws.FILTER(DATAIN_COMPRAS!$J$2:$J$2999,(DATAIN_COMPRAS!$C$2:$C$2999=C154)*(DATAIN_COMPRAS!$A$2:$A$2999=MAX(IF(DATAIN_COMPRAS!$C$2:$C$2999=C154,DATAIN_COMPRAS!$A$2:$A$2999)))))),0)),"Sin datos")</f>
        <v>MIGUEL ANGEL</v>
      </c>
      <c r="I15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4" s="195">
        <f>+x_7[[#This Row],[STOCK ACTUAL]]*x_7[[#This Row],[KG/UN]]</f>
        <v>0</v>
      </c>
      <c r="K154" s="196">
        <f>+(x_7[[#This Row],[DEMANDA DIARIA]]*x_7[[#This Row],[TIEMPO DE REPOSICION DIAS]])</f>
        <v>0</v>
      </c>
      <c r="L154" s="196">
        <f>+x_7[[#This Row],[DEMANDA DIARIA]]*x_7[[#This Row],[TIEMPO DE REPOSICION DIAS]]</f>
        <v>0</v>
      </c>
      <c r="M154" s="196"/>
      <c r="N154" s="138">
        <f>+(x_7[[#This Row],[CONSUMO]]*1)/6</f>
        <v>0</v>
      </c>
      <c r="O154" s="198">
        <f>+_xlfn.XLOOKUP(x_7[[#This Row],[PROVEEDOR]],PROVEEDORES!A:A,PROVEEDORES!C:C)</f>
        <v>1</v>
      </c>
      <c r="P154" s="138"/>
      <c r="Q154" s="138"/>
      <c r="R154" s="13" cm="1">
        <f t="array" ref="R154">+IFERROR(MIN(_xlfn._xlws.FILTER(DATAIN_COMPRAS!$J$2:J3256,(DATAIN_COMPRAS!$C$2:C3256=C154)*(DATAIN_COMPRAS!$A$2:A3256=MAX(IF(DATAIN_COMPRAS!$C$2:C3256=C154,DATAIN_COMPRAS!$A$2:A3256))))),0)</f>
        <v>1200</v>
      </c>
      <c r="S154" s="13">
        <f>+x_7[[#This Row],[PEDIDO]]*x_7[[#This Row],[PRECIO UN]]</f>
        <v>0</v>
      </c>
      <c r="T154" s="117">
        <f>+x_7[[#This Row],[COSTO COMPRA]]/$E$3</f>
        <v>0</v>
      </c>
      <c r="U154" s="64">
        <f>+x_7[[#This Row],[PEDIDO SEMANA ANTERIOR]]+x_7[[#This Row],[STOCK SEMANA ANTERIOR]]-x_7[[#This Row],[STOCK ACTUAL]]</f>
        <v>0</v>
      </c>
      <c r="V15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5" spans="1:24" hidden="1" x14ac:dyDescent="0.35">
      <c r="A155" s="137">
        <f t="shared" ca="1" si="6"/>
        <v>45979</v>
      </c>
      <c r="B155" s="8"/>
      <c r="C155" s="8" t="s">
        <v>263</v>
      </c>
      <c r="D155" s="194">
        <f t="shared" si="7"/>
        <v>0</v>
      </c>
      <c r="E155" s="91"/>
      <c r="F155" s="194"/>
      <c r="G155" s="138" t="str" cm="1">
        <f t="array" ref="G155">IFERROR(INDEX(DATAIN_COMPRAS!$B$2:$B$2999,MATCH(1,(DATAIN_COMPRAS!$C$2:$C$2999=C155)*(DATAIN_COMPRAS!$A$2:$A$2999=MAX(IF(DATAIN_COMPRAS!$C$2:$C$2999=C155,DATAIN_COMPRAS!$A$2:$A$2999)))*(DATAIN_COMPRAS!$J$2:$J$2999=MIN(_xlfn._xlws.FILTER(DATAIN_COMPRAS!$J$2:$J$2999,(DATAIN_COMPRAS!$C$2:$C$2999=C155)*(DATAIN_COMPRAS!$A$2:$A$2999=MAX(IF(DATAIN_COMPRAS!$C$2:$C$2999=C155,DATAIN_COMPRAS!$A$2:$A$2999)))))),0)),"Sin datos")</f>
        <v>MIGUEL ANGEL</v>
      </c>
      <c r="I15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5" s="195">
        <f>+x_7[[#This Row],[STOCK ACTUAL]]*x_7[[#This Row],[KG/UN]]</f>
        <v>0</v>
      </c>
      <c r="K155" s="196">
        <f>+(x_7[[#This Row],[DEMANDA DIARIA]]*x_7[[#This Row],[TIEMPO DE REPOSICION DIAS]])</f>
        <v>0</v>
      </c>
      <c r="L155" s="196">
        <f>+x_7[[#This Row],[DEMANDA DIARIA]]*x_7[[#This Row],[TIEMPO DE REPOSICION DIAS]]</f>
        <v>0</v>
      </c>
      <c r="M155" s="196"/>
      <c r="N155" s="138">
        <f>+(x_7[[#This Row],[CONSUMO]]*1)/6</f>
        <v>0</v>
      </c>
      <c r="O155" s="198">
        <f>+_xlfn.XLOOKUP(x_7[[#This Row],[PROVEEDOR]],PROVEEDORES!A:A,PROVEEDORES!C:C)</f>
        <v>1</v>
      </c>
      <c r="P155" s="138"/>
      <c r="Q155" s="138"/>
      <c r="R155" s="13" cm="1">
        <f t="array" ref="R155">+IFERROR(MIN(_xlfn._xlws.FILTER(DATAIN_COMPRAS!$J$2:J3229,(DATAIN_COMPRAS!$C$2:C3229=C155)*(DATAIN_COMPRAS!$A$2:A3229=MAX(IF(DATAIN_COMPRAS!$C$2:C3229=C155,DATAIN_COMPRAS!$A$2:A3229))))),0)</f>
        <v>900</v>
      </c>
      <c r="S155" s="140">
        <f>+x_7[[#This Row],[PEDIDO]]*x_7[[#This Row],[PRECIO UN]]</f>
        <v>0</v>
      </c>
      <c r="T155" s="117">
        <f>+x_7[[#This Row],[COSTO COMPRA]]/$E$3</f>
        <v>0</v>
      </c>
      <c r="U155" s="118">
        <f>+x_7[[#This Row],[PEDIDO SEMANA ANTERIOR]]+x_7[[#This Row],[STOCK SEMANA ANTERIOR]]-x_7[[#This Row],[STOCK ACTUAL]]</f>
        <v>0</v>
      </c>
      <c r="V15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6" spans="1:24" hidden="1" x14ac:dyDescent="0.35">
      <c r="A156" s="137">
        <f t="shared" ca="1" si="6"/>
        <v>45979</v>
      </c>
      <c r="B156" s="8"/>
      <c r="C156" s="8" t="s">
        <v>260</v>
      </c>
      <c r="D156" s="194">
        <f t="shared" si="7"/>
        <v>0</v>
      </c>
      <c r="F156" s="194"/>
      <c r="G156" s="138" t="str" cm="1">
        <f t="array" ref="G156">IFERROR(INDEX(DATAIN_COMPRAS!$B$2:$B$2999,MATCH(1,(DATAIN_COMPRAS!$C$2:$C$2999=C156)*(DATAIN_COMPRAS!$A$2:$A$2999=MAX(IF(DATAIN_COMPRAS!$C$2:$C$2999=C156,DATAIN_COMPRAS!$A$2:$A$2999)))*(DATAIN_COMPRAS!$J$2:$J$2999=MIN(_xlfn._xlws.FILTER(DATAIN_COMPRAS!$J$2:$J$2999,(DATAIN_COMPRAS!$C$2:$C$2999=C156)*(DATAIN_COMPRAS!$A$2:$A$2999=MAX(IF(DATAIN_COMPRAS!$C$2:$C$2999=C156,DATAIN_COMPRAS!$A$2:$A$2999)))))),0)),"Sin datos")</f>
        <v>MIGUEL ANGEL</v>
      </c>
      <c r="I15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6" s="195">
        <f>+x_7[[#This Row],[STOCK ACTUAL]]*x_7[[#This Row],[KG/UN]]</f>
        <v>0</v>
      </c>
      <c r="K156" s="196">
        <f>+(x_7[[#This Row],[DEMANDA DIARIA]]*x_7[[#This Row],[TIEMPO DE REPOSICION DIAS]])</f>
        <v>0</v>
      </c>
      <c r="L156" s="196">
        <f>+x_7[[#This Row],[DEMANDA DIARIA]]*x_7[[#This Row],[TIEMPO DE REPOSICION DIAS]]</f>
        <v>0</v>
      </c>
      <c r="M156" s="196"/>
      <c r="N156" s="138">
        <f>+(x_7[[#This Row],[CONSUMO]]*1)/6</f>
        <v>0</v>
      </c>
      <c r="O156" s="198">
        <f>+_xlfn.XLOOKUP(x_7[[#This Row],[PROVEEDOR]],PROVEEDORES!A:A,PROVEEDORES!C:C)</f>
        <v>1</v>
      </c>
      <c r="P156" s="138"/>
      <c r="Q156" s="138"/>
      <c r="R156" s="13" cm="1">
        <f t="array" ref="R156">+IFERROR(MIN(_xlfn._xlws.FILTER(DATAIN_COMPRAS!$J$2:J3232,(DATAIN_COMPRAS!$C$2:C3232=C156)*(DATAIN_COMPRAS!$A$2:A3232=MAX(IF(DATAIN_COMPRAS!$C$2:C3232=C156,DATAIN_COMPRAS!$A$2:A3232))))),0)</f>
        <v>976.82</v>
      </c>
      <c r="S156" s="140">
        <f>+x_7[[#This Row],[PEDIDO]]*x_7[[#This Row],[PRECIO UN]]</f>
        <v>0</v>
      </c>
      <c r="T156" s="117">
        <f>+x_7[[#This Row],[COSTO COMPRA]]/$E$3</f>
        <v>0</v>
      </c>
      <c r="U156" s="118">
        <f>+x_7[[#This Row],[PEDIDO SEMANA ANTERIOR]]+x_7[[#This Row],[STOCK SEMANA ANTERIOR]]-x_7[[#This Row],[STOCK ACTUAL]]</f>
        <v>0</v>
      </c>
      <c r="V15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7" spans="1:24" hidden="1" x14ac:dyDescent="0.35">
      <c r="A157" s="137">
        <f t="shared" ca="1" si="6"/>
        <v>45979</v>
      </c>
      <c r="B157" s="8"/>
      <c r="C157" s="8" t="s">
        <v>284</v>
      </c>
      <c r="D157" s="194">
        <f t="shared" si="7"/>
        <v>0</v>
      </c>
      <c r="E157" s="91"/>
      <c r="F157" s="194"/>
      <c r="G157" s="138" t="str" cm="1">
        <f t="array" ref="G157">IFERROR(INDEX(DATAIN_COMPRAS!$B$2:$B$2999,MATCH(1,(DATAIN_COMPRAS!$C$2:$C$2999=C157)*(DATAIN_COMPRAS!$A$2:$A$2999=MAX(IF(DATAIN_COMPRAS!$C$2:$C$2999=C157,DATAIN_COMPRAS!$A$2:$A$2999)))*(DATAIN_COMPRAS!$J$2:$J$2999=MIN(_xlfn._xlws.FILTER(DATAIN_COMPRAS!$J$2:$J$2999,(DATAIN_COMPRAS!$C$2:$C$2999=C157)*(DATAIN_COMPRAS!$A$2:$A$2999=MAX(IF(DATAIN_COMPRAS!$C$2:$C$2999=C157,DATAIN_COMPRAS!$A$2:$A$2999)))))),0)),"Sin datos")</f>
        <v>MIGUEL ANGEL</v>
      </c>
      <c r="I15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7" s="195">
        <f>+x_7[[#This Row],[STOCK ACTUAL]]*x_7[[#This Row],[KG/UN]]</f>
        <v>0</v>
      </c>
      <c r="K157" s="196">
        <f>+(x_7[[#This Row],[DEMANDA DIARIA]]*x_7[[#This Row],[TIEMPO DE REPOSICION DIAS]])</f>
        <v>0</v>
      </c>
      <c r="L157" s="196">
        <f>+x_7[[#This Row],[DEMANDA DIARIA]]*x_7[[#This Row],[TIEMPO DE REPOSICION DIAS]]</f>
        <v>0</v>
      </c>
      <c r="M157" s="196"/>
      <c r="N157" s="138">
        <f>+(x_7[[#This Row],[CONSUMO]]*1)/6</f>
        <v>0</v>
      </c>
      <c r="O157" s="198">
        <f>+_xlfn.XLOOKUP(x_7[[#This Row],[PROVEEDOR]],PROVEEDORES!A:A,PROVEEDORES!C:C)</f>
        <v>1</v>
      </c>
      <c r="P157" s="138"/>
      <c r="Q157" s="138"/>
      <c r="R157" s="13" cm="1">
        <f t="array" ref="R157">+IFERROR(MIN(_xlfn._xlws.FILTER(DATAIN_COMPRAS!$J$2:J3245,(DATAIN_COMPRAS!$C$2:C3245=C157)*(DATAIN_COMPRAS!$A$2:A3245=MAX(IF(DATAIN_COMPRAS!$C$2:C3245=C157,DATAIN_COMPRAS!$A$2:A3245))))),0)</f>
        <v>4800</v>
      </c>
      <c r="S157" s="13">
        <f>+x_7[[#This Row],[PEDIDO]]*x_7[[#This Row],[PRECIO UN]]</f>
        <v>0</v>
      </c>
      <c r="T157" s="117">
        <f>+x_7[[#This Row],[COSTO COMPRA]]/$E$3</f>
        <v>0</v>
      </c>
      <c r="U157" s="64">
        <f>+x_7[[#This Row],[PEDIDO SEMANA ANTERIOR]]+x_7[[#This Row],[STOCK SEMANA ANTERIOR]]-x_7[[#This Row],[STOCK ACTUAL]]</f>
        <v>0</v>
      </c>
      <c r="V15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8" spans="1:24" hidden="1" x14ac:dyDescent="0.35">
      <c r="A158" s="137">
        <f t="shared" ca="1" si="6"/>
        <v>45979</v>
      </c>
      <c r="B158" s="8"/>
      <c r="C158" s="8" t="s">
        <v>162</v>
      </c>
      <c r="D158" s="194">
        <f t="shared" si="7"/>
        <v>0</v>
      </c>
      <c r="F158" s="194"/>
      <c r="G158" s="138" t="str" cm="1">
        <f t="array" ref="G158">IFERROR(INDEX(DATAIN_COMPRAS!$B$2:$B$2999,MATCH(1,(DATAIN_COMPRAS!$C$2:$C$2999=C158)*(DATAIN_COMPRAS!$A$2:$A$2999=MAX(IF(DATAIN_COMPRAS!$C$2:$C$2999=C158,DATAIN_COMPRAS!$A$2:$A$2999)))*(DATAIN_COMPRAS!$J$2:$J$2999=MIN(_xlfn._xlws.FILTER(DATAIN_COMPRAS!$J$2:$J$2999,(DATAIN_COMPRAS!$C$2:$C$2999=C158)*(DATAIN_COMPRAS!$A$2:$A$2999=MAX(IF(DATAIN_COMPRAS!$C$2:$C$2999=C158,DATAIN_COMPRAS!$A$2:$A$2999)))))),0)),"Sin datos")</f>
        <v>MIGUEL ANGEL</v>
      </c>
      <c r="I15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8" s="195">
        <f>+x_7[[#This Row],[STOCK ACTUAL]]*x_7[[#This Row],[KG/UN]]</f>
        <v>0</v>
      </c>
      <c r="K158" s="196">
        <f>+(x_7[[#This Row],[DEMANDA DIARIA]]*x_7[[#This Row],[TIEMPO DE REPOSICION DIAS]])</f>
        <v>0</v>
      </c>
      <c r="L158" s="196">
        <f>+x_7[[#This Row],[DEMANDA DIARIA]]*x_7[[#This Row],[TIEMPO DE REPOSICION DIAS]]</f>
        <v>0</v>
      </c>
      <c r="M158" s="196"/>
      <c r="N158" s="138">
        <f>+(x_7[[#This Row],[CONSUMO]]*1)/6</f>
        <v>0</v>
      </c>
      <c r="O158" s="198">
        <f>+_xlfn.XLOOKUP(x_7[[#This Row],[PROVEEDOR]],PROVEEDORES!A:A,PROVEEDORES!C:C)</f>
        <v>1</v>
      </c>
      <c r="P158" s="138"/>
      <c r="Q158" s="138"/>
      <c r="R158" s="13" cm="1">
        <f t="array" ref="R158">+IFERROR(MIN(_xlfn._xlws.FILTER(DATAIN_COMPRAS!$J$2:J3224,(DATAIN_COMPRAS!$C$2:C3224=C158)*(DATAIN_COMPRAS!$A$2:A3224=MAX(IF(DATAIN_COMPRAS!$C$2:C3224=C158,DATAIN_COMPRAS!$A$2:A3224))))),0)</f>
        <v>2800</v>
      </c>
      <c r="S158" s="140">
        <f>+x_7[[#This Row],[PEDIDO]]*x_7[[#This Row],[PRECIO UN]]</f>
        <v>0</v>
      </c>
      <c r="T158" s="117">
        <f>+x_7[[#This Row],[COSTO COMPRA]]/$E$3</f>
        <v>0</v>
      </c>
      <c r="U158" s="64">
        <f>+x_7[[#This Row],[PEDIDO SEMANA ANTERIOR]]+x_7[[#This Row],[STOCK SEMANA ANTERIOR]]-x_7[[#This Row],[STOCK ACTUAL]]</f>
        <v>0</v>
      </c>
      <c r="V15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8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59" spans="1:24" hidden="1" x14ac:dyDescent="0.35">
      <c r="A159" s="137">
        <f t="shared" ca="1" si="6"/>
        <v>45979</v>
      </c>
      <c r="B159" s="8"/>
      <c r="C159" s="211" t="s">
        <v>163</v>
      </c>
      <c r="D159" s="194">
        <f t="shared" si="7"/>
        <v>0</v>
      </c>
      <c r="F159" s="194"/>
      <c r="G159" s="138" t="s">
        <v>54</v>
      </c>
      <c r="I15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59" s="195">
        <f>+x_7[[#This Row],[STOCK ACTUAL]]*x_7[[#This Row],[KG/UN]]</f>
        <v>0</v>
      </c>
      <c r="K159" s="196">
        <f>+(x_7[[#This Row],[DEMANDA DIARIA]]*x_7[[#This Row],[TIEMPO DE REPOSICION DIAS]])</f>
        <v>0</v>
      </c>
      <c r="L159" s="196">
        <f>+x_7[[#This Row],[DEMANDA DIARIA]]*x_7[[#This Row],[TIEMPO DE REPOSICION DIAS]]</f>
        <v>0</v>
      </c>
      <c r="M159" s="196"/>
      <c r="N159" s="138">
        <f>+(x_7[[#This Row],[CONSUMO]]*1)/6</f>
        <v>0</v>
      </c>
      <c r="O159" s="198">
        <f>+_xlfn.XLOOKUP(x_7[[#This Row],[PROVEEDOR]],PROVEEDORES!A:A,PROVEEDORES!C:C)</f>
        <v>1</v>
      </c>
      <c r="P159" s="138"/>
      <c r="Q159" s="138"/>
      <c r="R159" s="13" cm="1">
        <f t="array" ref="R159">+IFERROR(MIN(_xlfn._xlws.FILTER(DATAIN_COMPRAS!$J$2:J3178,(DATAIN_COMPRAS!$C$2:C3178=C159)*(DATAIN_COMPRAS!$A$2:A3178=MAX(IF(DATAIN_COMPRAS!$C$2:C3178=C159,DATAIN_COMPRAS!$A$2:A3178))))),0)</f>
        <v>8300</v>
      </c>
      <c r="S159" s="13">
        <f>+x_7[[#This Row],[PEDIDO]]*x_7[[#This Row],[PRECIO UN]]</f>
        <v>0</v>
      </c>
      <c r="T159" s="117">
        <f>+x_7[[#This Row],[COSTO COMPRA]]/$E$3</f>
        <v>0</v>
      </c>
      <c r="U159" s="64">
        <f>+x_7[[#This Row],[PEDIDO SEMANA ANTERIOR]]+x_7[[#This Row],[STOCK SEMANA ANTERIOR]]-x_7[[#This Row],[STOCK ACTUAL]]</f>
        <v>0</v>
      </c>
      <c r="V15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5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5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60" spans="1:24" hidden="1" x14ac:dyDescent="0.35">
      <c r="A160" s="137">
        <f t="shared" ca="1" si="6"/>
        <v>45979</v>
      </c>
      <c r="B160" s="8"/>
      <c r="C160" s="8" t="s">
        <v>262</v>
      </c>
      <c r="D160" s="194">
        <f t="shared" si="7"/>
        <v>0</v>
      </c>
      <c r="F160" s="194"/>
      <c r="G160" s="138" t="str" cm="1">
        <f t="array" ref="G160">IFERROR(INDEX(DATAIN_COMPRAS!$B$2:$B$2999,MATCH(1,(DATAIN_COMPRAS!$C$2:$C$2999=C160)*(DATAIN_COMPRAS!$A$2:$A$2999=MAX(IF(DATAIN_COMPRAS!$C$2:$C$2999=C160,DATAIN_COMPRAS!$A$2:$A$2999)))*(DATAIN_COMPRAS!$J$2:$J$2999=MIN(_xlfn._xlws.FILTER(DATAIN_COMPRAS!$J$2:$J$2999,(DATAIN_COMPRAS!$C$2:$C$2999=C160)*(DATAIN_COMPRAS!$A$2:$A$2999=MAX(IF(DATAIN_COMPRAS!$C$2:$C$2999=C160,DATAIN_COMPRAS!$A$2:$A$2999)))))),0)),"Sin datos")</f>
        <v>MIGUEL ANGEL</v>
      </c>
      <c r="I16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0" s="195">
        <f>+x_7[[#This Row],[STOCK ACTUAL]]*x_7[[#This Row],[KG/UN]]</f>
        <v>0</v>
      </c>
      <c r="K160" s="196">
        <f>+(x_7[[#This Row],[DEMANDA DIARIA]]*x_7[[#This Row],[TIEMPO DE REPOSICION DIAS]])</f>
        <v>0</v>
      </c>
      <c r="L160" s="196">
        <f>+x_7[[#This Row],[DEMANDA DIARIA]]*x_7[[#This Row],[TIEMPO DE REPOSICION DIAS]]</f>
        <v>0</v>
      </c>
      <c r="M160" s="196"/>
      <c r="N160" s="138">
        <f>+(x_7[[#This Row],[CONSUMO]]*1)/6</f>
        <v>0</v>
      </c>
      <c r="O160" s="198">
        <f>+_xlfn.XLOOKUP(x_7[[#This Row],[PROVEEDOR]],PROVEEDORES!A:A,PROVEEDORES!C:C)</f>
        <v>1</v>
      </c>
      <c r="P160" s="138"/>
      <c r="Q160" s="138"/>
      <c r="R160" s="13" cm="1">
        <f t="array" ref="R160">+IFERROR(MIN(_xlfn._xlws.FILTER(DATAIN_COMPRAS!$J$2:J3227,(DATAIN_COMPRAS!$C$2:C3227=C160)*(DATAIN_COMPRAS!$A$2:A3227=MAX(IF(DATAIN_COMPRAS!$C$2:C3227=C160,DATAIN_COMPRAS!$A$2:A3227))))),0)</f>
        <v>2000</v>
      </c>
      <c r="S160" s="140">
        <f>+x_7[[#This Row],[PEDIDO]]*x_7[[#This Row],[PRECIO UN]]</f>
        <v>0</v>
      </c>
      <c r="T160" s="117">
        <f>+x_7[[#This Row],[COSTO COMPRA]]/$E$3</f>
        <v>0</v>
      </c>
      <c r="U160" s="118">
        <f>+x_7[[#This Row],[PEDIDO SEMANA ANTERIOR]]+x_7[[#This Row],[STOCK SEMANA ANTERIOR]]-x_7[[#This Row],[STOCK ACTUAL]]</f>
        <v>0</v>
      </c>
      <c r="V16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61" spans="1:24" hidden="1" x14ac:dyDescent="0.35">
      <c r="A161" s="137">
        <f t="shared" ca="1" si="6"/>
        <v>45979</v>
      </c>
      <c r="B161" s="8"/>
      <c r="C161" s="8" t="s">
        <v>155</v>
      </c>
      <c r="D161" s="194">
        <f t="shared" si="7"/>
        <v>0</v>
      </c>
      <c r="F161" s="194"/>
      <c r="G161" s="138" t="str" cm="1">
        <f t="array" ref="G161">IFERROR(INDEX(DATAIN_COMPRAS!$B$2:$B$2999,MATCH(1,(DATAIN_COMPRAS!$C$2:$C$2999=C161)*(DATAIN_COMPRAS!$A$2:$A$2999=MAX(IF(DATAIN_COMPRAS!$C$2:$C$2999=C161,DATAIN_COMPRAS!$A$2:$A$2999)))*(DATAIN_COMPRAS!$J$2:$J$2999=MIN(_xlfn._xlws.FILTER(DATAIN_COMPRAS!$J$2:$J$2999,(DATAIN_COMPRAS!$C$2:$C$2999=C161)*(DATAIN_COMPRAS!$A$2:$A$2999=MAX(IF(DATAIN_COMPRAS!$C$2:$C$2999=C161,DATAIN_COMPRAS!$A$2:$A$2999)))))),0)),"Sin datos")</f>
        <v>MIGUEL ANGEL</v>
      </c>
      <c r="I16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1" s="195">
        <f>+x_7[[#This Row],[STOCK ACTUAL]]*x_7[[#This Row],[KG/UN]]</f>
        <v>0</v>
      </c>
      <c r="K161" s="196">
        <f>+(x_7[[#This Row],[DEMANDA DIARIA]]*x_7[[#This Row],[TIEMPO DE REPOSICION DIAS]])</f>
        <v>0</v>
      </c>
      <c r="L161" s="196">
        <f>+x_7[[#This Row],[DEMANDA DIARIA]]*x_7[[#This Row],[TIEMPO DE REPOSICION DIAS]]</f>
        <v>0</v>
      </c>
      <c r="M161" s="196"/>
      <c r="N161" s="138">
        <f>+(x_7[[#This Row],[CONSUMO]]*1)/6</f>
        <v>0</v>
      </c>
      <c r="O161" s="198">
        <f>+_xlfn.XLOOKUP(x_7[[#This Row],[PROVEEDOR]],PROVEEDORES!A:A,PROVEEDORES!C:C)</f>
        <v>1</v>
      </c>
      <c r="P161" s="138"/>
      <c r="Q161" s="138"/>
      <c r="R161" s="13" cm="1">
        <f t="array" ref="R161">+IFERROR(MIN(_xlfn._xlws.FILTER(DATAIN_COMPRAS!$J$2:J3234,(DATAIN_COMPRAS!$C$2:C3234=C161)*(DATAIN_COMPRAS!$A$2:A3234=MAX(IF(DATAIN_COMPRAS!$C$2:C3234=C161,DATAIN_COMPRAS!$A$2:A3234))))),0)</f>
        <v>1600</v>
      </c>
      <c r="S161" s="140">
        <f>+x_7[[#This Row],[PEDIDO]]*x_7[[#This Row],[PRECIO UN]]</f>
        <v>0</v>
      </c>
      <c r="T161" s="117">
        <f>+x_7[[#This Row],[COSTO COMPRA]]/$E$3</f>
        <v>0</v>
      </c>
      <c r="U161" s="64">
        <f>+x_7[[#This Row],[PEDIDO SEMANA ANTERIOR]]+x_7[[#This Row],[STOCK SEMANA ANTERIOR]]-x_7[[#This Row],[STOCK ACTUAL]]</f>
        <v>0</v>
      </c>
      <c r="V16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62" spans="1:24" hidden="1" x14ac:dyDescent="0.35">
      <c r="A162" s="137">
        <f t="shared" ca="1" si="6"/>
        <v>45979</v>
      </c>
      <c r="B162" s="8"/>
      <c r="C162" s="8" t="s">
        <v>166</v>
      </c>
      <c r="D162" s="194">
        <f t="shared" si="7"/>
        <v>0</v>
      </c>
      <c r="F162" s="194"/>
      <c r="G162" s="138" t="str" cm="1">
        <f t="array" ref="G162">IFERROR(INDEX(DATAIN_COMPRAS!$B$2:$B$2999,MATCH(1,(DATAIN_COMPRAS!$C$2:$C$2999=C162)*(DATAIN_COMPRAS!$A$2:$A$2999=MAX(IF(DATAIN_COMPRAS!$C$2:$C$2999=C162,DATAIN_COMPRAS!$A$2:$A$2999)))*(DATAIN_COMPRAS!$J$2:$J$2999=MIN(_xlfn._xlws.FILTER(DATAIN_COMPRAS!$J$2:$J$2999,(DATAIN_COMPRAS!$C$2:$C$2999=C162)*(DATAIN_COMPRAS!$A$2:$A$2999=MAX(IF(DATAIN_COMPRAS!$C$2:$C$2999=C162,DATAIN_COMPRAS!$A$2:$A$2999)))))),0)),"Sin datos")</f>
        <v>MIGUEL ANGEL</v>
      </c>
      <c r="I16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2" s="195">
        <f>+x_7[[#This Row],[STOCK ACTUAL]]*x_7[[#This Row],[KG/UN]]</f>
        <v>0</v>
      </c>
      <c r="K162" s="196">
        <f>+(x_7[[#This Row],[DEMANDA DIARIA]]*x_7[[#This Row],[TIEMPO DE REPOSICION DIAS]])</f>
        <v>0</v>
      </c>
      <c r="L162" s="196">
        <f>+x_7[[#This Row],[DEMANDA DIARIA]]*x_7[[#This Row],[TIEMPO DE REPOSICION DIAS]]</f>
        <v>0</v>
      </c>
      <c r="M162" s="196"/>
      <c r="N162" s="138">
        <f>+(x_7[[#This Row],[CONSUMO]]*1)/6</f>
        <v>0</v>
      </c>
      <c r="O162" s="198">
        <f>+_xlfn.XLOOKUP(x_7[[#This Row],[PROVEEDOR]],PROVEEDORES!A:A,PROVEEDORES!C:C)</f>
        <v>1</v>
      </c>
      <c r="P162" s="138"/>
      <c r="Q162" s="138"/>
      <c r="R162" s="13" cm="1">
        <f t="array" ref="R162">+IFERROR(MIN(_xlfn._xlws.FILTER(DATAIN_COMPRAS!$J$2:J3240,(DATAIN_COMPRAS!$C$2:C3240=C162)*(DATAIN_COMPRAS!$A$2:A3240=MAX(IF(DATAIN_COMPRAS!$C$2:C3240=C162,DATAIN_COMPRAS!$A$2:A3240))))),0)</f>
        <v>900</v>
      </c>
      <c r="S162" s="140">
        <f>+x_7[[#This Row],[PEDIDO]]*x_7[[#This Row],[PRECIO UN]]</f>
        <v>0</v>
      </c>
      <c r="T162" s="117">
        <f>+x_7[[#This Row],[COSTO COMPRA]]/$E$3</f>
        <v>0</v>
      </c>
      <c r="U162" s="64">
        <f>+x_7[[#This Row],[PEDIDO SEMANA ANTERIOR]]+x_7[[#This Row],[STOCK SEMANA ANTERIOR]]-x_7[[#This Row],[STOCK ACTUAL]]</f>
        <v>0</v>
      </c>
      <c r="V16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2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63" spans="1:24" hidden="1" x14ac:dyDescent="0.35">
      <c r="A163" s="137">
        <f t="shared" ca="1" si="6"/>
        <v>45979</v>
      </c>
      <c r="B163" s="8"/>
      <c r="C163" t="s">
        <v>267</v>
      </c>
      <c r="D163" s="194">
        <f t="shared" si="7"/>
        <v>0</v>
      </c>
      <c r="F163" s="194"/>
      <c r="G163" s="138" t="str" cm="1">
        <f t="array" ref="G163">IFERROR(INDEX(DATAIN_COMPRAS!$B$2:$B$2999,MATCH(1,(DATAIN_COMPRAS!$C$2:$C$2999=C163)*(DATAIN_COMPRAS!$A$2:$A$2999=MAX(IF(DATAIN_COMPRAS!$C$2:$C$2999=C163,DATAIN_COMPRAS!$A$2:$A$2999)))*(DATAIN_COMPRAS!$J$2:$J$2999=MIN(_xlfn._xlws.FILTER(DATAIN_COMPRAS!$J$2:$J$2999,(DATAIN_COMPRAS!$C$2:$C$2999=C163)*(DATAIN_COMPRAS!$A$2:$A$2999=MAX(IF(DATAIN_COMPRAS!$C$2:$C$2999=C163,DATAIN_COMPRAS!$A$2:$A$2999)))))),0)),"Sin datos")</f>
        <v>MIGUEL ANGEL</v>
      </c>
      <c r="I16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3" s="195">
        <f>+x_7[[#This Row],[STOCK ACTUAL]]*x_7[[#This Row],[KG/UN]]</f>
        <v>0</v>
      </c>
      <c r="K163" s="196">
        <f>+(x_7[[#This Row],[DEMANDA DIARIA]]*x_7[[#This Row],[TIEMPO DE REPOSICION DIAS]])</f>
        <v>0</v>
      </c>
      <c r="L163" s="196">
        <f>+x_7[[#This Row],[DEMANDA DIARIA]]*x_7[[#This Row],[TIEMPO DE REPOSICION DIAS]]</f>
        <v>0</v>
      </c>
      <c r="M163" s="196"/>
      <c r="N163" s="138">
        <f>+(x_7[[#This Row],[CONSUMO]]*1)/6</f>
        <v>0</v>
      </c>
      <c r="O163" s="198">
        <f>+_xlfn.XLOOKUP(x_7[[#This Row],[PROVEEDOR]],PROVEEDORES!A:A,PROVEEDORES!C:C)</f>
        <v>1</v>
      </c>
      <c r="P163" s="138"/>
      <c r="Q163" s="138"/>
      <c r="R163" s="13" cm="1">
        <f t="array" ref="R163">+IFERROR(MIN(_xlfn._xlws.FILTER(DATAIN_COMPRAS!$J$2:J3247,(DATAIN_COMPRAS!$C$2:C3247=C163)*(DATAIN_COMPRAS!$A$2:A3247=MAX(IF(DATAIN_COMPRAS!$C$2:C3247=C163,DATAIN_COMPRAS!$A$2:A3247))))),0)</f>
        <v>7800</v>
      </c>
      <c r="S163" s="140">
        <f>+x_7[[#This Row],[PEDIDO]]*x_7[[#This Row],[PRECIO UN]]</f>
        <v>0</v>
      </c>
      <c r="T163" s="117">
        <f>+x_7[[#This Row],[COSTO COMPRA]]/$E$3</f>
        <v>0</v>
      </c>
      <c r="U163" s="64">
        <f>+x_7[[#This Row],[PEDIDO SEMANA ANTERIOR]]+x_7[[#This Row],[STOCK SEMANA ANTERIOR]]-x_7[[#This Row],[STOCK ACTUAL]]</f>
        <v>0</v>
      </c>
      <c r="V16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64" spans="1:24" hidden="1" x14ac:dyDescent="0.35">
      <c r="A164" s="137">
        <f t="shared" ca="1" si="6"/>
        <v>45979</v>
      </c>
      <c r="B164" s="8"/>
      <c r="C164" t="s">
        <v>159</v>
      </c>
      <c r="D164" s="194">
        <f t="shared" si="7"/>
        <v>0</v>
      </c>
      <c r="F164" s="194"/>
      <c r="G164" s="138" t="str" cm="1">
        <f t="array" ref="G164">IFERROR(INDEX(DATAIN_COMPRAS!$B$2:$B$2999,MATCH(1,(DATAIN_COMPRAS!$C$2:$C$2999=C164)*(DATAIN_COMPRAS!$A$2:$A$2999=MAX(IF(DATAIN_COMPRAS!$C$2:$C$2999=C164,DATAIN_COMPRAS!$A$2:$A$2999)))*(DATAIN_COMPRAS!$J$2:$J$2999=MIN(_xlfn._xlws.FILTER(DATAIN_COMPRAS!$J$2:$J$2999,(DATAIN_COMPRAS!$C$2:$C$2999=C164)*(DATAIN_COMPRAS!$A$2:$A$2999=MAX(IF(DATAIN_COMPRAS!$C$2:$C$2999=C164,DATAIN_COMPRAS!$A$2:$A$2999)))))),0)),"Sin datos")</f>
        <v>MIGUEL ANGEL</v>
      </c>
      <c r="I16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4" s="195">
        <f>+x_7[[#This Row],[STOCK ACTUAL]]*x_7[[#This Row],[KG/UN]]</f>
        <v>0</v>
      </c>
      <c r="K164" s="196">
        <f>+(x_7[[#This Row],[DEMANDA DIARIA]]*x_7[[#This Row],[TIEMPO DE REPOSICION DIAS]])</f>
        <v>0</v>
      </c>
      <c r="L164" s="196">
        <f>+x_7[[#This Row],[DEMANDA DIARIA]]*x_7[[#This Row],[TIEMPO DE REPOSICION DIAS]]</f>
        <v>0</v>
      </c>
      <c r="M164" s="196"/>
      <c r="N164" s="138">
        <f>+(x_7[[#This Row],[CONSUMO]]*1)/6</f>
        <v>0</v>
      </c>
      <c r="O164" s="198">
        <f>+_xlfn.XLOOKUP(x_7[[#This Row],[PROVEEDOR]],PROVEEDORES!A:A,PROVEEDORES!C:C)</f>
        <v>1</v>
      </c>
      <c r="P164" s="138"/>
      <c r="Q164" s="138"/>
      <c r="R164" s="13" cm="1">
        <f t="array" ref="R164">+IFERROR(MIN(_xlfn._xlws.FILTER(DATAIN_COMPRAS!$J$2:J3238,(DATAIN_COMPRAS!$C$2:C3238=C164)*(DATAIN_COMPRAS!$A$2:A3238=MAX(IF(DATAIN_COMPRAS!$C$2:C3238=C164,DATAIN_COMPRAS!$A$2:A3238))))),0)</f>
        <v>800</v>
      </c>
      <c r="S164" s="140">
        <f>+x_7[[#This Row],[PEDIDO]]*x_7[[#This Row],[PRECIO UN]]</f>
        <v>0</v>
      </c>
      <c r="T164" s="117">
        <f>+x_7[[#This Row],[COSTO COMPRA]]/$E$3</f>
        <v>0</v>
      </c>
      <c r="U164" s="64">
        <f>+x_7[[#This Row],[PEDIDO SEMANA ANTERIOR]]+x_7[[#This Row],[STOCK SEMANA ANTERIOR]]-x_7[[#This Row],[STOCK ACTUAL]]</f>
        <v>0</v>
      </c>
      <c r="V16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65" spans="1:24" hidden="1" x14ac:dyDescent="0.35">
      <c r="A165" s="137">
        <f t="shared" ca="1" si="6"/>
        <v>45979</v>
      </c>
      <c r="B165" s="8"/>
      <c r="C165" s="8" t="s">
        <v>296</v>
      </c>
      <c r="D165" s="194">
        <f t="shared" si="7"/>
        <v>0</v>
      </c>
      <c r="F165" s="194"/>
      <c r="G165" s="138" t="str" cm="1">
        <f t="array" ref="G165">IFERROR(INDEX(DATAIN_COMPRAS!$B$2:$B$2999,MATCH(1,(DATAIN_COMPRAS!$C$2:$C$2999=C165)*(DATAIN_COMPRAS!$A$2:$A$2999=MAX(IF(DATAIN_COMPRAS!$C$2:$C$2999=C165,DATAIN_COMPRAS!$A$2:$A$2999)))*(DATAIN_COMPRAS!$J$2:$J$2999=MIN(_xlfn._xlws.FILTER(DATAIN_COMPRAS!$J$2:$J$2999,(DATAIN_COMPRAS!$C$2:$C$2999=C165)*(DATAIN_COMPRAS!$A$2:$A$2999=MAX(IF(DATAIN_COMPRAS!$C$2:$C$2999=C165,DATAIN_COMPRAS!$A$2:$A$2999)))))),0)),"Sin datos")</f>
        <v>MIGUEL ANGEL</v>
      </c>
      <c r="I16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5" s="195">
        <f>+x_7[[#This Row],[STOCK ACTUAL]]*x_7[[#This Row],[KG/UN]]</f>
        <v>0</v>
      </c>
      <c r="K165" s="196">
        <f>+(x_7[[#This Row],[DEMANDA DIARIA]]*x_7[[#This Row],[TIEMPO DE REPOSICION DIAS]])</f>
        <v>0</v>
      </c>
      <c r="L165" s="196">
        <f>+x_7[[#This Row],[DEMANDA DIARIA]]*x_7[[#This Row],[TIEMPO DE REPOSICION DIAS]]</f>
        <v>0</v>
      </c>
      <c r="M165" s="196"/>
      <c r="N165" s="138">
        <f>+(x_7[[#This Row],[CONSUMO]]*1)/6</f>
        <v>0</v>
      </c>
      <c r="O165" s="198">
        <f>+_xlfn.XLOOKUP(x_7[[#This Row],[PROVEEDOR]],PROVEEDORES!A:A,PROVEEDORES!C:C)</f>
        <v>1</v>
      </c>
      <c r="P165" s="138"/>
      <c r="Q165" s="138"/>
      <c r="R165" s="13" cm="1">
        <f t="array" ref="R165">+IFERROR(MIN(_xlfn._xlws.FILTER(DATAIN_COMPRAS!$J$2:J3239,(DATAIN_COMPRAS!$C$2:C3239=C165)*(DATAIN_COMPRAS!$A$2:A3239=MAX(IF(DATAIN_COMPRAS!$C$2:C3239=C165,DATAIN_COMPRAS!$A$2:A3239))))),0)</f>
        <v>1800</v>
      </c>
      <c r="S165" s="13">
        <f>+x_7[[#This Row],[PEDIDO]]*x_7[[#This Row],[PRECIO UN]]</f>
        <v>0</v>
      </c>
      <c r="T165" s="117">
        <f>+x_7[[#This Row],[COSTO COMPRA]]/$E$3</f>
        <v>0</v>
      </c>
      <c r="U165" s="64">
        <f>+x_7[[#This Row],[PEDIDO SEMANA ANTERIOR]]+x_7[[#This Row],[STOCK SEMANA ANTERIOR]]-x_7[[#This Row],[STOCK ACTUAL]]</f>
        <v>0</v>
      </c>
      <c r="V16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66" spans="1:24" hidden="1" x14ac:dyDescent="0.35">
      <c r="A166" s="137">
        <f t="shared" ca="1" si="6"/>
        <v>45979</v>
      </c>
      <c r="B166" s="8"/>
      <c r="C166" s="8" t="s">
        <v>165</v>
      </c>
      <c r="D166" s="194">
        <f t="shared" si="7"/>
        <v>0</v>
      </c>
      <c r="F166" s="194"/>
      <c r="G166" s="138" t="str" cm="1">
        <f t="array" ref="G166">IFERROR(INDEX(DATAIN_COMPRAS!$B$2:$B$2999,MATCH(1,(DATAIN_COMPRAS!$C$2:$C$2999=C166)*(DATAIN_COMPRAS!$A$2:$A$2999=MAX(IF(DATAIN_COMPRAS!$C$2:$C$2999=C166,DATAIN_COMPRAS!$A$2:$A$2999)))*(DATAIN_COMPRAS!$J$2:$J$2999=MIN(_xlfn._xlws.FILTER(DATAIN_COMPRAS!$J$2:$J$2999,(DATAIN_COMPRAS!$C$2:$C$2999=C166)*(DATAIN_COMPRAS!$A$2:$A$2999=MAX(IF(DATAIN_COMPRAS!$C$2:$C$2999=C166,DATAIN_COMPRAS!$A$2:$A$2999)))))),0)),"Sin datos")</f>
        <v>MIGUEL ANGEL</v>
      </c>
      <c r="I16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6" s="195">
        <f>+x_7[[#This Row],[STOCK ACTUAL]]*x_7[[#This Row],[KG/UN]]</f>
        <v>0</v>
      </c>
      <c r="K166" s="196">
        <f>+(x_7[[#This Row],[DEMANDA DIARIA]]*x_7[[#This Row],[TIEMPO DE REPOSICION DIAS]])</f>
        <v>0</v>
      </c>
      <c r="L166" s="196">
        <f>+x_7[[#This Row],[DEMANDA DIARIA]]*x_7[[#This Row],[TIEMPO DE REPOSICION DIAS]]</f>
        <v>0</v>
      </c>
      <c r="M166" s="196"/>
      <c r="N166" s="138">
        <f>+(x_7[[#This Row],[CONSUMO]]*1)/6</f>
        <v>0</v>
      </c>
      <c r="O166" s="198">
        <f>+_xlfn.XLOOKUP(x_7[[#This Row],[PROVEEDOR]],PROVEEDORES!A:A,PROVEEDORES!C:C)</f>
        <v>1</v>
      </c>
      <c r="P166" s="138"/>
      <c r="Q166" s="138"/>
      <c r="R166" s="13" cm="1">
        <f t="array" ref="R166">+IFERROR(MIN(_xlfn._xlws.FILTER(DATAIN_COMPRAS!$J$2:J3244,(DATAIN_COMPRAS!$C$2:C3244=C166)*(DATAIN_COMPRAS!$A$2:A3244=MAX(IF(DATAIN_COMPRAS!$C$2:C3244=C166,DATAIN_COMPRAS!$A$2:A3244))))),0)</f>
        <v>10909.090909090908</v>
      </c>
      <c r="S166" s="140">
        <f>+x_7[[#This Row],[PEDIDO]]*x_7[[#This Row],[PRECIO UN]]</f>
        <v>0</v>
      </c>
      <c r="T166" s="117">
        <f>+x_7[[#This Row],[COSTO COMPRA]]/$E$3</f>
        <v>0</v>
      </c>
      <c r="U166" s="64">
        <f>+x_7[[#This Row],[PEDIDO SEMANA ANTERIOR]]+x_7[[#This Row],[STOCK SEMANA ANTERIOR]]-x_7[[#This Row],[STOCK ACTUAL]]</f>
        <v>0</v>
      </c>
      <c r="V16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67" spans="1:24" hidden="1" x14ac:dyDescent="0.35">
      <c r="A167" s="137">
        <f t="shared" ca="1" si="6"/>
        <v>45979</v>
      </c>
      <c r="B167" s="8"/>
      <c r="C167" s="211" t="s">
        <v>28</v>
      </c>
      <c r="D167" s="194">
        <f t="shared" si="7"/>
        <v>0</v>
      </c>
      <c r="F167" s="194"/>
      <c r="G167" s="138" t="str" cm="1">
        <f t="array" ref="G167">IFERROR(INDEX(DATAIN_COMPRAS!$B$2:$B$2999,MATCH(1,(DATAIN_COMPRAS!$C$2:$C$2999=C167)*(DATAIN_COMPRAS!$A$2:$A$2999=MAX(IF(DATAIN_COMPRAS!$C$2:$C$2999=C167,DATAIN_COMPRAS!$A$2:$A$2999)))*(DATAIN_COMPRAS!$J$2:$J$2999=MIN(_xlfn._xlws.FILTER(DATAIN_COMPRAS!$J$2:$J$2999,(DATAIN_COMPRAS!$C$2:$C$2999=C167)*(DATAIN_COMPRAS!$A$2:$A$2999=MAX(IF(DATAIN_COMPRAS!$C$2:$C$2999=C167,DATAIN_COMPRAS!$A$2:$A$2999)))))),0)),"Sin datos")</f>
        <v>MIGUEL ANGEL</v>
      </c>
      <c r="I16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7" s="195">
        <f>+x_7[[#This Row],[STOCK ACTUAL]]*x_7[[#This Row],[KG/UN]]</f>
        <v>0</v>
      </c>
      <c r="K167" s="196">
        <f>+(x_7[[#This Row],[DEMANDA DIARIA]]*x_7[[#This Row],[TIEMPO DE REPOSICION DIAS]])</f>
        <v>0</v>
      </c>
      <c r="L167" s="196">
        <f>+x_7[[#This Row],[DEMANDA DIARIA]]*x_7[[#This Row],[TIEMPO DE REPOSICION DIAS]]</f>
        <v>0</v>
      </c>
      <c r="M167" s="196"/>
      <c r="N167" s="138">
        <f>+(x_7[[#This Row],[CONSUMO]]*1)/6</f>
        <v>0</v>
      </c>
      <c r="O167" s="198">
        <f>+_xlfn.XLOOKUP(x_7[[#This Row],[PROVEEDOR]],PROVEEDORES!A:A,PROVEEDORES!C:C)</f>
        <v>1</v>
      </c>
      <c r="P167" s="138"/>
      <c r="Q167" s="138"/>
      <c r="R167" s="13" cm="1">
        <f t="array" ref="R167">+IFERROR(MIN(_xlfn._xlws.FILTER(DATAIN_COMPRAS!$J$2:J3255,(DATAIN_COMPRAS!$C$2:C3255=C167)*(DATAIN_COMPRAS!$A$2:A3255=MAX(IF(DATAIN_COMPRAS!$C$2:C3255=C167,DATAIN_COMPRAS!$A$2:A3255))))),0)</f>
        <v>2300</v>
      </c>
      <c r="S167" s="140">
        <f>+x_7[[#This Row],[PEDIDO]]*x_7[[#This Row],[PRECIO UN]]</f>
        <v>0</v>
      </c>
      <c r="T167" s="117">
        <f>+x_7[[#This Row],[COSTO COMPRA]]/$E$3</f>
        <v>0</v>
      </c>
      <c r="U167" s="64">
        <f>+x_7[[#This Row],[PEDIDO SEMANA ANTERIOR]]+x_7[[#This Row],[STOCK SEMANA ANTERIOR]]-x_7[[#This Row],[STOCK ACTUAL]]</f>
        <v>0</v>
      </c>
      <c r="V16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7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68" spans="1:24" hidden="1" x14ac:dyDescent="0.35">
      <c r="A168" s="137">
        <f t="shared" ca="1" si="6"/>
        <v>45979</v>
      </c>
      <c r="B168" s="8"/>
      <c r="C168" s="215" t="s">
        <v>45</v>
      </c>
      <c r="D168" s="194">
        <f t="shared" si="7"/>
        <v>0</v>
      </c>
      <c r="F168" s="194"/>
      <c r="G168" s="138" t="str" cm="1">
        <f t="array" ref="G168">IFERROR(INDEX(DATAIN_COMPRAS!$B$2:$B$2999,MATCH(1,(DATAIN_COMPRAS!$C$2:$C$2999=C168)*(DATAIN_COMPRAS!$A$2:$A$2999=MAX(IF(DATAIN_COMPRAS!$C$2:$C$2999=C168,DATAIN_COMPRAS!$A$2:$A$2999)))*(DATAIN_COMPRAS!$J$2:$J$2999=MIN(_xlfn._xlws.FILTER(DATAIN_COMPRAS!$J$2:$J$2999,(DATAIN_COMPRAS!$C$2:$C$2999=C168)*(DATAIN_COMPRAS!$A$2:$A$2999=MAX(IF(DATAIN_COMPRAS!$C$2:$C$2999=C168,DATAIN_COMPRAS!$A$2:$A$2999)))))),0)),"Sin datos")</f>
        <v>MIGUEL ANGEL</v>
      </c>
      <c r="I16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8" s="195">
        <f>+x_7[[#This Row],[STOCK ACTUAL]]*x_7[[#This Row],[KG/UN]]</f>
        <v>0</v>
      </c>
      <c r="K168" s="196">
        <f>+(x_7[[#This Row],[DEMANDA DIARIA]]*x_7[[#This Row],[TIEMPO DE REPOSICION DIAS]])</f>
        <v>0</v>
      </c>
      <c r="L168" s="196">
        <f>+x_7[[#This Row],[DEMANDA DIARIA]]*x_7[[#This Row],[TIEMPO DE REPOSICION DIAS]]</f>
        <v>0</v>
      </c>
      <c r="M168" s="196"/>
      <c r="N168" s="138">
        <f>+(x_7[[#This Row],[CONSUMO]]*1)/6</f>
        <v>0</v>
      </c>
      <c r="O168" s="198">
        <f>+_xlfn.XLOOKUP(x_7[[#This Row],[PROVEEDOR]],PROVEEDORES!A:A,PROVEEDORES!C:C)</f>
        <v>1</v>
      </c>
      <c r="P168" s="138"/>
      <c r="Q168" s="138"/>
      <c r="R168" s="13" cm="1">
        <f t="array" ref="R168">+IFERROR(MIN(_xlfn._xlws.FILTER(DATAIN_COMPRAS!$J$2:J3243,(DATAIN_COMPRAS!$C$2:C3243=C168)*(DATAIN_COMPRAS!$A$2:A3243=MAX(IF(DATAIN_COMPRAS!$C$2:C3243=C168,DATAIN_COMPRAS!$A$2:A3243))))),0)</f>
        <v>1045</v>
      </c>
      <c r="S168" s="140">
        <f>+x_7[[#This Row],[PEDIDO]]*x_7[[#This Row],[PRECIO UN]]</f>
        <v>0</v>
      </c>
      <c r="T168" s="117">
        <f>+x_7[[#This Row],[COSTO COMPRA]]/$E$3</f>
        <v>0</v>
      </c>
      <c r="U168" s="64">
        <f>+x_7[[#This Row],[PEDIDO SEMANA ANTERIOR]]+x_7[[#This Row],[STOCK SEMANA ANTERIOR]]-x_7[[#This Row],[STOCK ACTUAL]]</f>
        <v>0</v>
      </c>
      <c r="V16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69" spans="1:24" hidden="1" x14ac:dyDescent="0.35">
      <c r="A169" s="137">
        <f t="shared" ca="1" si="6"/>
        <v>45979</v>
      </c>
      <c r="B169" s="8"/>
      <c r="C169" s="2" t="s">
        <v>160</v>
      </c>
      <c r="D169" s="194">
        <f t="shared" si="7"/>
        <v>0</v>
      </c>
      <c r="F169" s="194"/>
      <c r="G169" s="138" t="str" cm="1">
        <f t="array" ref="G169">IFERROR(INDEX(DATAIN_COMPRAS!$B$2:$B$2999,MATCH(1,(DATAIN_COMPRAS!$C$2:$C$2999=C169)*(DATAIN_COMPRAS!$A$2:$A$2999=MAX(IF(DATAIN_COMPRAS!$C$2:$C$2999=C169,DATAIN_COMPRAS!$A$2:$A$2999)))*(DATAIN_COMPRAS!$J$2:$J$2999=MIN(_xlfn._xlws.FILTER(DATAIN_COMPRAS!$J$2:$J$2999,(DATAIN_COMPRAS!$C$2:$C$2999=C169)*(DATAIN_COMPRAS!$A$2:$A$2999=MAX(IF(DATAIN_COMPRAS!$C$2:$C$2999=C169,DATAIN_COMPRAS!$A$2:$A$2999)))))),0)),"Sin datos")</f>
        <v>MIGUEL ANGEL</v>
      </c>
      <c r="I16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69" s="195">
        <f>+x_7[[#This Row],[STOCK ACTUAL]]*x_7[[#This Row],[KG/UN]]</f>
        <v>0</v>
      </c>
      <c r="K169" s="196">
        <f>+(x_7[[#This Row],[DEMANDA DIARIA]]*x_7[[#This Row],[TIEMPO DE REPOSICION DIAS]])</f>
        <v>0</v>
      </c>
      <c r="L169" s="196">
        <f>+x_7[[#This Row],[DEMANDA DIARIA]]*x_7[[#This Row],[TIEMPO DE REPOSICION DIAS]]</f>
        <v>0</v>
      </c>
      <c r="M169" s="196"/>
      <c r="N169" s="138">
        <f>+(x_7[[#This Row],[CONSUMO]]*1)/6</f>
        <v>0</v>
      </c>
      <c r="O169" s="198">
        <f>+_xlfn.XLOOKUP(x_7[[#This Row],[PROVEEDOR]],PROVEEDORES!A:A,PROVEEDORES!C:C)</f>
        <v>1</v>
      </c>
      <c r="P169" s="138"/>
      <c r="Q169" s="138"/>
      <c r="R169" s="13" cm="1">
        <f t="array" ref="R169">+IFERROR(MIN(_xlfn._xlws.FILTER(DATAIN_COMPRAS!$J$2:J3261,(DATAIN_COMPRAS!$C$2:C3261=C169)*(DATAIN_COMPRAS!$A$2:A3261=MAX(IF(DATAIN_COMPRAS!$C$2:C3261=C169,DATAIN_COMPRAS!$A$2:A3261))))),0)</f>
        <v>1200</v>
      </c>
      <c r="S169" s="140">
        <f>+x_7[[#This Row],[PEDIDO]]*x_7[[#This Row],[PRECIO UN]]</f>
        <v>0</v>
      </c>
      <c r="T169" s="117">
        <f>+x_7[[#This Row],[COSTO COMPRA]]/$E$3</f>
        <v>0</v>
      </c>
      <c r="U169" s="64">
        <f>+x_7[[#This Row],[PEDIDO SEMANA ANTERIOR]]+x_7[[#This Row],[STOCK SEMANA ANTERIOR]]-x_7[[#This Row],[STOCK ACTUAL]]</f>
        <v>0</v>
      </c>
      <c r="V16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6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6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70" spans="1:24" hidden="1" x14ac:dyDescent="0.35">
      <c r="A170" s="137">
        <f t="shared" ca="1" si="6"/>
        <v>45979</v>
      </c>
      <c r="B170" s="8"/>
      <c r="C170" s="8" t="s">
        <v>530</v>
      </c>
      <c r="D170" s="194" t="e">
        <f t="shared" si="7"/>
        <v>#N/A</v>
      </c>
      <c r="F170" s="194"/>
      <c r="G170" s="83" t="str" cm="1">
        <f t="array" ref="G170">IFERROR(INDEX(DATAIN_COMPRAS!$B$2:$B$2999,MATCH(1,(DATAIN_COMPRAS!$C$2:$C$2999=C170)*(DATAIN_COMPRAS!$A$2:$A$2999=MAX(IF(DATAIN_COMPRAS!$C$2:$C$2999=C170,DATAIN_COMPRAS!$A$2:$A$2999)))*(DATAIN_COMPRAS!$J$2:$J$2999=MIN(_xlfn._xlws.FILTER(DATAIN_COMPRAS!$J$2:$J$2999,(DATAIN_COMPRAS!$C$2:$C$2999=C170)*(DATAIN_COMPRAS!$A$2:$A$2999=MAX(IF(DATAIN_COMPRAS!$C$2:$C$2999=C170,DATAIN_COMPRAS!$A$2:$A$2999)))))),0)),"Sin datos")</f>
        <v>MIL GRULLAS</v>
      </c>
      <c r="I17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0" s="195">
        <f>+x_7[[#This Row],[STOCK ACTUAL]]*x_7[[#This Row],[KG/UN]]</f>
        <v>0</v>
      </c>
      <c r="K170" s="196" t="e">
        <f>+(x_7[[#This Row],[DEMANDA DIARIA]]*x_7[[#This Row],[TIEMPO DE REPOSICION DIAS]])</f>
        <v>#N/A</v>
      </c>
      <c r="L170" s="197" t="e">
        <f>+x_7[[#This Row],[DEMANDA DIARIA]]*x_7[[#This Row],[TIEMPO DE REPOSICION DIAS]]</f>
        <v>#N/A</v>
      </c>
      <c r="M170" s="197"/>
      <c r="N170" s="138">
        <f>+(x_7[[#This Row],[CONSUMO]]*1)/6</f>
        <v>0</v>
      </c>
      <c r="O170" s="198" t="e">
        <f>+_xlfn.XLOOKUP(x_7[[#This Row],[PROVEEDOR]],PROVEEDORES!A:A,PROVEEDORES!C:C)</f>
        <v>#N/A</v>
      </c>
      <c r="P170" s="138"/>
      <c r="Q170" s="138"/>
      <c r="R170" s="13" cm="1">
        <f t="array" ref="R170">+IFERROR(MIN(_xlfn._xlws.FILTER(DATAIN_COMPRAS!$J$2:J3253,(DATAIN_COMPRAS!$C$2:C3253=C170)*(DATAIN_COMPRAS!$A$2:A3253=MAX(IF(DATAIN_COMPRAS!$C$2:C3253=C170,DATAIN_COMPRAS!$A$2:A3253))))),0)</f>
        <v>145200</v>
      </c>
      <c r="S170" s="140">
        <f>+x_7[[#This Row],[PEDIDO]]*x_7[[#This Row],[PRECIO UN]]</f>
        <v>0</v>
      </c>
      <c r="T170" s="100">
        <f>+x_7[[#This Row],[COSTO COMPRA]]/$E$3</f>
        <v>0</v>
      </c>
      <c r="U170" s="118">
        <f>+x_7[[#This Row],[PEDIDO SEMANA ANTERIOR]]+x_7[[#This Row],[STOCK SEMANA ANTERIOR]]-x_7[[#This Row],[STOCK ACTUAL]]</f>
        <v>0</v>
      </c>
      <c r="V170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0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71" spans="1:24" hidden="1" x14ac:dyDescent="0.35">
      <c r="A171" s="137">
        <f t="shared" ca="1" si="6"/>
        <v>45979</v>
      </c>
      <c r="B171" s="8"/>
      <c r="C171" s="8" t="s">
        <v>532</v>
      </c>
      <c r="D171" s="194" t="e">
        <f t="shared" si="7"/>
        <v>#N/A</v>
      </c>
      <c r="F171" s="194"/>
      <c r="G171" s="83" t="str" cm="1">
        <f t="array" ref="G171">IFERROR(INDEX(DATAIN_COMPRAS!$B$2:$B$2999,MATCH(1,(DATAIN_COMPRAS!$C$2:$C$2999=C171)*(DATAIN_COMPRAS!$A$2:$A$2999=MAX(IF(DATAIN_COMPRAS!$C$2:$C$2999=C171,DATAIN_COMPRAS!$A$2:$A$2999)))*(DATAIN_COMPRAS!$J$2:$J$2999=MIN(_xlfn._xlws.FILTER(DATAIN_COMPRAS!$J$2:$J$2999,(DATAIN_COMPRAS!$C$2:$C$2999=C171)*(DATAIN_COMPRAS!$A$2:$A$2999=MAX(IF(DATAIN_COMPRAS!$C$2:$C$2999=C171,DATAIN_COMPRAS!$A$2:$A$2999)))))),0)),"Sin datos")</f>
        <v>MIL GRULLAS</v>
      </c>
      <c r="I17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1" s="195">
        <f>+x_7[[#This Row],[STOCK ACTUAL]]*x_7[[#This Row],[KG/UN]]</f>
        <v>0</v>
      </c>
      <c r="K171" s="196" t="e">
        <f>+(x_7[[#This Row],[DEMANDA DIARIA]]*x_7[[#This Row],[TIEMPO DE REPOSICION DIAS]])</f>
        <v>#N/A</v>
      </c>
      <c r="L171" s="197" t="e">
        <f>+x_7[[#This Row],[DEMANDA DIARIA]]*x_7[[#This Row],[TIEMPO DE REPOSICION DIAS]]</f>
        <v>#N/A</v>
      </c>
      <c r="M171" s="197"/>
      <c r="N171" s="138">
        <f>+(x_7[[#This Row],[CONSUMO]]*1)/6</f>
        <v>0</v>
      </c>
      <c r="O171" s="198" t="e">
        <f>+_xlfn.XLOOKUP(x_7[[#This Row],[PROVEEDOR]],PROVEEDORES!A:A,PROVEEDORES!C:C)</f>
        <v>#N/A</v>
      </c>
      <c r="P171" s="138"/>
      <c r="Q171" s="138"/>
      <c r="R171" s="13" cm="1">
        <f t="array" ref="R171">+IFERROR(MIN(_xlfn._xlws.FILTER(DATAIN_COMPRAS!$J$2:J3254,(DATAIN_COMPRAS!$C$2:C3254=C171)*(DATAIN_COMPRAS!$A$2:A3254=MAX(IF(DATAIN_COMPRAS!$C$2:C3254=C171,DATAIN_COMPRAS!$A$2:A3254))))),0)</f>
        <v>0</v>
      </c>
      <c r="S171" s="140">
        <f>+x_7[[#This Row],[PEDIDO]]*x_7[[#This Row],[PRECIO UN]]</f>
        <v>0</v>
      </c>
      <c r="T171" s="100">
        <f>+x_7[[#This Row],[COSTO COMPRA]]/$E$3</f>
        <v>0</v>
      </c>
      <c r="U171" s="118">
        <f>+x_7[[#This Row],[PEDIDO SEMANA ANTERIOR]]+x_7[[#This Row],[STOCK SEMANA ANTERIOR]]-x_7[[#This Row],[STOCK ACTUAL]]</f>
        <v>0</v>
      </c>
      <c r="V171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72" spans="1:24" hidden="1" x14ac:dyDescent="0.35">
      <c r="A172" s="137">
        <f t="shared" ca="1" si="6"/>
        <v>45979</v>
      </c>
      <c r="B172" s="8"/>
      <c r="C172" s="8" t="s">
        <v>529</v>
      </c>
      <c r="D172" s="194" t="e">
        <f t="shared" si="7"/>
        <v>#N/A</v>
      </c>
      <c r="F172" s="194"/>
      <c r="G172" s="83" t="str" cm="1">
        <f t="array" ref="G172">IFERROR(INDEX(DATAIN_COMPRAS!$B$2:$B$2999,MATCH(1,(DATAIN_COMPRAS!$C$2:$C$2999=C172)*(DATAIN_COMPRAS!$A$2:$A$2999=MAX(IF(DATAIN_COMPRAS!$C$2:$C$2999=C172,DATAIN_COMPRAS!$A$2:$A$2999)))*(DATAIN_COMPRAS!$J$2:$J$2999=MIN(_xlfn._xlws.FILTER(DATAIN_COMPRAS!$J$2:$J$2999,(DATAIN_COMPRAS!$C$2:$C$2999=C172)*(DATAIN_COMPRAS!$A$2:$A$2999=MAX(IF(DATAIN_COMPRAS!$C$2:$C$2999=C172,DATAIN_COMPRAS!$A$2:$A$2999)))))),0)),"Sin datos")</f>
        <v>MIL GRULLAS</v>
      </c>
      <c r="I17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2" s="195">
        <f>+x_7[[#This Row],[STOCK ACTUAL]]*x_7[[#This Row],[KG/UN]]</f>
        <v>0</v>
      </c>
      <c r="K172" s="196" t="e">
        <f>+(x_7[[#This Row],[DEMANDA DIARIA]]*x_7[[#This Row],[TIEMPO DE REPOSICION DIAS]])</f>
        <v>#N/A</v>
      </c>
      <c r="L172" s="197" t="e">
        <f>+x_7[[#This Row],[DEMANDA DIARIA]]*x_7[[#This Row],[TIEMPO DE REPOSICION DIAS]]</f>
        <v>#N/A</v>
      </c>
      <c r="M172" s="197"/>
      <c r="N172" s="138">
        <f>+(x_7[[#This Row],[CONSUMO]]*1)/6</f>
        <v>0</v>
      </c>
      <c r="O172" s="198" t="e">
        <f>+_xlfn.XLOOKUP(x_7[[#This Row],[PROVEEDOR]],PROVEEDORES!A:A,PROVEEDORES!C:C)</f>
        <v>#N/A</v>
      </c>
      <c r="P172" s="138"/>
      <c r="Q172" s="138"/>
      <c r="R172" s="13" cm="1">
        <f t="array" ref="R172">+IFERROR(MIN(_xlfn._xlws.FILTER(DATAIN_COMPRAS!$J$2:J3252,(DATAIN_COMPRAS!$C$2:C3252=C172)*(DATAIN_COMPRAS!$A$2:A3252=MAX(IF(DATAIN_COMPRAS!$C$2:C3252=C172,DATAIN_COMPRAS!$A$2:A3252))))),0)</f>
        <v>145200</v>
      </c>
      <c r="S172" s="140">
        <f>+x_7[[#This Row],[PEDIDO]]*x_7[[#This Row],[PRECIO UN]]</f>
        <v>0</v>
      </c>
      <c r="T172" s="100">
        <f>+x_7[[#This Row],[COSTO COMPRA]]/$E$3</f>
        <v>0</v>
      </c>
      <c r="U172" s="118">
        <f>+x_7[[#This Row],[PEDIDO SEMANA ANTERIOR]]+x_7[[#This Row],[STOCK SEMANA ANTERIOR]]-x_7[[#This Row],[STOCK ACTUAL]]</f>
        <v>0</v>
      </c>
      <c r="V172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2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73" spans="1:24" hidden="1" x14ac:dyDescent="0.35">
      <c r="A173" s="137">
        <f t="shared" ca="1" si="6"/>
        <v>45979</v>
      </c>
      <c r="B173" s="8"/>
      <c r="C173" t="s">
        <v>427</v>
      </c>
      <c r="D173" s="194" t="e">
        <f t="shared" si="7"/>
        <v>#N/A</v>
      </c>
      <c r="F173" s="194"/>
      <c r="G173" s="138" t="str" cm="1">
        <f t="array" ref="G173">IFERROR(INDEX(DATAIN_COMPRAS!$B$2:$B$2999,MATCH(1,(DATAIN_COMPRAS!$C$2:$C$2999=C173)*(DATAIN_COMPRAS!$A$2:$A$2999=MAX(IF(DATAIN_COMPRAS!$C$2:$C$2999=C173,DATAIN_COMPRAS!$A$2:$A$2999)))*(DATAIN_COMPRAS!$J$2:$J$2999=MIN(_xlfn._xlws.FILTER(DATAIN_COMPRAS!$J$2:$J$2999,(DATAIN_COMPRAS!$C$2:$C$2999=C173)*(DATAIN_COMPRAS!$A$2:$A$2999=MAX(IF(DATAIN_COMPRAS!$C$2:$C$2999=C173,DATAIN_COMPRAS!$A$2:$A$2999)))))),0)),"Sin datos")</f>
        <v>Sin datos</v>
      </c>
      <c r="I17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3" s="195">
        <f>+x_7[[#This Row],[STOCK ACTUAL]]*x_7[[#This Row],[KG/UN]]</f>
        <v>0</v>
      </c>
      <c r="K173" s="196" t="e">
        <f>+(x_7[[#This Row],[DEMANDA DIARIA]]*x_7[[#This Row],[TIEMPO DE REPOSICION DIAS]])</f>
        <v>#N/A</v>
      </c>
      <c r="L173" s="196" t="e">
        <f>+x_7[[#This Row],[DEMANDA DIARIA]]*x_7[[#This Row],[TIEMPO DE REPOSICION DIAS]]</f>
        <v>#N/A</v>
      </c>
      <c r="M173" s="196"/>
      <c r="N173" s="138">
        <f>+(x_7[[#This Row],[CONSUMO]]*1)/6</f>
        <v>0</v>
      </c>
      <c r="O173" s="198" t="e">
        <f>+_xlfn.XLOOKUP(x_7[[#This Row],[PROVEEDOR]],PROVEEDORES!A:A,PROVEEDORES!C:C)</f>
        <v>#N/A</v>
      </c>
      <c r="P173" s="138"/>
      <c r="Q173" s="138"/>
      <c r="R173" s="13" cm="1">
        <f t="array" ref="R173">+IFERROR(MIN(_xlfn._xlws.FILTER(DATAIN_COMPRAS!$J$2:J3263,(DATAIN_COMPRAS!$C$2:C3263=C173)*(DATAIN_COMPRAS!$A$2:A3263=MAX(IF(DATAIN_COMPRAS!$C$2:C3263=C173,DATAIN_COMPRAS!$A$2:A3263))))),0)</f>
        <v>0</v>
      </c>
      <c r="S173" s="140">
        <f>+x_7[[#This Row],[PEDIDO]]*x_7[[#This Row],[PRECIO UN]]</f>
        <v>0</v>
      </c>
      <c r="T173" s="117">
        <f>+x_7[[#This Row],[COSTO COMPRA]]/$E$3</f>
        <v>0</v>
      </c>
      <c r="U173" s="118">
        <f>+x_7[[#This Row],[PEDIDO SEMANA ANTERIOR]]+x_7[[#This Row],[STOCK SEMANA ANTERIOR]]-x_7[[#This Row],[STOCK ACTUAL]]</f>
        <v>0</v>
      </c>
      <c r="V17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74" spans="1:24" hidden="1" x14ac:dyDescent="0.35">
      <c r="A174" s="139">
        <f t="shared" ca="1" si="6"/>
        <v>45979</v>
      </c>
      <c r="B174" s="8"/>
      <c r="C174" s="8" t="s">
        <v>207</v>
      </c>
      <c r="D174" s="194" t="e">
        <f t="shared" si="7"/>
        <v>#N/A</v>
      </c>
      <c r="F174" s="194"/>
      <c r="G174" s="138" t="str" cm="1">
        <f t="array" ref="G174">IFERROR(INDEX(DATAIN_COMPRAS!$B$2:$B$2999,MATCH(1,(DATAIN_COMPRAS!$C$2:$C$2999=C174)*(DATAIN_COMPRAS!$A$2:$A$2999=MAX(IF(DATAIN_COMPRAS!$C$2:$C$2999=C174,DATAIN_COMPRAS!$A$2:$A$2999)))*(DATAIN_COMPRAS!$J$2:$J$2999=MIN(_xlfn._xlws.FILTER(DATAIN_COMPRAS!$J$2:$J$2999,(DATAIN_COMPRAS!$C$2:$C$2999=C174)*(DATAIN_COMPRAS!$A$2:$A$2999=MAX(IF(DATAIN_COMPRAS!$C$2:$C$2999=C174,DATAIN_COMPRAS!$A$2:$A$2999)))))),0)),"Sin datos")</f>
        <v>QALA BRAND</v>
      </c>
      <c r="I17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4" s="195">
        <f>+x_7[[#This Row],[STOCK ACTUAL]]*x_7[[#This Row],[KG/UN]]</f>
        <v>0</v>
      </c>
      <c r="K174" s="196" t="e">
        <f>+(x_7[[#This Row],[DEMANDA DIARIA]]*x_7[[#This Row],[TIEMPO DE REPOSICION DIAS]])</f>
        <v>#N/A</v>
      </c>
      <c r="L174" s="196" t="e">
        <f>+x_7[[#This Row],[DEMANDA DIARIA]]*x_7[[#This Row],[TIEMPO DE REPOSICION DIAS]]</f>
        <v>#N/A</v>
      </c>
      <c r="M174" s="196"/>
      <c r="N174" s="138">
        <f>+(x_7[[#This Row],[CONSUMO]]*1)/6</f>
        <v>0</v>
      </c>
      <c r="O174" s="198" t="e">
        <f>+_xlfn.XLOOKUP(x_7[[#This Row],[PROVEEDOR]],PROVEEDORES!A:A,PROVEEDORES!C:C)</f>
        <v>#N/A</v>
      </c>
      <c r="P174" s="138"/>
      <c r="Q174" s="138"/>
      <c r="R174" s="13" cm="1">
        <f t="array" ref="R174">+IFERROR(MIN(_xlfn._xlws.FILTER(DATAIN_COMPRAS!$J$2:J3262,(DATAIN_COMPRAS!$C$2:C3262=C174)*(DATAIN_COMPRAS!$A$2:A3262=MAX(IF(DATAIN_COMPRAS!$C$2:C3262=C174,DATAIN_COMPRAS!$A$2:A3262))))),0)</f>
        <v>0</v>
      </c>
      <c r="S174" s="13">
        <f>+x_7[[#This Row],[PEDIDO]]*x_7[[#This Row],[PRECIO UN]]</f>
        <v>0</v>
      </c>
      <c r="T174" s="117">
        <f>+x_7[[#This Row],[COSTO COMPRA]]/$E$3</f>
        <v>0</v>
      </c>
      <c r="U174" s="64">
        <f>+x_7[[#This Row],[PEDIDO SEMANA ANTERIOR]]+x_7[[#This Row],[STOCK SEMANA ANTERIOR]]-x_7[[#This Row],[STOCK ACTUAL]]</f>
        <v>0</v>
      </c>
      <c r="V17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4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75" spans="1:24" hidden="1" x14ac:dyDescent="0.35">
      <c r="A175" s="137">
        <f t="shared" ca="1" si="6"/>
        <v>45979</v>
      </c>
      <c r="B175" s="8"/>
      <c r="C175" s="8" t="s">
        <v>213</v>
      </c>
      <c r="D175" s="194">
        <f t="shared" si="7"/>
        <v>0</v>
      </c>
      <c r="F175" s="194"/>
      <c r="G175" s="138" t="str" cm="1">
        <f t="array" ref="G175">IFERROR(INDEX(DATAIN_COMPRAS!$B$2:$B$2999,MATCH(1,(DATAIN_COMPRAS!$C$2:$C$2999=C175)*(DATAIN_COMPRAS!$A$2:$A$2999=MAX(IF(DATAIN_COMPRAS!$C$2:$C$2999=C175,DATAIN_COMPRAS!$A$2:$A$2999)))*(DATAIN_COMPRAS!$J$2:$J$2999=MIN(_xlfn._xlws.FILTER(DATAIN_COMPRAS!$J$2:$J$2999,(DATAIN_COMPRAS!$C$2:$C$2999=C175)*(DATAIN_COMPRAS!$A$2:$A$2999=MAX(IF(DATAIN_COMPRAS!$C$2:$C$2999=C175,DATAIN_COMPRAS!$A$2:$A$2999)))))),0)),"Sin datos")</f>
        <v>QALA BRAND</v>
      </c>
      <c r="I17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5" s="195">
        <f>+x_7[[#This Row],[STOCK ACTUAL]]*x_7[[#This Row],[KG/UN]]</f>
        <v>0</v>
      </c>
      <c r="K175" s="196">
        <f>+(x_7[[#This Row],[DEMANDA DIARIA]]*x_7[[#This Row],[TIEMPO DE REPOSICION DIAS]])</f>
        <v>0</v>
      </c>
      <c r="L175" s="196">
        <f>+x_7[[#This Row],[DEMANDA DIARIA]]*x_7[[#This Row],[TIEMPO DE REPOSICION DIAS]]</f>
        <v>0</v>
      </c>
      <c r="M175" s="196"/>
      <c r="N175" s="138">
        <f>+(x_7[[#This Row],[CONSUMO]]*1)/6</f>
        <v>0</v>
      </c>
      <c r="O175" s="198">
        <v>1</v>
      </c>
      <c r="P175" s="138"/>
      <c r="Q175" s="138"/>
      <c r="R175" s="13" cm="1">
        <f t="array" ref="R175">+IFERROR(MIN(_xlfn._xlws.FILTER(DATAIN_COMPRAS!$J$2:J3268,(DATAIN_COMPRAS!$C$2:C3268=C175)*(DATAIN_COMPRAS!$A$2:A3268=MAX(IF(DATAIN_COMPRAS!$C$2:C3268=C175,DATAIN_COMPRAS!$A$2:A3268))))),0)</f>
        <v>0</v>
      </c>
      <c r="S175" s="13">
        <f>+x_7[[#This Row],[PEDIDO]]*x_7[[#This Row],[PRECIO UN]]</f>
        <v>0</v>
      </c>
      <c r="T175" s="117">
        <f>+x_7[[#This Row],[COSTO COMPRA]]/$E$3</f>
        <v>0</v>
      </c>
      <c r="U175" s="64">
        <f>+x_7[[#This Row],[PEDIDO SEMANA ANTERIOR]]+x_7[[#This Row],[STOCK SEMANA ANTERIOR]]-x_7[[#This Row],[STOCK ACTUAL]]</f>
        <v>0</v>
      </c>
      <c r="V17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76" spans="1:24" hidden="1" x14ac:dyDescent="0.35">
      <c r="A176" s="137">
        <f t="shared" ca="1" si="6"/>
        <v>45979</v>
      </c>
      <c r="B176" s="8"/>
      <c r="C176" s="8" t="s">
        <v>352</v>
      </c>
      <c r="D176" s="194">
        <f t="shared" si="7"/>
        <v>0</v>
      </c>
      <c r="F176" s="194"/>
      <c r="G176" s="138" t="str" cm="1">
        <f t="array" ref="G176">IFERROR(INDEX(DATAIN_COMPRAS!$B$2:$B$2999,MATCH(1,(DATAIN_COMPRAS!$C$2:$C$2999=C176)*(DATAIN_COMPRAS!$A$2:$A$2999=MAX(IF(DATAIN_COMPRAS!$C$2:$C$2999=C176,DATAIN_COMPRAS!$A$2:$A$2999)))*(DATAIN_COMPRAS!$J$2:$J$2999=MIN(_xlfn._xlws.FILTER(DATAIN_COMPRAS!$J$2:$J$2999,(DATAIN_COMPRAS!$C$2:$C$2999=C176)*(DATAIN_COMPRAS!$A$2:$A$2999=MAX(IF(DATAIN_COMPRAS!$C$2:$C$2999=C176,DATAIN_COMPRAS!$A$2:$A$2999)))))),0)),"Sin datos")</f>
        <v>RESTO MAX</v>
      </c>
      <c r="I17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6" s="195">
        <f>+x_7[[#This Row],[STOCK ACTUAL]]*x_7[[#This Row],[KG/UN]]</f>
        <v>0</v>
      </c>
      <c r="K176" s="196">
        <f>+(x_7[[#This Row],[DEMANDA DIARIA]]*x_7[[#This Row],[TIEMPO DE REPOSICION DIAS]])</f>
        <v>0</v>
      </c>
      <c r="L176" s="196">
        <f>+x_7[[#This Row],[DEMANDA DIARIA]]*x_7[[#This Row],[TIEMPO DE REPOSICION DIAS]]</f>
        <v>0</v>
      </c>
      <c r="M176" s="196"/>
      <c r="N176" s="138">
        <f>+(x_7[[#This Row],[CONSUMO]]*1)/6</f>
        <v>0</v>
      </c>
      <c r="O176" s="198">
        <f>+_xlfn.XLOOKUP(x_7[[#This Row],[PROVEEDOR]],PROVEEDORES!A:A,PROVEEDORES!C:C)</f>
        <v>7</v>
      </c>
      <c r="P176" s="138"/>
      <c r="Q176" s="138"/>
      <c r="R176" s="13" cm="1">
        <f t="array" ref="R176">+IFERROR(MIN(_xlfn._xlws.FILTER(DATAIN_COMPRAS!$J$2:J3257,(DATAIN_COMPRAS!$C$2:C3257=C176)*(DATAIN_COMPRAS!$A$2:A3257=MAX(IF(DATAIN_COMPRAS!$C$2:C3257=C176,DATAIN_COMPRAS!$A$2:A3257))))),0)</f>
        <v>1060</v>
      </c>
      <c r="S176" s="13">
        <f>+x_7[[#This Row],[PEDIDO]]*x_7[[#This Row],[PRECIO UN]]</f>
        <v>0</v>
      </c>
      <c r="T176" s="117">
        <f>+x_7[[#This Row],[COSTO COMPRA]]/$E$3</f>
        <v>0</v>
      </c>
      <c r="U176" s="64">
        <f>+x_7[[#This Row],[PEDIDO SEMANA ANTERIOR]]+x_7[[#This Row],[STOCK SEMANA ANTERIOR]]-x_7[[#This Row],[STOCK ACTUAL]]</f>
        <v>0</v>
      </c>
      <c r="V17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6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77" spans="1:24" hidden="1" x14ac:dyDescent="0.35">
      <c r="A177" s="137">
        <f t="shared" ca="1" si="6"/>
        <v>45979</v>
      </c>
      <c r="B177" s="8"/>
      <c r="C177" t="s">
        <v>683</v>
      </c>
      <c r="D177" s="194" t="e">
        <f t="shared" si="7"/>
        <v>#N/A</v>
      </c>
      <c r="F177" s="194"/>
      <c r="G177" s="138" t="str" cm="1">
        <f t="array" ref="G177">IFERROR(INDEX(DATAIN_COMPRAS!$B$2:$B$2999,MATCH(1,(DATAIN_COMPRAS!$C$2:$C$2999=C177)*(DATAIN_COMPRAS!$A$2:$A$2999=MAX(IF(DATAIN_COMPRAS!$C$2:$C$2999=C177,DATAIN_COMPRAS!$A$2:$A$2999)))*(DATAIN_COMPRAS!$J$2:$J$2999=MIN(_xlfn._xlws.FILTER(DATAIN_COMPRAS!$J$2:$J$2999,(DATAIN_COMPRAS!$C$2:$C$2999=C177)*(DATAIN_COMPRAS!$A$2:$A$2999=MAX(IF(DATAIN_COMPRAS!$C$2:$C$2999=C177,DATAIN_COMPRAS!$A$2:$A$2999)))))),0)),"Sin datos")</f>
        <v>Sin datos</v>
      </c>
      <c r="I17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7" s="195">
        <f>+x_7[[#This Row],[STOCK ACTUAL]]*x_7[[#This Row],[KG/UN]]</f>
        <v>0</v>
      </c>
      <c r="K177" s="196" t="e">
        <f>+(x_7[[#This Row],[DEMANDA DIARIA]]*x_7[[#This Row],[TIEMPO DE REPOSICION DIAS]])</f>
        <v>#N/A</v>
      </c>
      <c r="L177" s="196" t="e">
        <f>+x_7[[#This Row],[DEMANDA DIARIA]]*x_7[[#This Row],[TIEMPO DE REPOSICION DIAS]]</f>
        <v>#N/A</v>
      </c>
      <c r="M177" s="196"/>
      <c r="N177" s="138">
        <f>+(x_7[[#This Row],[CONSUMO]]*1)/6</f>
        <v>0</v>
      </c>
      <c r="O177" s="198" t="e">
        <f>+_xlfn.XLOOKUP(x_7[[#This Row],[PROVEEDOR]],PROVEEDORES!A:A,PROVEEDORES!C:C)</f>
        <v>#N/A</v>
      </c>
      <c r="P177" s="138"/>
      <c r="Q177" s="138"/>
      <c r="R177" s="13" cm="1">
        <f t="array" ref="R177">+IFERROR(MIN(_xlfn._xlws.FILTER(DATAIN_COMPRAS!$J$2:J3110,(DATAIN_COMPRAS!$C$2:C3110=C177)*(DATAIN_COMPRAS!$A$2:A3110=MAX(IF(DATAIN_COMPRAS!$C$2:C3110=C177,DATAIN_COMPRAS!$A$2:A3110))))),0)</f>
        <v>0</v>
      </c>
      <c r="S177" s="13">
        <f>+x_7[[#This Row],[PEDIDO]]*x_7[[#This Row],[PRECIO UN]]</f>
        <v>0</v>
      </c>
      <c r="T177" s="117">
        <f>+x_7[[#This Row],[COSTO COMPRA]]/$E$3</f>
        <v>0</v>
      </c>
      <c r="U177" s="64">
        <f>+x_7[[#This Row],[PEDIDO SEMANA ANTERIOR]]+x_7[[#This Row],[STOCK SEMANA ANTERIOR]]-x_7[[#This Row],[STOCK ACTUAL]]</f>
        <v>0</v>
      </c>
      <c r="V17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7" s="7">
        <f>SUMIFS(DATAIN_COMPRAS!E:E,DATAIN_COMPRAS!C:C,x_7[[#This Row],[ITEM]],DATAIN_COMPRAS!A:A,"&gt;="&amp;'PEDIDO QALA'!$V$2,DATAIN_COMPRAS!A:A,"&lt;="&amp;'PEDIDO QALA'!$V$3,DATAIN_COMPRAS!L:L,"GENERACION ALFA")</f>
        <v>0</v>
      </c>
    </row>
    <row r="178" spans="1:24" x14ac:dyDescent="0.35">
      <c r="A178" s="137">
        <f t="shared" ca="1" si="6"/>
        <v>45979</v>
      </c>
      <c r="B178" s="8"/>
      <c r="C178" s="222" t="s">
        <v>156</v>
      </c>
      <c r="D178" s="194">
        <f t="shared" si="7"/>
        <v>0</v>
      </c>
      <c r="E178" s="85" t="s">
        <v>793</v>
      </c>
      <c r="F178" s="194">
        <v>1.5</v>
      </c>
      <c r="G178" s="138" t="s">
        <v>54</v>
      </c>
      <c r="H178" s="68">
        <v>45979</v>
      </c>
      <c r="I17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8" s="195">
        <f>+x_7[[#This Row],[STOCK ACTUAL]]*x_7[[#This Row],[KG/UN]]</f>
        <v>0</v>
      </c>
      <c r="K178" s="196">
        <f>+(x_7[[#This Row],[DEMANDA DIARIA]]*x_7[[#This Row],[TIEMPO DE REPOSICION DIAS]])</f>
        <v>0</v>
      </c>
      <c r="L178" s="196">
        <f>+x_7[[#This Row],[DEMANDA DIARIA]]*x_7[[#This Row],[TIEMPO DE REPOSICION DIAS]]</f>
        <v>0</v>
      </c>
      <c r="M178" s="196"/>
      <c r="N178" s="138">
        <f>+(x_7[[#This Row],[CONSUMO]]*1)/6</f>
        <v>0</v>
      </c>
      <c r="O178" s="198">
        <f>+_xlfn.XLOOKUP(x_7[[#This Row],[PROVEEDOR]],PROVEEDORES!A:A,PROVEEDORES!C:C)</f>
        <v>1</v>
      </c>
      <c r="P178" s="138"/>
      <c r="Q178" s="138"/>
      <c r="R178" s="13" cm="1">
        <f t="array" ref="R178">+IFERROR(MIN(_xlfn._xlws.FILTER(DATAIN_COMPRAS!$J$2:J3242,(DATAIN_COMPRAS!$C$2:C3242=C178)*(DATAIN_COMPRAS!$A$2:A3242=MAX(IF(DATAIN_COMPRAS!$C$2:C3242=C178,DATAIN_COMPRAS!$A$2:A3242))))),0)</f>
        <v>3200</v>
      </c>
      <c r="S178" s="140">
        <f>+x_7[[#This Row],[PEDIDO]]*x_7[[#This Row],[PRECIO UN]]</f>
        <v>4800</v>
      </c>
      <c r="T178" s="117">
        <f>+x_7[[#This Row],[COSTO COMPRA]]/$E$3</f>
        <v>5.0606077975402985E-3</v>
      </c>
      <c r="U178" s="64">
        <f>+x_7[[#This Row],[PEDIDO SEMANA ANTERIOR]]+x_7[[#This Row],[STOCK SEMANA ANTERIOR]]-x_7[[#This Row],[STOCK ACTUAL]]</f>
        <v>0</v>
      </c>
      <c r="V17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79" spans="1:24" x14ac:dyDescent="0.35">
      <c r="A179" s="139">
        <f t="shared" ca="1" si="6"/>
        <v>45979</v>
      </c>
      <c r="B179" s="8"/>
      <c r="C179" s="222" t="s">
        <v>154</v>
      </c>
      <c r="D179" s="194">
        <f t="shared" si="7"/>
        <v>0</v>
      </c>
      <c r="E179" s="85" t="s">
        <v>781</v>
      </c>
      <c r="F179" s="194">
        <v>2</v>
      </c>
      <c r="G179" s="138" t="str" cm="1">
        <f t="array" ref="G179">IFERROR(INDEX(DATAIN_COMPRAS!$B$2:$B$2999,MATCH(1,(DATAIN_COMPRAS!$C$2:$C$2999=C179)*(DATAIN_COMPRAS!$A$2:$A$2999=MAX(IF(DATAIN_COMPRAS!$C$2:$C$2999=C179,DATAIN_COMPRAS!$A$2:$A$2999)))*(DATAIN_COMPRAS!$J$2:$J$2999=MIN(_xlfn._xlws.FILTER(DATAIN_COMPRAS!$J$2:$J$2999,(DATAIN_COMPRAS!$C$2:$C$2999=C179)*(DATAIN_COMPRAS!$A$2:$A$2999=MAX(IF(DATAIN_COMPRAS!$C$2:$C$2999=C179,DATAIN_COMPRAS!$A$2:$A$2999)))))),0)),"Sin datos")</f>
        <v>MIGUEL ANGEL</v>
      </c>
      <c r="H179" s="68">
        <v>45979</v>
      </c>
      <c r="I17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79" s="195">
        <f>+x_7[[#This Row],[STOCK ACTUAL]]*x_7[[#This Row],[KG/UN]]</f>
        <v>0</v>
      </c>
      <c r="K179" s="196">
        <f>+(x_7[[#This Row],[DEMANDA DIARIA]]*x_7[[#This Row],[TIEMPO DE REPOSICION DIAS]])</f>
        <v>0</v>
      </c>
      <c r="L179" s="196">
        <f>+x_7[[#This Row],[DEMANDA DIARIA]]*x_7[[#This Row],[TIEMPO DE REPOSICION DIAS]]</f>
        <v>0</v>
      </c>
      <c r="M179" s="196"/>
      <c r="N179" s="138">
        <f>+(x_7[[#This Row],[CONSUMO]]*1)/6</f>
        <v>0</v>
      </c>
      <c r="O179" s="198">
        <f>+_xlfn.XLOOKUP(x_7[[#This Row],[PROVEEDOR]],PROVEEDORES!A:A,PROVEEDORES!C:C)</f>
        <v>1</v>
      </c>
      <c r="P179" s="138"/>
      <c r="Q179" s="138"/>
      <c r="R179" s="13" cm="1">
        <f t="array" ref="R179">+IFERROR(MIN(_xlfn._xlws.FILTER(DATAIN_COMPRAS!$J$2:J3235,(DATAIN_COMPRAS!$C$2:C3235=C179)*(DATAIN_COMPRAS!$A$2:A3235=MAX(IF(DATAIN_COMPRAS!$C$2:C3235=C179,DATAIN_COMPRAS!$A$2:A3235))))),0)</f>
        <v>3200</v>
      </c>
      <c r="S179" s="140">
        <f>+x_7[[#This Row],[PEDIDO]]*x_7[[#This Row],[PRECIO UN]]</f>
        <v>6400</v>
      </c>
      <c r="T179" s="117">
        <f>+x_7[[#This Row],[COSTO COMPRA]]/$E$3</f>
        <v>6.7474770633870647E-3</v>
      </c>
      <c r="U179" s="64">
        <f>+x_7[[#This Row],[PEDIDO SEMANA ANTERIOR]]+x_7[[#This Row],[STOCK SEMANA ANTERIOR]]-x_7[[#This Row],[STOCK ACTUAL]]</f>
        <v>0</v>
      </c>
      <c r="V17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7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7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0" spans="1:24" hidden="1" x14ac:dyDescent="0.35">
      <c r="A180" s="137">
        <f t="shared" ca="1" si="6"/>
        <v>45979</v>
      </c>
      <c r="B180" s="8"/>
      <c r="C180" t="s">
        <v>189</v>
      </c>
      <c r="D180" s="194">
        <f t="shared" si="7"/>
        <v>0</v>
      </c>
      <c r="F180" s="194"/>
      <c r="G180" s="138" t="str" cm="1">
        <f t="array" ref="G180">IFERROR(INDEX(DATAIN_COMPRAS!$B$2:$B$2999,MATCH(1,(DATAIN_COMPRAS!$C$2:$C$2999=C180)*(DATAIN_COMPRAS!$A$2:$A$2999=MAX(IF(DATAIN_COMPRAS!$C$2:$C$2999=C180,DATAIN_COMPRAS!$A$2:$A$2999)))*(DATAIN_COMPRAS!$J$2:$J$2999=MIN(_xlfn._xlws.FILTER(DATAIN_COMPRAS!$J$2:$J$2999,(DATAIN_COMPRAS!$C$2:$C$2999=C180)*(DATAIN_COMPRAS!$A$2:$A$2999=MAX(IF(DATAIN_COMPRAS!$C$2:$C$2999=C180,DATAIN_COMPRAS!$A$2:$A$2999)))))),0)),"Sin datos")</f>
        <v>SODERIA SAN MIGUEL</v>
      </c>
      <c r="I18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0" s="195">
        <f>+x_7[[#This Row],[STOCK ACTUAL]]*x_7[[#This Row],[KG/UN]]</f>
        <v>0</v>
      </c>
      <c r="K180" s="196">
        <f>+(x_7[[#This Row],[DEMANDA DIARIA]]*x_7[[#This Row],[TIEMPO DE REPOSICION DIAS]])</f>
        <v>0</v>
      </c>
      <c r="L180" s="196">
        <f>+x_7[[#This Row],[DEMANDA DIARIA]]*x_7[[#This Row],[TIEMPO DE REPOSICION DIAS]]</f>
        <v>0</v>
      </c>
      <c r="M180" s="196"/>
      <c r="N180" s="138">
        <f>+(x_7[[#This Row],[CONSUMO]]*1)/6</f>
        <v>0</v>
      </c>
      <c r="O180" s="198">
        <f>+_xlfn.XLOOKUP(x_7[[#This Row],[PROVEEDOR]],PROVEEDORES!A:A,PROVEEDORES!C:C)</f>
        <v>7</v>
      </c>
      <c r="P180" s="138"/>
      <c r="Q180" s="138"/>
      <c r="R180" s="13" cm="1">
        <f t="array" ref="R180">+IFERROR(MIN(_xlfn._xlws.FILTER(DATAIN_COMPRAS!$J$2:J3260,(DATAIN_COMPRAS!$C$2:C3260=C180)*(DATAIN_COMPRAS!$A$2:A3260=MAX(IF(DATAIN_COMPRAS!$C$2:C3260=C180,DATAIN_COMPRAS!$A$2:A3260))))),0)</f>
        <v>0</v>
      </c>
      <c r="S180" s="13">
        <f>+x_7[[#This Row],[PEDIDO]]*x_7[[#This Row],[PRECIO UN]]</f>
        <v>0</v>
      </c>
      <c r="T180" s="117">
        <f>+x_7[[#This Row],[COSTO COMPRA]]/$E$3</f>
        <v>0</v>
      </c>
      <c r="U180" s="64">
        <f>+x_7[[#This Row],[PEDIDO SEMANA ANTERIOR]]+x_7[[#This Row],[STOCK SEMANA ANTERIOR]]-x_7[[#This Row],[STOCK ACTUAL]]</f>
        <v>0</v>
      </c>
      <c r="V18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81" spans="1:24" hidden="1" x14ac:dyDescent="0.35">
      <c r="A181" s="137">
        <f t="shared" ca="1" si="6"/>
        <v>45979</v>
      </c>
      <c r="B181" s="8"/>
      <c r="C181" t="s">
        <v>188</v>
      </c>
      <c r="D181" s="194">
        <f t="shared" si="7"/>
        <v>0</v>
      </c>
      <c r="F181" s="194"/>
      <c r="G181" s="138" t="str" cm="1">
        <f t="array" ref="G181">IFERROR(INDEX(DATAIN_COMPRAS!$B$2:$B$2999,MATCH(1,(DATAIN_COMPRAS!$C$2:$C$2999=C181)*(DATAIN_COMPRAS!$A$2:$A$2999=MAX(IF(DATAIN_COMPRAS!$C$2:$C$2999=C181,DATAIN_COMPRAS!$A$2:$A$2999)))*(DATAIN_COMPRAS!$J$2:$J$2999=MIN(_xlfn._xlws.FILTER(DATAIN_COMPRAS!$J$2:$J$2999,(DATAIN_COMPRAS!$C$2:$C$2999=C181)*(DATAIN_COMPRAS!$A$2:$A$2999=MAX(IF(DATAIN_COMPRAS!$C$2:$C$2999=C181,DATAIN_COMPRAS!$A$2:$A$2999)))))),0)),"Sin datos")</f>
        <v>SODERIA SAN MIGUEL</v>
      </c>
      <c r="I18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1" s="195">
        <f>+x_7[[#This Row],[STOCK ACTUAL]]*x_7[[#This Row],[KG/UN]]</f>
        <v>0</v>
      </c>
      <c r="K181" s="196">
        <f>+(x_7[[#This Row],[DEMANDA DIARIA]]*x_7[[#This Row],[TIEMPO DE REPOSICION DIAS]])</f>
        <v>0</v>
      </c>
      <c r="L181" s="196">
        <f>+x_7[[#This Row],[DEMANDA DIARIA]]*x_7[[#This Row],[TIEMPO DE REPOSICION DIAS]]</f>
        <v>0</v>
      </c>
      <c r="M181" s="196"/>
      <c r="N181" s="138">
        <f>+(x_7[[#This Row],[CONSUMO]]*1)/6</f>
        <v>0</v>
      </c>
      <c r="O181" s="198">
        <f>+_xlfn.XLOOKUP(x_7[[#This Row],[PROVEEDOR]],PROVEEDORES!A:A,PROVEEDORES!C:C)</f>
        <v>7</v>
      </c>
      <c r="P181" s="138"/>
      <c r="Q181" s="138"/>
      <c r="R181" s="13" cm="1">
        <f t="array" ref="R181">+IFERROR(MIN(_xlfn._xlws.FILTER(DATAIN_COMPRAS!$J$2:J3259,(DATAIN_COMPRAS!$C$2:C3259=C181)*(DATAIN_COMPRAS!$A$2:A3259=MAX(IF(DATAIN_COMPRAS!$C$2:C3259=C181,DATAIN_COMPRAS!$A$2:A3259))))),0)</f>
        <v>600</v>
      </c>
      <c r="S181" s="13">
        <f>+x_7[[#This Row],[PEDIDO]]*x_7[[#This Row],[PRECIO UN]]</f>
        <v>0</v>
      </c>
      <c r="T181" s="117">
        <f>+x_7[[#This Row],[COSTO COMPRA]]/$E$3</f>
        <v>0</v>
      </c>
      <c r="U181" s="64">
        <f>+x_7[[#This Row],[PEDIDO SEMANA ANTERIOR]]+x_7[[#This Row],[STOCK SEMANA ANTERIOR]]-x_7[[#This Row],[STOCK ACTUAL]]</f>
        <v>0</v>
      </c>
      <c r="V18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1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82" spans="1:24" x14ac:dyDescent="0.35">
      <c r="A182" s="137">
        <f t="shared" ca="1" si="6"/>
        <v>45979</v>
      </c>
      <c r="B182" s="8"/>
      <c r="C182" s="222" t="s">
        <v>164</v>
      </c>
      <c r="D182" s="194">
        <f t="shared" si="7"/>
        <v>0</v>
      </c>
      <c r="E182" s="85" t="s">
        <v>781</v>
      </c>
      <c r="F182" s="194">
        <v>2</v>
      </c>
      <c r="G182" s="138" t="str" cm="1">
        <f t="array" ref="G182">IFERROR(INDEX(DATAIN_COMPRAS!$B$2:$B$2999,MATCH(1,(DATAIN_COMPRAS!$C$2:$C$2999=C182)*(DATAIN_COMPRAS!$A$2:$A$2999=MAX(IF(DATAIN_COMPRAS!$C$2:$C$2999=C182,DATAIN_COMPRAS!$A$2:$A$2999)))*(DATAIN_COMPRAS!$J$2:$J$2999=MIN(_xlfn._xlws.FILTER(DATAIN_COMPRAS!$J$2:$J$2999,(DATAIN_COMPRAS!$C$2:$C$2999=C182)*(DATAIN_COMPRAS!$A$2:$A$2999=MAX(IF(DATAIN_COMPRAS!$C$2:$C$2999=C182,DATAIN_COMPRAS!$A$2:$A$2999)))))),0)),"Sin datos")</f>
        <v>MIGUEL ANGEL</v>
      </c>
      <c r="H182" s="68">
        <v>45979</v>
      </c>
      <c r="I18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2" s="195">
        <f>+x_7[[#This Row],[STOCK ACTUAL]]*x_7[[#This Row],[KG/UN]]</f>
        <v>0</v>
      </c>
      <c r="K182" s="196">
        <f>+(x_7[[#This Row],[DEMANDA DIARIA]]*x_7[[#This Row],[TIEMPO DE REPOSICION DIAS]])</f>
        <v>0</v>
      </c>
      <c r="L182" s="196">
        <f>+x_7[[#This Row],[DEMANDA DIARIA]]*x_7[[#This Row],[TIEMPO DE REPOSICION DIAS]]</f>
        <v>0</v>
      </c>
      <c r="M182" s="196"/>
      <c r="N182" s="138">
        <f>+(x_7[[#This Row],[CONSUMO]]*1)/6</f>
        <v>0</v>
      </c>
      <c r="O182" s="198">
        <f>+_xlfn.XLOOKUP(x_7[[#This Row],[PROVEEDOR]],PROVEEDORES!A:A,PROVEEDORES!C:C)</f>
        <v>1</v>
      </c>
      <c r="P182" s="138"/>
      <c r="Q182" s="138"/>
      <c r="R182" s="13" cm="1">
        <f t="array" ref="R182">+IFERROR(MIN(_xlfn._xlws.FILTER(DATAIN_COMPRAS!$J$2:J3251,(DATAIN_COMPRAS!$C$2:C3251=C182)*(DATAIN_COMPRAS!$A$2:A3251=MAX(IF(DATAIN_COMPRAS!$C$2:C3251=C182,DATAIN_COMPRAS!$A$2:A3251))))),0)</f>
        <v>2200</v>
      </c>
      <c r="S182" s="140">
        <f>+x_7[[#This Row],[PEDIDO]]*x_7[[#This Row],[PRECIO UN]]</f>
        <v>4400</v>
      </c>
      <c r="T182" s="117">
        <f>+x_7[[#This Row],[COSTO COMPRA]]/$E$3</f>
        <v>4.6388904810786072E-3</v>
      </c>
      <c r="U182" s="64">
        <f>+x_7[[#This Row],[PEDIDO SEMANA ANTERIOR]]+x_7[[#This Row],[STOCK SEMANA ANTERIOR]]-x_7[[#This Row],[STOCK ACTUAL]]</f>
        <v>0</v>
      </c>
      <c r="V18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2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83" spans="1:24" x14ac:dyDescent="0.35">
      <c r="A183" s="137">
        <f t="shared" ca="1" si="6"/>
        <v>45979</v>
      </c>
      <c r="B183" s="8"/>
      <c r="C183" s="222" t="s">
        <v>129</v>
      </c>
      <c r="D183" s="194">
        <f t="shared" si="7"/>
        <v>0</v>
      </c>
      <c r="E183" s="85" t="s">
        <v>800</v>
      </c>
      <c r="F183" s="194">
        <v>12</v>
      </c>
      <c r="G183" s="138" t="str" cm="1">
        <f t="array" ref="G183">IFERROR(INDEX(DATAIN_COMPRAS!$B$2:$B$2999,MATCH(1,(DATAIN_COMPRAS!$C$2:$C$2999=C183)*(DATAIN_COMPRAS!$A$2:$A$2999=MAX(IF(DATAIN_COMPRAS!$C$2:$C$2999=C183,DATAIN_COMPRAS!$A$2:$A$2999)))*(DATAIN_COMPRAS!$J$2:$J$2999=MIN(_xlfn._xlws.FILTER(DATAIN_COMPRAS!$J$2:$J$2999,(DATAIN_COMPRAS!$C$2:$C$2999=C183)*(DATAIN_COMPRAS!$A$2:$A$2999=MAX(IF(DATAIN_COMPRAS!$C$2:$C$2999=C183,DATAIN_COMPRAS!$A$2:$A$2999)))))),0)),"Sin datos")</f>
        <v>TREGAR</v>
      </c>
      <c r="H183" s="68">
        <v>45981</v>
      </c>
      <c r="I18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3" s="195">
        <f>+x_7[[#This Row],[STOCK ACTUAL]]*x_7[[#This Row],[KG/UN]]</f>
        <v>0</v>
      </c>
      <c r="K183" s="196">
        <f>+(x_7[[#This Row],[DEMANDA DIARIA]]*x_7[[#This Row],[TIEMPO DE REPOSICION DIAS]])</f>
        <v>0</v>
      </c>
      <c r="L183" s="196">
        <f>+x_7[[#This Row],[DEMANDA DIARIA]]*x_7[[#This Row],[TIEMPO DE REPOSICION DIAS]]</f>
        <v>0</v>
      </c>
      <c r="M183" s="196"/>
      <c r="N183" s="138">
        <f>+(x_7[[#This Row],[CONSUMO]]*1)/6</f>
        <v>0</v>
      </c>
      <c r="O183" s="198">
        <f>+_xlfn.XLOOKUP(x_7[[#This Row],[PROVEEDOR]],PROVEEDORES!A:A,PROVEEDORES!C:C)</f>
        <v>7</v>
      </c>
      <c r="P183" s="138"/>
      <c r="Q183" s="138"/>
      <c r="R183" s="13" cm="1">
        <f t="array" ref="R183">+IFERROR(MIN(_xlfn._xlws.FILTER(DATAIN_COMPRAS!$J$2:J3269,(DATAIN_COMPRAS!$C$2:C3269=C183)*(DATAIN_COMPRAS!$A$2:A3269=MAX(IF(DATAIN_COMPRAS!$C$2:C3269=C183,DATAIN_COMPRAS!$A$2:A3269))))),0)</f>
        <v>1555.0193999999999</v>
      </c>
      <c r="S183" s="140">
        <f>+x_7[[#This Row],[PEDIDO]]*x_7[[#This Row],[PRECIO UN]]</f>
        <v>18660.232799999998</v>
      </c>
      <c r="T183" s="117">
        <f>+x_7[[#This Row],[COSTO COMPRA]]/$E$3</f>
        <v>1.967335825241609E-2</v>
      </c>
      <c r="U183" s="64">
        <f>+x_7[[#This Row],[PEDIDO SEMANA ANTERIOR]]+x_7[[#This Row],[STOCK SEMANA ANTERIOR]]-x_7[[#This Row],[STOCK ACTUAL]]</f>
        <v>0</v>
      </c>
      <c r="V183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4" spans="1:24" hidden="1" x14ac:dyDescent="0.35">
      <c r="A184" s="139">
        <f t="shared" ca="1" si="6"/>
        <v>45979</v>
      </c>
      <c r="B184" s="8"/>
      <c r="C184" s="8" t="s">
        <v>128</v>
      </c>
      <c r="D184" s="194">
        <f t="shared" si="7"/>
        <v>0</v>
      </c>
      <c r="F184" s="194"/>
      <c r="G184" s="138" t="str" cm="1">
        <f t="array" ref="G184">IFERROR(INDEX(DATAIN_COMPRAS!$B$2:$B$2999,MATCH(1,(DATAIN_COMPRAS!$C$2:$C$2999=C184)*(DATAIN_COMPRAS!$A$2:$A$2999=MAX(IF(DATAIN_COMPRAS!$C$2:$C$2999=C184,DATAIN_COMPRAS!$A$2:$A$2999)))*(DATAIN_COMPRAS!$J$2:$J$2999=MIN(_xlfn._xlws.FILTER(DATAIN_COMPRAS!$J$2:$J$2999,(DATAIN_COMPRAS!$C$2:$C$2999=C184)*(DATAIN_COMPRAS!$A$2:$A$2999=MAX(IF(DATAIN_COMPRAS!$C$2:$C$2999=C184,DATAIN_COMPRAS!$A$2:$A$2999)))))),0)),"Sin datos")</f>
        <v>TREGAR</v>
      </c>
      <c r="I18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4" s="195">
        <f>+x_7[[#This Row],[STOCK ACTUAL]]*x_7[[#This Row],[KG/UN]]</f>
        <v>0</v>
      </c>
      <c r="K184" s="196">
        <f>+(x_7[[#This Row],[DEMANDA DIARIA]]*x_7[[#This Row],[TIEMPO DE REPOSICION DIAS]])</f>
        <v>0</v>
      </c>
      <c r="L184" s="196">
        <f>+x_7[[#This Row],[DEMANDA DIARIA]]*x_7[[#This Row],[TIEMPO DE REPOSICION DIAS]]</f>
        <v>0</v>
      </c>
      <c r="M184" s="196"/>
      <c r="N184" s="138">
        <f>+(x_7[[#This Row],[CONSUMO]]*1)/6</f>
        <v>0</v>
      </c>
      <c r="O184" s="198">
        <f>+_xlfn.XLOOKUP(x_7[[#This Row],[PROVEEDOR]],PROVEEDORES!A:A,PROVEEDORES!C:C)</f>
        <v>7</v>
      </c>
      <c r="P184" s="138"/>
      <c r="Q184" s="138"/>
      <c r="R184" s="13" cm="1">
        <f t="array" ref="R184">+IFERROR(MIN(_xlfn._xlws.FILTER(DATAIN_COMPRAS!$J$2:J3271,(DATAIN_COMPRAS!$C$2:C3271=C184)*(DATAIN_COMPRAS!$A$2:A3271=MAX(IF(DATAIN_COMPRAS!$C$2:C3271=C184,DATAIN_COMPRAS!$A$2:A3271))))),0)</f>
        <v>1400.1636000000001</v>
      </c>
      <c r="S184" s="140">
        <f>+x_7[[#This Row],[PEDIDO]]*x_7[[#This Row],[PRECIO UN]]</f>
        <v>0</v>
      </c>
      <c r="T184" s="117">
        <f>+x_7[[#This Row],[COSTO COMPRA]]/$E$3</f>
        <v>0</v>
      </c>
      <c r="U184" s="64">
        <f>+x_7[[#This Row],[PEDIDO SEMANA ANTERIOR]]+x_7[[#This Row],[STOCK SEMANA ANTERIOR]]-x_7[[#This Row],[STOCK ACTUAL]]</f>
        <v>0</v>
      </c>
      <c r="V18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5" spans="1:24" hidden="1" x14ac:dyDescent="0.35">
      <c r="A185" s="137">
        <f t="shared" ca="1" si="6"/>
        <v>45979</v>
      </c>
      <c r="B185" s="8"/>
      <c r="C185" s="8" t="s">
        <v>457</v>
      </c>
      <c r="D185" s="194">
        <f t="shared" si="7"/>
        <v>0</v>
      </c>
      <c r="F185" s="194"/>
      <c r="G185" s="83" t="str" cm="1">
        <f t="array" ref="G185">IFERROR(INDEX(DATAIN_COMPRAS!$B$2:$B$2999,MATCH(1,(DATAIN_COMPRAS!$C$2:$C$2999=C185)*(DATAIN_COMPRAS!$A$2:$A$2999=MAX(IF(DATAIN_COMPRAS!$C$2:$C$2999=C185,DATAIN_COMPRAS!$A$2:$A$2999)))*(DATAIN_COMPRAS!$J$2:$J$2999=MIN(_xlfn._xlws.FILTER(DATAIN_COMPRAS!$J$2:$J$2999,(DATAIN_COMPRAS!$C$2:$C$2999=C185)*(DATAIN_COMPRAS!$A$2:$A$2999=MAX(IF(DATAIN_COMPRAS!$C$2:$C$2999=C185,DATAIN_COMPRAS!$A$2:$A$2999)))))),0)),"Sin datos")</f>
        <v>VALENTINA</v>
      </c>
      <c r="I18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5" s="195">
        <f>+x_7[[#This Row],[STOCK ACTUAL]]*x_7[[#This Row],[KG/UN]]</f>
        <v>0</v>
      </c>
      <c r="K185" s="196">
        <f>+(x_7[[#This Row],[DEMANDA DIARIA]]*x_7[[#This Row],[TIEMPO DE REPOSICION DIAS]])</f>
        <v>0</v>
      </c>
      <c r="L185" s="197">
        <f>+x_7[[#This Row],[DEMANDA DIARIA]]*x_7[[#This Row],[TIEMPO DE REPOSICION DIAS]]</f>
        <v>0</v>
      </c>
      <c r="M185" s="197"/>
      <c r="N185" s="138">
        <f>+(x_7[[#This Row],[CONSUMO]]*1)/6</f>
        <v>0</v>
      </c>
      <c r="O185" s="198">
        <f>+_xlfn.XLOOKUP(x_7[[#This Row],[PROVEEDOR]],PROVEEDORES!A:A,PROVEEDORES!C:C)</f>
        <v>7</v>
      </c>
      <c r="P185" s="138"/>
      <c r="Q185" s="138"/>
      <c r="R185" s="13" cm="1">
        <f t="array" ref="R185">+IFERROR(MIN(_xlfn._xlws.FILTER(DATAIN_COMPRAS!$J$2:J3284,(DATAIN_COMPRAS!$C$2:C3284=C185)*(DATAIN_COMPRAS!$A$2:A3284=MAX(IF(DATAIN_COMPRAS!$C$2:C3284=C185,DATAIN_COMPRAS!$A$2:A3284))))),0)</f>
        <v>0</v>
      </c>
      <c r="S185" s="13">
        <f>+x_7[[#This Row],[PEDIDO]]*x_7[[#This Row],[PRECIO UN]]</f>
        <v>0</v>
      </c>
      <c r="T185" s="100">
        <f>+x_7[[#This Row],[COSTO COMPRA]]/$E$3</f>
        <v>0</v>
      </c>
      <c r="U185" s="118">
        <f>+x_7[[#This Row],[PEDIDO SEMANA ANTERIOR]]+x_7[[#This Row],[STOCK SEMANA ANTERIOR]]-x_7[[#This Row],[STOCK ACTUAL]]</f>
        <v>0</v>
      </c>
      <c r="V185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6" spans="1:24" hidden="1" x14ac:dyDescent="0.35">
      <c r="A186" s="137">
        <f t="shared" ca="1" si="6"/>
        <v>45979</v>
      </c>
      <c r="B186" s="8"/>
      <c r="C186" s="8" t="s">
        <v>537</v>
      </c>
      <c r="D186" s="194">
        <f t="shared" si="7"/>
        <v>0</v>
      </c>
      <c r="F186" s="194"/>
      <c r="G186" s="83" t="s">
        <v>292</v>
      </c>
      <c r="I18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6" s="195">
        <f>+x_7[[#This Row],[STOCK ACTUAL]]*x_7[[#This Row],[KG/UN]]</f>
        <v>0</v>
      </c>
      <c r="K186" s="196">
        <f>+(x_7[[#This Row],[DEMANDA DIARIA]]*x_7[[#This Row],[TIEMPO DE REPOSICION DIAS]])</f>
        <v>0</v>
      </c>
      <c r="L186" s="197">
        <f>+x_7[[#This Row],[DEMANDA DIARIA]]*x_7[[#This Row],[TIEMPO DE REPOSICION DIAS]]</f>
        <v>0</v>
      </c>
      <c r="M186" s="197"/>
      <c r="N186" s="138">
        <f>+(x_7[[#This Row],[CONSUMO]]*1)/6</f>
        <v>0</v>
      </c>
      <c r="O186" s="198">
        <f>+_xlfn.XLOOKUP(x_7[[#This Row],[PROVEEDOR]],PROVEEDORES!A:A,PROVEEDORES!C:C)</f>
        <v>7</v>
      </c>
      <c r="P186" s="138"/>
      <c r="Q186" s="138"/>
      <c r="R186" s="13" cm="1">
        <f t="array" ref="R186">+IFERROR(MIN(_xlfn._xlws.FILTER(DATAIN_COMPRAS!$J$2:J3172,(DATAIN_COMPRAS!$C$2:C3172=C186)*(DATAIN_COMPRAS!$A$2:A3172=MAX(IF(DATAIN_COMPRAS!$C$2:C3172=C186,DATAIN_COMPRAS!$A$2:A3172))))),0)</f>
        <v>0</v>
      </c>
      <c r="S186" s="140">
        <f>+x_7[[#This Row],[PEDIDO]]*x_7[[#This Row],[PRECIO UN]]</f>
        <v>0</v>
      </c>
      <c r="T186" s="100">
        <f>+x_7[[#This Row],[COSTO COMPRA]]/$E$3</f>
        <v>0</v>
      </c>
      <c r="U186" s="118">
        <f>+x_7[[#This Row],[PEDIDO SEMANA ANTERIOR]]+x_7[[#This Row],[STOCK SEMANA ANTERIOR]]-x_7[[#This Row],[STOCK ACTUAL]]</f>
        <v>0</v>
      </c>
      <c r="V186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7" spans="1:24" hidden="1" x14ac:dyDescent="0.35">
      <c r="A187" s="137">
        <f t="shared" ca="1" si="6"/>
        <v>45979</v>
      </c>
      <c r="B187" s="8"/>
      <c r="C187" s="8" t="s">
        <v>538</v>
      </c>
      <c r="D187" s="194">
        <f t="shared" si="7"/>
        <v>0</v>
      </c>
      <c r="F187" s="194"/>
      <c r="G187" s="83" t="s">
        <v>292</v>
      </c>
      <c r="I18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7" s="195">
        <f>+x_7[[#This Row],[STOCK ACTUAL]]*x_7[[#This Row],[KG/UN]]</f>
        <v>0</v>
      </c>
      <c r="K187" s="196">
        <f>+(x_7[[#This Row],[DEMANDA DIARIA]]*x_7[[#This Row],[TIEMPO DE REPOSICION DIAS]])</f>
        <v>0</v>
      </c>
      <c r="L187" s="197">
        <f>+x_7[[#This Row],[DEMANDA DIARIA]]*x_7[[#This Row],[TIEMPO DE REPOSICION DIAS]]</f>
        <v>0</v>
      </c>
      <c r="M187" s="197"/>
      <c r="N187" s="138">
        <f>+(x_7[[#This Row],[CONSUMO]]*1)/6</f>
        <v>0</v>
      </c>
      <c r="O187" s="198">
        <f>+_xlfn.XLOOKUP(x_7[[#This Row],[PROVEEDOR]],PROVEEDORES!A:A,PROVEEDORES!C:C)</f>
        <v>7</v>
      </c>
      <c r="P187" s="138"/>
      <c r="Q187" s="138"/>
      <c r="R187" s="13" cm="1">
        <f t="array" ref="R187">+IFERROR(MIN(_xlfn._xlws.FILTER(DATAIN_COMPRAS!$J$2:J3173,(DATAIN_COMPRAS!$C$2:C3173=C187)*(DATAIN_COMPRAS!$A$2:A3173=MAX(IF(DATAIN_COMPRAS!$C$2:C3173=C187,DATAIN_COMPRAS!$A$2:A3173))))),0)</f>
        <v>0</v>
      </c>
      <c r="S187" s="140">
        <f>+x_7[[#This Row],[PEDIDO]]*x_7[[#This Row],[PRECIO UN]]</f>
        <v>0</v>
      </c>
      <c r="T187" s="100">
        <f>+x_7[[#This Row],[COSTO COMPRA]]/$E$3</f>
        <v>0</v>
      </c>
      <c r="U187" s="118">
        <f>+x_7[[#This Row],[PEDIDO SEMANA ANTERIOR]]+x_7[[#This Row],[STOCK SEMANA ANTERIOR]]-x_7[[#This Row],[STOCK ACTUAL]]</f>
        <v>0</v>
      </c>
      <c r="V187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8" spans="1:24" hidden="1" x14ac:dyDescent="0.35">
      <c r="A188" s="137">
        <f t="shared" ca="1" si="6"/>
        <v>45979</v>
      </c>
      <c r="B188" s="8"/>
      <c r="C188" s="8" t="s">
        <v>533</v>
      </c>
      <c r="D188" s="194">
        <f t="shared" si="7"/>
        <v>0</v>
      </c>
      <c r="F188" s="194"/>
      <c r="G188" s="83" t="str" cm="1">
        <f t="array" ref="G188">IFERROR(INDEX(DATAIN_COMPRAS!$B$2:$B$2999,MATCH(1,(DATAIN_COMPRAS!$C$2:$C$2999=C188)*(DATAIN_COMPRAS!$A$2:$A$2999=MAX(IF(DATAIN_COMPRAS!$C$2:$C$2999=C188,DATAIN_COMPRAS!$A$2:$A$2999)))*(DATAIN_COMPRAS!$J$2:$J$2999=MIN(_xlfn._xlws.FILTER(DATAIN_COMPRAS!$J$2:$J$2999,(DATAIN_COMPRAS!$C$2:$C$2999=C188)*(DATAIN_COMPRAS!$A$2:$A$2999=MAX(IF(DATAIN_COMPRAS!$C$2:$C$2999=C188,DATAIN_COMPRAS!$A$2:$A$2999)))))),0)),"Sin datos")</f>
        <v>VALENTINA</v>
      </c>
      <c r="I18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8" s="195">
        <f>+x_7[[#This Row],[STOCK ACTUAL]]*x_7[[#This Row],[KG/UN]]</f>
        <v>0</v>
      </c>
      <c r="K188" s="196">
        <f>+(x_7[[#This Row],[DEMANDA DIARIA]]*x_7[[#This Row],[TIEMPO DE REPOSICION DIAS]])</f>
        <v>0</v>
      </c>
      <c r="L188" s="197">
        <f>+x_7[[#This Row],[DEMANDA DIARIA]]*x_7[[#This Row],[TIEMPO DE REPOSICION DIAS]]</f>
        <v>0</v>
      </c>
      <c r="M188" s="197"/>
      <c r="N188" s="138">
        <f>+(x_7[[#This Row],[CONSUMO]]*1)/6</f>
        <v>0</v>
      </c>
      <c r="O188" s="198">
        <f>+_xlfn.XLOOKUP(x_7[[#This Row],[PROVEEDOR]],PROVEEDORES!A:A,PROVEEDORES!C:C)</f>
        <v>7</v>
      </c>
      <c r="P188" s="138"/>
      <c r="Q188" s="138"/>
      <c r="R188" s="13" cm="1">
        <f t="array" ref="R188">+IFERROR(MIN(_xlfn._xlws.FILTER(DATAIN_COMPRAS!$J$2:J3289,(DATAIN_COMPRAS!$C$2:C3289=C188)*(DATAIN_COMPRAS!$A$2:A3289=MAX(IF(DATAIN_COMPRAS!$C$2:C3289=C188,DATAIN_COMPRAS!$A$2:A3289))))),0)</f>
        <v>0</v>
      </c>
      <c r="S188" s="13">
        <f>+x_7[[#This Row],[PEDIDO]]*x_7[[#This Row],[PRECIO UN]]</f>
        <v>0</v>
      </c>
      <c r="T188" s="100">
        <f>+x_7[[#This Row],[COSTO COMPRA]]/$E$3</f>
        <v>0</v>
      </c>
      <c r="U188" s="118">
        <f>+x_7[[#This Row],[PEDIDO SEMANA ANTERIOR]]+x_7[[#This Row],[STOCK SEMANA ANTERIOR]]-x_7[[#This Row],[STOCK ACTUAL]]</f>
        <v>0</v>
      </c>
      <c r="V188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89" spans="1:24" hidden="1" x14ac:dyDescent="0.35">
      <c r="A189" s="137">
        <f t="shared" ca="1" si="6"/>
        <v>45979</v>
      </c>
      <c r="B189" s="8"/>
      <c r="C189" s="8" t="s">
        <v>449</v>
      </c>
      <c r="D189" s="194">
        <f t="shared" si="7"/>
        <v>0</v>
      </c>
      <c r="F189" s="194"/>
      <c r="G189" s="83" t="str" cm="1">
        <f t="array" ref="G189">IFERROR(INDEX(DATAIN_COMPRAS!$B$2:$B$2999,MATCH(1,(DATAIN_COMPRAS!$C$2:$C$2999=C189)*(DATAIN_COMPRAS!$A$2:$A$2999=MAX(IF(DATAIN_COMPRAS!$C$2:$C$2999=C189,DATAIN_COMPRAS!$A$2:$A$2999)))*(DATAIN_COMPRAS!$J$2:$J$2999=MIN(_xlfn._xlws.FILTER(DATAIN_COMPRAS!$J$2:$J$2999,(DATAIN_COMPRAS!$C$2:$C$2999=C189)*(DATAIN_COMPRAS!$A$2:$A$2999=MAX(IF(DATAIN_COMPRAS!$C$2:$C$2999=C189,DATAIN_COMPRAS!$A$2:$A$2999)))))),0)),"Sin datos")</f>
        <v>VALENTINA</v>
      </c>
      <c r="I18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89" s="195">
        <f>+x_7[[#This Row],[STOCK ACTUAL]]*x_7[[#This Row],[KG/UN]]</f>
        <v>0</v>
      </c>
      <c r="K189" s="196">
        <f>+(x_7[[#This Row],[DEMANDA DIARIA]]*x_7[[#This Row],[TIEMPO DE REPOSICION DIAS]])</f>
        <v>0</v>
      </c>
      <c r="L189" s="197">
        <f>+x_7[[#This Row],[DEMANDA DIARIA]]*x_7[[#This Row],[TIEMPO DE REPOSICION DIAS]]</f>
        <v>0</v>
      </c>
      <c r="M189" s="197"/>
      <c r="N189" s="138">
        <f>+(x_7[[#This Row],[CONSUMO]]*1)/6</f>
        <v>0</v>
      </c>
      <c r="O189" s="198">
        <f>+_xlfn.XLOOKUP(x_7[[#This Row],[PROVEEDOR]],PROVEEDORES!A:A,PROVEEDORES!C:C)</f>
        <v>7</v>
      </c>
      <c r="P189" s="138"/>
      <c r="Q189" s="138"/>
      <c r="R189" s="13" cm="1">
        <f t="array" ref="R189">+IFERROR(MIN(_xlfn._xlws.FILTER(DATAIN_COMPRAS!$J$2:J3281,(DATAIN_COMPRAS!$C$2:C3281=C189)*(DATAIN_COMPRAS!$A$2:A3281=MAX(IF(DATAIN_COMPRAS!$C$2:C3281=C189,DATAIN_COMPRAS!$A$2:A3281))))),0)</f>
        <v>0</v>
      </c>
      <c r="S189" s="140">
        <f>+x_7[[#This Row],[PEDIDO]]*x_7[[#This Row],[PRECIO UN]]</f>
        <v>0</v>
      </c>
      <c r="T189" s="100">
        <f>+x_7[[#This Row],[COSTO COMPRA]]/$E$3</f>
        <v>0</v>
      </c>
      <c r="U189" s="118">
        <f>+x_7[[#This Row],[PEDIDO SEMANA ANTERIOR]]+x_7[[#This Row],[STOCK SEMANA ANTERIOR]]-x_7[[#This Row],[STOCK ACTUAL]]</f>
        <v>0</v>
      </c>
      <c r="V189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8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8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0" spans="1:24" hidden="1" x14ac:dyDescent="0.35">
      <c r="A190" s="137">
        <f t="shared" ca="1" si="6"/>
        <v>45979</v>
      </c>
      <c r="B190" s="8"/>
      <c r="C190" s="8" t="s">
        <v>285</v>
      </c>
      <c r="D190" s="194">
        <f t="shared" si="7"/>
        <v>0</v>
      </c>
      <c r="F190" s="194"/>
      <c r="G190" s="138" t="str" cm="1">
        <f t="array" ref="G190">IFERROR(INDEX(DATAIN_COMPRAS!$B$2:$B$2999,MATCH(1,(DATAIN_COMPRAS!$C$2:$C$2999=C190)*(DATAIN_COMPRAS!$A$2:$A$2999=MAX(IF(DATAIN_COMPRAS!$C$2:$C$2999=C190,DATAIN_COMPRAS!$A$2:$A$2999)))*(DATAIN_COMPRAS!$J$2:$J$2999=MIN(_xlfn._xlws.FILTER(DATAIN_COMPRAS!$J$2:$J$2999,(DATAIN_COMPRAS!$C$2:$C$2999=C190)*(DATAIN_COMPRAS!$A$2:$A$2999=MAX(IF(DATAIN_COMPRAS!$C$2:$C$2999=C190,DATAIN_COMPRAS!$A$2:$A$2999)))))),0)),"Sin datos")</f>
        <v>VALENTINA</v>
      </c>
      <c r="I19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0" s="195">
        <f>+x_7[[#This Row],[STOCK ACTUAL]]*x_7[[#This Row],[KG/UN]]</f>
        <v>0</v>
      </c>
      <c r="K190" s="196">
        <f>+(x_7[[#This Row],[DEMANDA DIARIA]]*x_7[[#This Row],[TIEMPO DE REPOSICION DIAS]])</f>
        <v>0</v>
      </c>
      <c r="L190" s="196">
        <f>+x_7[[#This Row],[DEMANDA DIARIA]]*x_7[[#This Row],[TIEMPO DE REPOSICION DIAS]]</f>
        <v>0</v>
      </c>
      <c r="M190" s="196"/>
      <c r="N190" s="138">
        <f>+(x_7[[#This Row],[CONSUMO]]*1)/6</f>
        <v>0</v>
      </c>
      <c r="O190" s="198">
        <f>+_xlfn.XLOOKUP(x_7[[#This Row],[PROVEEDOR]],PROVEEDORES!A:A,PROVEEDORES!C:C)</f>
        <v>7</v>
      </c>
      <c r="P190" s="138"/>
      <c r="Q190" s="138"/>
      <c r="R190" s="13" cm="1">
        <f t="array" ref="R190">+IFERROR(MIN(_xlfn._xlws.FILTER(DATAIN_COMPRAS!$J$2:J3288,(DATAIN_COMPRAS!$C$2:C3288=C190)*(DATAIN_COMPRAS!$A$2:A3288=MAX(IF(DATAIN_COMPRAS!$C$2:C3288=C190,DATAIN_COMPRAS!$A$2:A3288))))),0)</f>
        <v>5380.9999539999999</v>
      </c>
      <c r="S190" s="13">
        <f>+x_7[[#This Row],[PEDIDO]]*x_7[[#This Row],[PRECIO UN]]</f>
        <v>0</v>
      </c>
      <c r="T190" s="117">
        <f>+x_7[[#This Row],[COSTO COMPRA]]/$E$3</f>
        <v>0</v>
      </c>
      <c r="U190" s="64">
        <f>+x_7[[#This Row],[PEDIDO SEMANA ANTERIOR]]+x_7[[#This Row],[STOCK SEMANA ANTERIOR]]-x_7[[#This Row],[STOCK ACTUAL]]</f>
        <v>0</v>
      </c>
      <c r="V19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0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191" spans="1:24" hidden="1" x14ac:dyDescent="0.35">
      <c r="A191" s="137">
        <f t="shared" ca="1" si="6"/>
        <v>45979</v>
      </c>
      <c r="B191" s="8"/>
      <c r="C191" s="8" t="s">
        <v>288</v>
      </c>
      <c r="D191" s="194">
        <f t="shared" si="7"/>
        <v>0</v>
      </c>
      <c r="F191" s="194"/>
      <c r="G191" s="138" t="str" cm="1">
        <f t="array" ref="G191">IFERROR(INDEX(DATAIN_COMPRAS!$B$2:$B$2999,MATCH(1,(DATAIN_COMPRAS!$C$2:$C$2999=C191)*(DATAIN_COMPRAS!$A$2:$A$2999=MAX(IF(DATAIN_COMPRAS!$C$2:$C$2999=C191,DATAIN_COMPRAS!$A$2:$A$2999)))*(DATAIN_COMPRAS!$J$2:$J$2999=MIN(_xlfn._xlws.FILTER(DATAIN_COMPRAS!$J$2:$J$2999,(DATAIN_COMPRAS!$C$2:$C$2999=C191)*(DATAIN_COMPRAS!$A$2:$A$2999=MAX(IF(DATAIN_COMPRAS!$C$2:$C$2999=C191,DATAIN_COMPRAS!$A$2:$A$2999)))))),0)),"Sin datos")</f>
        <v>VALENTINA</v>
      </c>
      <c r="I19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1" s="195">
        <f>+x_7[[#This Row],[STOCK ACTUAL]]*x_7[[#This Row],[KG/UN]]</f>
        <v>0</v>
      </c>
      <c r="K191" s="196">
        <f>+(x_7[[#This Row],[DEMANDA DIARIA]]*x_7[[#This Row],[TIEMPO DE REPOSICION DIAS]])</f>
        <v>0</v>
      </c>
      <c r="L191" s="196">
        <f>+x_7[[#This Row],[DEMANDA DIARIA]]*x_7[[#This Row],[TIEMPO DE REPOSICION DIAS]]</f>
        <v>0</v>
      </c>
      <c r="M191" s="196"/>
      <c r="N191" s="138">
        <f>+(x_7[[#This Row],[CONSUMO]]*1)/6</f>
        <v>0</v>
      </c>
      <c r="O191" s="198">
        <f>+_xlfn.XLOOKUP(x_7[[#This Row],[PROVEEDOR]],PROVEEDORES!A:A,PROVEEDORES!C:C)</f>
        <v>7</v>
      </c>
      <c r="P191" s="138"/>
      <c r="Q191" s="138"/>
      <c r="R191" s="13" cm="1">
        <f t="array" ref="R191">+IFERROR(MIN(_xlfn._xlws.FILTER(DATAIN_COMPRAS!$J$2:J3266,(DATAIN_COMPRAS!$C$2:C3266=C191)*(DATAIN_COMPRAS!$A$2:A3266=MAX(IF(DATAIN_COMPRAS!$C$2:C3266=C191,DATAIN_COMPRAS!$A$2:A3266))))),0)</f>
        <v>21963.999859999996</v>
      </c>
      <c r="S191" s="13">
        <f>+x_7[[#This Row],[PEDIDO]]*x_7[[#This Row],[PRECIO UN]]</f>
        <v>0</v>
      </c>
      <c r="T191" s="117">
        <f>+x_7[[#This Row],[COSTO COMPRA]]/$E$3</f>
        <v>0</v>
      </c>
      <c r="U191" s="64">
        <f>+x_7[[#This Row],[PEDIDO SEMANA ANTERIOR]]+x_7[[#This Row],[STOCK SEMANA ANTERIOR]]-x_7[[#This Row],[STOCK ACTUAL]]</f>
        <v>0</v>
      </c>
      <c r="V19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2" spans="1:24" hidden="1" x14ac:dyDescent="0.35">
      <c r="A192" s="137">
        <f t="shared" ca="1" si="6"/>
        <v>45979</v>
      </c>
      <c r="B192" s="8"/>
      <c r="C192" s="8" t="s">
        <v>450</v>
      </c>
      <c r="D192" s="194">
        <f t="shared" si="7"/>
        <v>0</v>
      </c>
      <c r="F192" s="194"/>
      <c r="G192" s="83" t="str" cm="1">
        <f t="array" ref="G192">IFERROR(INDEX(DATAIN_COMPRAS!$B$2:$B$2999,MATCH(1,(DATAIN_COMPRAS!$C$2:$C$2999=C192)*(DATAIN_COMPRAS!$A$2:$A$2999=MAX(IF(DATAIN_COMPRAS!$C$2:$C$2999=C192,DATAIN_COMPRAS!$A$2:$A$2999)))*(DATAIN_COMPRAS!$J$2:$J$2999=MIN(_xlfn._xlws.FILTER(DATAIN_COMPRAS!$J$2:$J$2999,(DATAIN_COMPRAS!$C$2:$C$2999=C192)*(DATAIN_COMPRAS!$A$2:$A$2999=MAX(IF(DATAIN_COMPRAS!$C$2:$C$2999=C192,DATAIN_COMPRAS!$A$2:$A$2999)))))),0)),"Sin datos")</f>
        <v>VALENTINA</v>
      </c>
      <c r="I19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2" s="195">
        <f>+x_7[[#This Row],[STOCK ACTUAL]]*x_7[[#This Row],[KG/UN]]</f>
        <v>0</v>
      </c>
      <c r="K192" s="196">
        <f>+(x_7[[#This Row],[DEMANDA DIARIA]]*x_7[[#This Row],[TIEMPO DE REPOSICION DIAS]])</f>
        <v>0</v>
      </c>
      <c r="L192" s="197">
        <f>+x_7[[#This Row],[DEMANDA DIARIA]]*x_7[[#This Row],[TIEMPO DE REPOSICION DIAS]]</f>
        <v>0</v>
      </c>
      <c r="M192" s="197"/>
      <c r="N192" s="138">
        <f>+(x_7[[#This Row],[CONSUMO]]*1)/6</f>
        <v>0</v>
      </c>
      <c r="O192" s="198">
        <f>+_xlfn.XLOOKUP(x_7[[#This Row],[PROVEEDOR]],PROVEEDORES!A:A,PROVEEDORES!C:C)</f>
        <v>7</v>
      </c>
      <c r="P192" s="138"/>
      <c r="Q192" s="138"/>
      <c r="R192" s="13" cm="1">
        <f t="array" ref="R192">+IFERROR(MIN(_xlfn._xlws.FILTER(DATAIN_COMPRAS!$J$2:J3280,(DATAIN_COMPRAS!$C$2:C3280=C192)*(DATAIN_COMPRAS!$A$2:A3280=MAX(IF(DATAIN_COMPRAS!$C$2:C3280=C192,DATAIN_COMPRAS!$A$2:A3280))))),0)</f>
        <v>0</v>
      </c>
      <c r="S192" s="140">
        <f>+x_7[[#This Row],[PEDIDO]]*x_7[[#This Row],[PRECIO UN]]</f>
        <v>0</v>
      </c>
      <c r="T192" s="100">
        <f>+x_7[[#This Row],[COSTO COMPRA]]/$E$3</f>
        <v>0</v>
      </c>
      <c r="U192" s="118">
        <f>+x_7[[#This Row],[PEDIDO SEMANA ANTERIOR]]+x_7[[#This Row],[STOCK SEMANA ANTERIOR]]-x_7[[#This Row],[STOCK ACTUAL]]</f>
        <v>0</v>
      </c>
      <c r="V192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2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3" spans="1:24" hidden="1" x14ac:dyDescent="0.35">
      <c r="A193" s="137">
        <f t="shared" ca="1" si="6"/>
        <v>45979</v>
      </c>
      <c r="B193" s="8"/>
      <c r="C193" s="8" t="s">
        <v>459</v>
      </c>
      <c r="D193" s="194">
        <f t="shared" si="7"/>
        <v>0</v>
      </c>
      <c r="F193" s="194"/>
      <c r="G193" s="83" t="str" cm="1">
        <f t="array" ref="G193">IFERROR(INDEX(DATAIN_COMPRAS!$B$2:$B$2999,MATCH(1,(DATAIN_COMPRAS!$C$2:$C$2999=C193)*(DATAIN_COMPRAS!$A$2:$A$2999=MAX(IF(DATAIN_COMPRAS!$C$2:$C$2999=C193,DATAIN_COMPRAS!$A$2:$A$2999)))*(DATAIN_COMPRAS!$J$2:$J$2999=MIN(_xlfn._xlws.FILTER(DATAIN_COMPRAS!$J$2:$J$2999,(DATAIN_COMPRAS!$C$2:$C$2999=C193)*(DATAIN_COMPRAS!$A$2:$A$2999=MAX(IF(DATAIN_COMPRAS!$C$2:$C$2999=C193,DATAIN_COMPRAS!$A$2:$A$2999)))))),0)),"Sin datos")</f>
        <v>VALENTINA</v>
      </c>
      <c r="I19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3" s="195">
        <f>+x_7[[#This Row],[STOCK ACTUAL]]*x_7[[#This Row],[KG/UN]]</f>
        <v>0</v>
      </c>
      <c r="K193" s="196">
        <f>+(x_7[[#This Row],[DEMANDA DIARIA]]*x_7[[#This Row],[TIEMPO DE REPOSICION DIAS]])</f>
        <v>0</v>
      </c>
      <c r="L193" s="197">
        <f>+x_7[[#This Row],[DEMANDA DIARIA]]*x_7[[#This Row],[TIEMPO DE REPOSICION DIAS]]</f>
        <v>0</v>
      </c>
      <c r="M193" s="197"/>
      <c r="N193" s="138">
        <f>+(x_7[[#This Row],[CONSUMO]]*1)/6</f>
        <v>0</v>
      </c>
      <c r="O193" s="198">
        <f>+_xlfn.XLOOKUP(x_7[[#This Row],[PROVEEDOR]],PROVEEDORES!A:A,PROVEEDORES!C:C)</f>
        <v>7</v>
      </c>
      <c r="P193" s="138"/>
      <c r="Q193" s="138"/>
      <c r="R193" s="13" cm="1">
        <f t="array" ref="R193">+IFERROR(MIN(_xlfn._xlws.FILTER(DATAIN_COMPRAS!$J$2:J3286,(DATAIN_COMPRAS!$C$2:C3286=C193)*(DATAIN_COMPRAS!$A$2:A3286=MAX(IF(DATAIN_COMPRAS!$C$2:C3286=C193,DATAIN_COMPRAS!$A$2:A3286))))),0)</f>
        <v>0</v>
      </c>
      <c r="S193" s="140">
        <f>+x_7[[#This Row],[PEDIDO]]*x_7[[#This Row],[PRECIO UN]]</f>
        <v>0</v>
      </c>
      <c r="T193" s="100">
        <f>+x_7[[#This Row],[COSTO COMPRA]]/$E$3</f>
        <v>0</v>
      </c>
      <c r="U193" s="118">
        <f>+x_7[[#This Row],[PEDIDO SEMANA ANTERIOR]]+x_7[[#This Row],[STOCK SEMANA ANTERIOR]]-x_7[[#This Row],[STOCK ACTUAL]]</f>
        <v>0</v>
      </c>
      <c r="V193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4" spans="1:24" hidden="1" x14ac:dyDescent="0.35">
      <c r="A194" s="137">
        <f t="shared" ca="1" si="6"/>
        <v>45979</v>
      </c>
      <c r="B194" s="8"/>
      <c r="C194" s="8" t="s">
        <v>434</v>
      </c>
      <c r="D194" s="194">
        <f t="shared" si="7"/>
        <v>0</v>
      </c>
      <c r="F194" s="194"/>
      <c r="G194" s="83" t="s">
        <v>292</v>
      </c>
      <c r="I19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4" s="195">
        <f>+x_7[[#This Row],[STOCK ACTUAL]]*x_7[[#This Row],[KG/UN]]</f>
        <v>0</v>
      </c>
      <c r="K194" s="196">
        <f>+(x_7[[#This Row],[DEMANDA DIARIA]]*x_7[[#This Row],[TIEMPO DE REPOSICION DIAS]])</f>
        <v>0</v>
      </c>
      <c r="L194" s="196">
        <f>+x_7[[#This Row],[DEMANDA DIARIA]]*x_7[[#This Row],[TIEMPO DE REPOSICION DIAS]]</f>
        <v>0</v>
      </c>
      <c r="M194" s="196"/>
      <c r="N194" s="138">
        <f>+(x_7[[#This Row],[CONSUMO]]*1)/6</f>
        <v>0</v>
      </c>
      <c r="O194" s="198">
        <f>+_xlfn.XLOOKUP(x_7[[#This Row],[PROVEEDOR]],PROVEEDORES!A:A,PROVEEDORES!C:C)</f>
        <v>7</v>
      </c>
      <c r="P194" s="138"/>
      <c r="Q194" s="138"/>
      <c r="R194" s="13" cm="1">
        <f t="array" ref="R194">+IFERROR(MIN(_xlfn._xlws.FILTER(DATAIN_COMPRAS!$J$2:J3169,(DATAIN_COMPRAS!$C$2:C3169=C194)*(DATAIN_COMPRAS!$A$2:A3169=MAX(IF(DATAIN_COMPRAS!$C$2:C3169=C194,DATAIN_COMPRAS!$A$2:A3169))))),0)</f>
        <v>6450.0018</v>
      </c>
      <c r="S194" s="140">
        <f>+x_7[[#This Row],[PEDIDO]]*x_7[[#This Row],[PRECIO UN]]</f>
        <v>0</v>
      </c>
      <c r="T194" s="117">
        <f>+x_7[[#This Row],[COSTO COMPRA]]/$E$3</f>
        <v>0</v>
      </c>
      <c r="U194" s="118">
        <f>+x_7[[#This Row],[PEDIDO SEMANA ANTERIOR]]+x_7[[#This Row],[STOCK SEMANA ANTERIOR]]-x_7[[#This Row],[STOCK ACTUAL]]</f>
        <v>0</v>
      </c>
      <c r="V194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5" spans="1:24" hidden="1" x14ac:dyDescent="0.35">
      <c r="A195" s="137">
        <f t="shared" ca="1" si="6"/>
        <v>45979</v>
      </c>
      <c r="B195" s="8"/>
      <c r="C195" s="8" t="s">
        <v>141</v>
      </c>
      <c r="D195" s="194">
        <f t="shared" si="7"/>
        <v>0</v>
      </c>
      <c r="F195" s="194"/>
      <c r="G195" s="83" t="s">
        <v>292</v>
      </c>
      <c r="I19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5" s="195">
        <f>+x_7[[#This Row],[STOCK ACTUAL]]*x_7[[#This Row],[KG/UN]]</f>
        <v>0</v>
      </c>
      <c r="K195" s="196">
        <f>+(x_7[[#This Row],[DEMANDA DIARIA]]*x_7[[#This Row],[TIEMPO DE REPOSICION DIAS]])</f>
        <v>0</v>
      </c>
      <c r="L195" s="197">
        <f>+x_7[[#This Row],[DEMANDA DIARIA]]*x_7[[#This Row],[TIEMPO DE REPOSICION DIAS]]</f>
        <v>0</v>
      </c>
      <c r="M195" s="197"/>
      <c r="N195" s="138">
        <f>+(x_7[[#This Row],[CONSUMO]]*1)/6</f>
        <v>0</v>
      </c>
      <c r="O195" s="198">
        <f>+_xlfn.XLOOKUP(x_7[[#This Row],[PROVEEDOR]],PROVEEDORES!A:A,PROVEEDORES!C:C)</f>
        <v>7</v>
      </c>
      <c r="P195" s="138"/>
      <c r="Q195" s="138"/>
      <c r="R195" s="13" cm="1">
        <f t="array" ref="R195">+IFERROR(MIN(_xlfn._xlws.FILTER(DATAIN_COMPRAS!$J$2:J3174,(DATAIN_COMPRAS!$C$2:C3174=C195)*(DATAIN_COMPRAS!$A$2:A3174=MAX(IF(DATAIN_COMPRAS!$C$2:C3174=C195,DATAIN_COMPRAS!$A$2:A3174))))),0)</f>
        <v>1000.0045</v>
      </c>
      <c r="S195" s="140">
        <f>+x_7[[#This Row],[PEDIDO]]*x_7[[#This Row],[PRECIO UN]]</f>
        <v>0</v>
      </c>
      <c r="T195" s="100">
        <f>+x_7[[#This Row],[COSTO COMPRA]]/$E$3</f>
        <v>0</v>
      </c>
      <c r="U195" s="118">
        <f>+x_7[[#This Row],[PEDIDO SEMANA ANTERIOR]]+x_7[[#This Row],[STOCK SEMANA ANTERIOR]]-x_7[[#This Row],[STOCK ACTUAL]]</f>
        <v>0</v>
      </c>
      <c r="V195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5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6" spans="1:24" hidden="1" x14ac:dyDescent="0.35">
      <c r="A196" s="137">
        <f t="shared" ca="1" si="6"/>
        <v>45979</v>
      </c>
      <c r="B196" s="8"/>
      <c r="C196" s="8" t="s">
        <v>303</v>
      </c>
      <c r="D196" s="194">
        <f t="shared" si="7"/>
        <v>0</v>
      </c>
      <c r="F196" s="194"/>
      <c r="G196" s="83" t="s">
        <v>292</v>
      </c>
      <c r="I19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6" s="195">
        <f>+x_7[[#This Row],[STOCK ACTUAL]]*x_7[[#This Row],[KG/UN]]</f>
        <v>0</v>
      </c>
      <c r="K196" s="196">
        <f>+(x_7[[#This Row],[DEMANDA DIARIA]]*x_7[[#This Row],[TIEMPO DE REPOSICION DIAS]])</f>
        <v>0</v>
      </c>
      <c r="L196" s="196">
        <f>+x_7[[#This Row],[DEMANDA DIARIA]]*x_7[[#This Row],[TIEMPO DE REPOSICION DIAS]]</f>
        <v>0</v>
      </c>
      <c r="M196" s="196"/>
      <c r="N196" s="138">
        <f>+(x_7[[#This Row],[CONSUMO]]*1)/6</f>
        <v>0</v>
      </c>
      <c r="O196" s="198">
        <f>+_xlfn.XLOOKUP(x_7[[#This Row],[PROVEEDOR]],PROVEEDORES!A:A,PROVEEDORES!C:C)</f>
        <v>7</v>
      </c>
      <c r="P196" s="138"/>
      <c r="Q196" s="138"/>
      <c r="R196" s="13" cm="1">
        <f t="array" ref="R196">+IFERROR(MIN(_xlfn._xlws.FILTER(DATAIN_COMPRAS!$J$2:J3156,(DATAIN_COMPRAS!$C$2:C3156=C196)*(DATAIN_COMPRAS!$A$2:A3156=MAX(IF(DATAIN_COMPRAS!$C$2:C3156=C196,DATAIN_COMPRAS!$A$2:A3156))))),0)</f>
        <v>400.00179999999995</v>
      </c>
      <c r="S196" s="140">
        <f>+x_7[[#This Row],[PEDIDO]]*x_7[[#This Row],[PRECIO UN]]</f>
        <v>0</v>
      </c>
      <c r="T196" s="117">
        <f>+x_7[[#This Row],[COSTO COMPRA]]/$E$3</f>
        <v>0</v>
      </c>
      <c r="U196" s="118">
        <f>+x_7[[#This Row],[PEDIDO SEMANA ANTERIOR]]+x_7[[#This Row],[STOCK SEMANA ANTERIOR]]-x_7[[#This Row],[STOCK ACTUAL]]</f>
        <v>0</v>
      </c>
      <c r="V19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7" spans="1:24" hidden="1" x14ac:dyDescent="0.35">
      <c r="A197" s="137">
        <f t="shared" ca="1" si="6"/>
        <v>45979</v>
      </c>
      <c r="B197" s="8"/>
      <c r="C197" s="8" t="s">
        <v>301</v>
      </c>
      <c r="D197" s="194">
        <f t="shared" si="7"/>
        <v>0</v>
      </c>
      <c r="F197" s="194"/>
      <c r="G197" s="138" t="str" cm="1">
        <f t="array" ref="G197">IFERROR(INDEX(DATAIN_COMPRAS!$B$2:$B$2999,MATCH(1,(DATAIN_COMPRAS!$C$2:$C$2999=C197)*(DATAIN_COMPRAS!$A$2:$A$2999=MAX(IF(DATAIN_COMPRAS!$C$2:$C$2999=C197,DATAIN_COMPRAS!$A$2:$A$2999)))*(DATAIN_COMPRAS!$J$2:$J$2999=MIN(_xlfn._xlws.FILTER(DATAIN_COMPRAS!$J$2:$J$2999,(DATAIN_COMPRAS!$C$2:$C$2999=C197)*(DATAIN_COMPRAS!$A$2:$A$2999=MAX(IF(DATAIN_COMPRAS!$C$2:$C$2999=C197,DATAIN_COMPRAS!$A$2:$A$2999)))))),0)),"Sin datos")</f>
        <v>VALENTINA</v>
      </c>
      <c r="I19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7" s="195">
        <f>+x_7[[#This Row],[STOCK ACTUAL]]*x_7[[#This Row],[KG/UN]]</f>
        <v>0</v>
      </c>
      <c r="K197" s="196">
        <f>+(x_7[[#This Row],[DEMANDA DIARIA]]*x_7[[#This Row],[TIEMPO DE REPOSICION DIAS]])</f>
        <v>0</v>
      </c>
      <c r="L197" s="196">
        <f>+x_7[[#This Row],[DEMANDA DIARIA]]*x_7[[#This Row],[TIEMPO DE REPOSICION DIAS]]</f>
        <v>0</v>
      </c>
      <c r="M197" s="196"/>
      <c r="N197" s="138">
        <f>+(x_7[[#This Row],[CONSUMO]]*1)/6</f>
        <v>0</v>
      </c>
      <c r="O197" s="198">
        <f>+_xlfn.XLOOKUP(x_7[[#This Row],[PROVEEDOR]],PROVEEDORES!A:A,PROVEEDORES!C:C)</f>
        <v>7</v>
      </c>
      <c r="P197" s="138"/>
      <c r="Q197" s="138"/>
      <c r="R197" s="13" cm="1">
        <f t="array" ref="R197">+IFERROR(MIN(_xlfn._xlws.FILTER(DATAIN_COMPRAS!$J$2:J3270,(DATAIN_COMPRAS!$C$2:C3270=C197)*(DATAIN_COMPRAS!$A$2:A3270=MAX(IF(DATAIN_COMPRAS!$C$2:C3270=C197,DATAIN_COMPRAS!$A$2:A3270))))),0)</f>
        <v>0</v>
      </c>
      <c r="S197" s="140">
        <f>+x_7[[#This Row],[PEDIDO]]*x_7[[#This Row],[PRECIO UN]]</f>
        <v>0</v>
      </c>
      <c r="T197" s="117">
        <f>+x_7[[#This Row],[COSTO COMPRA]]/$E$3</f>
        <v>0</v>
      </c>
      <c r="U197" s="118">
        <f>+x_7[[#This Row],[PEDIDO SEMANA ANTERIOR]]+x_7[[#This Row],[STOCK SEMANA ANTERIOR]]-x_7[[#This Row],[STOCK ACTUAL]]</f>
        <v>0</v>
      </c>
      <c r="V19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8" spans="1:24" hidden="1" x14ac:dyDescent="0.35">
      <c r="A198" s="137">
        <f t="shared" ca="1" si="6"/>
        <v>45979</v>
      </c>
      <c r="B198" s="8"/>
      <c r="C198" s="8" t="s">
        <v>355</v>
      </c>
      <c r="D198" s="194">
        <f t="shared" si="7"/>
        <v>0</v>
      </c>
      <c r="F198" s="194"/>
      <c r="G198" s="138" t="str" cm="1">
        <f t="array" ref="G198">IFERROR(INDEX(DATAIN_COMPRAS!$B$2:$B$2999,MATCH(1,(DATAIN_COMPRAS!$C$2:$C$2999=C198)*(DATAIN_COMPRAS!$A$2:$A$2999=MAX(IF(DATAIN_COMPRAS!$C$2:$C$2999=C198,DATAIN_COMPRAS!$A$2:$A$2999)))*(DATAIN_COMPRAS!$J$2:$J$2999=MIN(_xlfn._xlws.FILTER(DATAIN_COMPRAS!$J$2:$J$2999,(DATAIN_COMPRAS!$C$2:$C$2999=C198)*(DATAIN_COMPRAS!$A$2:$A$2999=MAX(IF(DATAIN_COMPRAS!$C$2:$C$2999=C198,DATAIN_COMPRAS!$A$2:$A$2999)))))),0)),"Sin datos")</f>
        <v>VALENTINA</v>
      </c>
      <c r="I19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8" s="195">
        <f>+x_7[[#This Row],[STOCK ACTUAL]]*x_7[[#This Row],[KG/UN]]</f>
        <v>0</v>
      </c>
      <c r="K198" s="196">
        <f>+(x_7[[#This Row],[DEMANDA DIARIA]]*x_7[[#This Row],[TIEMPO DE REPOSICION DIAS]])</f>
        <v>0</v>
      </c>
      <c r="L198" s="196">
        <f>+x_7[[#This Row],[DEMANDA DIARIA]]*x_7[[#This Row],[TIEMPO DE REPOSICION DIAS]]</f>
        <v>0</v>
      </c>
      <c r="M198" s="196"/>
      <c r="N198" s="138">
        <f>+(x_7[[#This Row],[CONSUMO]]*1)/6</f>
        <v>0</v>
      </c>
      <c r="O198" s="198">
        <f>+_xlfn.XLOOKUP(x_7[[#This Row],[PROVEEDOR]],PROVEEDORES!A:A,PROVEEDORES!C:C)</f>
        <v>7</v>
      </c>
      <c r="P198" s="138"/>
      <c r="Q198" s="138"/>
      <c r="R198" s="13" cm="1">
        <f t="array" ref="R198">+IFERROR(MIN(_xlfn._xlws.FILTER(DATAIN_COMPRAS!$J$2:J3274,(DATAIN_COMPRAS!$C$2:C3274=C198)*(DATAIN_COMPRAS!$A$2:A3274=MAX(IF(DATAIN_COMPRAS!$C$2:C3274=C198,DATAIN_COMPRAS!$A$2:A3274))))),0)</f>
        <v>0</v>
      </c>
      <c r="S198" s="13">
        <f>+x_7[[#This Row],[PEDIDO]]*x_7[[#This Row],[PRECIO UN]]</f>
        <v>0</v>
      </c>
      <c r="T198" s="117">
        <f>+x_7[[#This Row],[COSTO COMPRA]]/$E$3</f>
        <v>0</v>
      </c>
      <c r="U198" s="64">
        <f>+x_7[[#This Row],[PEDIDO SEMANA ANTERIOR]]+x_7[[#This Row],[STOCK SEMANA ANTERIOR]]-x_7[[#This Row],[STOCK ACTUAL]]</f>
        <v>0</v>
      </c>
      <c r="V19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199" spans="1:24" hidden="1" x14ac:dyDescent="0.35">
      <c r="A199" s="137">
        <f t="shared" ca="1" si="6"/>
        <v>45979</v>
      </c>
      <c r="B199" s="8"/>
      <c r="C199" t="s">
        <v>308</v>
      </c>
      <c r="D199" s="194">
        <f t="shared" si="7"/>
        <v>0</v>
      </c>
      <c r="F199" s="194"/>
      <c r="G199" s="138" t="str" cm="1">
        <f t="array" ref="G199">IFERROR(INDEX(DATAIN_COMPRAS!$B$2:$B$2999,MATCH(1,(DATAIN_COMPRAS!$C$2:$C$2999=C199)*(DATAIN_COMPRAS!$A$2:$A$2999=MAX(IF(DATAIN_COMPRAS!$C$2:$C$2999=C199,DATAIN_COMPRAS!$A$2:$A$2999)))*(DATAIN_COMPRAS!$J$2:$J$2999=MIN(_xlfn._xlws.FILTER(DATAIN_COMPRAS!$J$2:$J$2999,(DATAIN_COMPRAS!$C$2:$C$2999=C199)*(DATAIN_COMPRAS!$A$2:$A$2999=MAX(IF(DATAIN_COMPRAS!$C$2:$C$2999=C199,DATAIN_COMPRAS!$A$2:$A$2999)))))),0)),"Sin datos")</f>
        <v>VALENTINA</v>
      </c>
      <c r="I19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199" s="195">
        <f>+x_7[[#This Row],[STOCK ACTUAL]]*x_7[[#This Row],[KG/UN]]</f>
        <v>0</v>
      </c>
      <c r="K199" s="196">
        <f>+(x_7[[#This Row],[DEMANDA DIARIA]]*x_7[[#This Row],[TIEMPO DE REPOSICION DIAS]])</f>
        <v>0</v>
      </c>
      <c r="L199" s="196">
        <f>+x_7[[#This Row],[DEMANDA DIARIA]]*x_7[[#This Row],[TIEMPO DE REPOSICION DIAS]]</f>
        <v>0</v>
      </c>
      <c r="M199" s="196"/>
      <c r="N199" s="138">
        <f>+(x_7[[#This Row],[CONSUMO]]*1)/6</f>
        <v>0</v>
      </c>
      <c r="O199" s="198">
        <f>+_xlfn.XLOOKUP(x_7[[#This Row],[PROVEEDOR]],PROVEEDORES!A:A,PROVEEDORES!C:C)</f>
        <v>7</v>
      </c>
      <c r="P199" s="138"/>
      <c r="Q199" s="138"/>
      <c r="R199" s="13" cm="1">
        <f t="array" ref="R199">+IFERROR(MIN(_xlfn._xlws.FILTER(DATAIN_COMPRAS!$J$2:J3265,(DATAIN_COMPRAS!$C$2:C3265=C199)*(DATAIN_COMPRAS!$A$2:A3265=MAX(IF(DATAIN_COMPRAS!$C$2:C3265=C199,DATAIN_COMPRAS!$A$2:A3265))))),0)</f>
        <v>0</v>
      </c>
      <c r="S199" s="140">
        <f>+x_7[[#This Row],[PEDIDO]]*x_7[[#This Row],[PRECIO UN]]</f>
        <v>0</v>
      </c>
      <c r="T199" s="117">
        <f>+x_7[[#This Row],[COSTO COMPRA]]/$E$3</f>
        <v>0</v>
      </c>
      <c r="U199" s="118">
        <f>+x_7[[#This Row],[PEDIDO SEMANA ANTERIOR]]+x_7[[#This Row],[STOCK SEMANA ANTERIOR]]-x_7[[#This Row],[STOCK ACTUAL]]</f>
        <v>0</v>
      </c>
      <c r="V19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19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199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00" spans="1:24" hidden="1" x14ac:dyDescent="0.35">
      <c r="A200" s="137">
        <f t="shared" ca="1" si="6"/>
        <v>45979</v>
      </c>
      <c r="B200" s="8"/>
      <c r="C200" t="s">
        <v>426</v>
      </c>
      <c r="D200" s="194">
        <f t="shared" si="7"/>
        <v>0</v>
      </c>
      <c r="F200" s="194"/>
      <c r="G200" s="83" t="s">
        <v>292</v>
      </c>
      <c r="I20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0" s="195">
        <f>+x_7[[#This Row],[STOCK ACTUAL]]*x_7[[#This Row],[KG/UN]]</f>
        <v>0</v>
      </c>
      <c r="K200" s="196">
        <f>+(x_7[[#This Row],[DEMANDA DIARIA]]*x_7[[#This Row],[TIEMPO DE REPOSICION DIAS]])</f>
        <v>0</v>
      </c>
      <c r="L200" s="197">
        <f>+x_7[[#This Row],[DEMANDA DIARIA]]*x_7[[#This Row],[TIEMPO DE REPOSICION DIAS]]</f>
        <v>0</v>
      </c>
      <c r="M200" s="197"/>
      <c r="N200" s="138">
        <f>+(x_7[[#This Row],[CONSUMO]]*1)/6</f>
        <v>0</v>
      </c>
      <c r="O200" s="198">
        <f>+_xlfn.XLOOKUP(x_7[[#This Row],[PROVEEDOR]],PROVEEDORES!A:A,PROVEEDORES!C:C)</f>
        <v>7</v>
      </c>
      <c r="P200" s="138"/>
      <c r="Q200" s="138"/>
      <c r="R200" s="13" cm="1">
        <f t="array" ref="R200">+IFERROR(MIN(_xlfn._xlws.FILTER(DATAIN_COMPRAS!$J$2:J3299,(DATAIN_COMPRAS!$C$2:C3299=C200)*(DATAIN_COMPRAS!$A$2:A3299=MAX(IF(DATAIN_COMPRAS!$C$2:C3299=C200,DATAIN_COMPRAS!$A$2:A3299))))),0)</f>
        <v>0</v>
      </c>
      <c r="S200" s="13">
        <f>+x_7[[#This Row],[PEDIDO]]*x_7[[#This Row],[PRECIO UN]]</f>
        <v>0</v>
      </c>
      <c r="T200" s="179">
        <f>+x_7[[#This Row],[COSTO COMPRA]]/$E$3</f>
        <v>0</v>
      </c>
      <c r="U200" s="118">
        <f>+x_7[[#This Row],[PEDIDO SEMANA ANTERIOR]]+x_7[[#This Row],[STOCK SEMANA ANTERIOR]]-x_7[[#This Row],[STOCK ACTUAL]]</f>
        <v>0</v>
      </c>
      <c r="V200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0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1" spans="1:24" hidden="1" x14ac:dyDescent="0.35">
      <c r="A201" s="137">
        <f t="shared" ref="A201:A211" ca="1" si="8">+$C$4</f>
        <v>45979</v>
      </c>
      <c r="B201" s="8"/>
      <c r="C201" s="8" t="s">
        <v>458</v>
      </c>
      <c r="D201" s="194">
        <f t="shared" ref="D201:D211" si="9">+MROUND(MAX(0,L201+K201-I201),P201)</f>
        <v>0</v>
      </c>
      <c r="F201" s="194"/>
      <c r="G201" s="83" t="str" cm="1">
        <f t="array" ref="G201">IFERROR(INDEX(DATAIN_COMPRAS!$B$2:$B$2999,MATCH(1,(DATAIN_COMPRAS!$C$2:$C$2999=C201)*(DATAIN_COMPRAS!$A$2:$A$2999=MAX(IF(DATAIN_COMPRAS!$C$2:$C$2999=C201,DATAIN_COMPRAS!$A$2:$A$2999)))*(DATAIN_COMPRAS!$J$2:$J$2999=MIN(_xlfn._xlws.FILTER(DATAIN_COMPRAS!$J$2:$J$2999,(DATAIN_COMPRAS!$C$2:$C$2999=C201)*(DATAIN_COMPRAS!$A$2:$A$2999=MAX(IF(DATAIN_COMPRAS!$C$2:$C$2999=C201,DATAIN_COMPRAS!$A$2:$A$2999)))))),0)),"Sin datos")</f>
        <v>VALENTINA</v>
      </c>
      <c r="I20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1" s="195">
        <f>+x_7[[#This Row],[STOCK ACTUAL]]*x_7[[#This Row],[KG/UN]]</f>
        <v>0</v>
      </c>
      <c r="K201" s="196">
        <f>+(x_7[[#This Row],[DEMANDA DIARIA]]*x_7[[#This Row],[TIEMPO DE REPOSICION DIAS]])</f>
        <v>0</v>
      </c>
      <c r="L201" s="197">
        <f>+x_7[[#This Row],[DEMANDA DIARIA]]*x_7[[#This Row],[TIEMPO DE REPOSICION DIAS]]</f>
        <v>0</v>
      </c>
      <c r="M201" s="197"/>
      <c r="N201" s="138">
        <f>+(x_7[[#This Row],[CONSUMO]]*1)/6</f>
        <v>0</v>
      </c>
      <c r="O201" s="198">
        <f>+_xlfn.XLOOKUP(x_7[[#This Row],[PROVEEDOR]],PROVEEDORES!A:A,PROVEEDORES!C:C)</f>
        <v>7</v>
      </c>
      <c r="P201" s="138"/>
      <c r="Q201" s="138"/>
      <c r="R201" s="13" cm="1">
        <f t="array" ref="R201">+IFERROR(MIN(_xlfn._xlws.FILTER(DATAIN_COMPRAS!$J$2:J3285,(DATAIN_COMPRAS!$C$2:C3285=C201)*(DATAIN_COMPRAS!$A$2:A3285=MAX(IF(DATAIN_COMPRAS!$C$2:C3285=C201,DATAIN_COMPRAS!$A$2:A3285))))),0)</f>
        <v>0</v>
      </c>
      <c r="S201" s="140">
        <f>+x_7[[#This Row],[PEDIDO]]*x_7[[#This Row],[PRECIO UN]]</f>
        <v>0</v>
      </c>
      <c r="T201" s="100">
        <f>+x_7[[#This Row],[COSTO COMPRA]]/$E$3</f>
        <v>0</v>
      </c>
      <c r="U201" s="118">
        <f>+x_7[[#This Row],[PEDIDO SEMANA ANTERIOR]]+x_7[[#This Row],[STOCK SEMANA ANTERIOR]]-x_7[[#This Row],[STOCK ACTUAL]]</f>
        <v>0</v>
      </c>
      <c r="V201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2" spans="1:24" hidden="1" x14ac:dyDescent="0.35">
      <c r="A202" s="137">
        <f t="shared" ca="1" si="8"/>
        <v>45979</v>
      </c>
      <c r="B202" s="8"/>
      <c r="C202" s="8" t="s">
        <v>306</v>
      </c>
      <c r="D202" s="194">
        <f t="shared" si="9"/>
        <v>0</v>
      </c>
      <c r="F202" s="194"/>
      <c r="G202" s="138" t="str" cm="1">
        <f t="array" ref="G202">IFERROR(INDEX(DATAIN_COMPRAS!$B$2:$B$2999,MATCH(1,(DATAIN_COMPRAS!$C$2:$C$2999=C202)*(DATAIN_COMPRAS!$A$2:$A$2999=MAX(IF(DATAIN_COMPRAS!$C$2:$C$2999=C202,DATAIN_COMPRAS!$A$2:$A$2999)))*(DATAIN_COMPRAS!$J$2:$J$2999=MIN(_xlfn._xlws.FILTER(DATAIN_COMPRAS!$J$2:$J$2999,(DATAIN_COMPRAS!$C$2:$C$2999=C202)*(DATAIN_COMPRAS!$A$2:$A$2999=MAX(IF(DATAIN_COMPRAS!$C$2:$C$2999=C202,DATAIN_COMPRAS!$A$2:$A$2999)))))),0)),"Sin datos")</f>
        <v>VALENTINA</v>
      </c>
      <c r="I202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2" s="195">
        <f>+x_7[[#This Row],[STOCK ACTUAL]]*x_7[[#This Row],[KG/UN]]</f>
        <v>0</v>
      </c>
      <c r="K202" s="196">
        <f>+(x_7[[#This Row],[DEMANDA DIARIA]]*x_7[[#This Row],[TIEMPO DE REPOSICION DIAS]])</f>
        <v>0</v>
      </c>
      <c r="L202" s="196">
        <f>+x_7[[#This Row],[DEMANDA DIARIA]]*x_7[[#This Row],[TIEMPO DE REPOSICION DIAS]]</f>
        <v>0</v>
      </c>
      <c r="M202" s="196"/>
      <c r="N202" s="138">
        <f>+(x_7[[#This Row],[CONSUMO]]*1)/6</f>
        <v>0</v>
      </c>
      <c r="O202" s="198">
        <f>+_xlfn.XLOOKUP(x_7[[#This Row],[PROVEEDOR]],PROVEEDORES!A:A,PROVEEDORES!C:C)</f>
        <v>7</v>
      </c>
      <c r="P202" s="138"/>
      <c r="Q202" s="138"/>
      <c r="R202" s="13" cm="1">
        <f t="array" ref="R202">+IFERROR(MIN(_xlfn._xlws.FILTER(DATAIN_COMPRAS!$J$2:J3276,(DATAIN_COMPRAS!$C$2:C3276=C202)*(DATAIN_COMPRAS!$A$2:A3276=MAX(IF(DATAIN_COMPRAS!$C$2:C3276=C202,DATAIN_COMPRAS!$A$2:A3276))))),0)</f>
        <v>0</v>
      </c>
      <c r="S202" s="140">
        <f>+x_7[[#This Row],[PEDIDO]]*x_7[[#This Row],[PRECIO UN]]</f>
        <v>0</v>
      </c>
      <c r="T202" s="117">
        <f>+x_7[[#This Row],[COSTO COMPRA]]/$E$3</f>
        <v>0</v>
      </c>
      <c r="U202" s="118">
        <f>+x_7[[#This Row],[PEDIDO SEMANA ANTERIOR]]+x_7[[#This Row],[STOCK SEMANA ANTERIOR]]-x_7[[#This Row],[STOCK ACTUAL]]</f>
        <v>0</v>
      </c>
      <c r="V202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2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2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3" spans="1:24" hidden="1" x14ac:dyDescent="0.35">
      <c r="A203" s="137">
        <f t="shared" ca="1" si="8"/>
        <v>45979</v>
      </c>
      <c r="B203" s="8"/>
      <c r="C203" s="8" t="s">
        <v>451</v>
      </c>
      <c r="D203" s="194">
        <f t="shared" si="9"/>
        <v>0</v>
      </c>
      <c r="F203" s="194"/>
      <c r="G203" s="83" t="str" cm="1">
        <f t="array" ref="G203">IFERROR(INDEX(DATAIN_COMPRAS!$B$2:$B$2999,MATCH(1,(DATAIN_COMPRAS!$C$2:$C$2999=C203)*(DATAIN_COMPRAS!$A$2:$A$2999=MAX(IF(DATAIN_COMPRAS!$C$2:$C$2999=C203,DATAIN_COMPRAS!$A$2:$A$2999)))*(DATAIN_COMPRAS!$J$2:$J$2999=MIN(_xlfn._xlws.FILTER(DATAIN_COMPRAS!$J$2:$J$2999,(DATAIN_COMPRAS!$C$2:$C$2999=C203)*(DATAIN_COMPRAS!$A$2:$A$2999=MAX(IF(DATAIN_COMPRAS!$C$2:$C$2999=C203,DATAIN_COMPRAS!$A$2:$A$2999)))))),0)),"Sin datos")</f>
        <v>VALENTINA</v>
      </c>
      <c r="I203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3" s="195">
        <f>+x_7[[#This Row],[STOCK ACTUAL]]*x_7[[#This Row],[KG/UN]]</f>
        <v>0</v>
      </c>
      <c r="K203" s="196">
        <f>+(x_7[[#This Row],[DEMANDA DIARIA]]*x_7[[#This Row],[TIEMPO DE REPOSICION DIAS]])</f>
        <v>0</v>
      </c>
      <c r="L203" s="197">
        <f>+x_7[[#This Row],[DEMANDA DIARIA]]*x_7[[#This Row],[TIEMPO DE REPOSICION DIAS]]</f>
        <v>0</v>
      </c>
      <c r="M203" s="197"/>
      <c r="N203" s="138">
        <f>+(x_7[[#This Row],[CONSUMO]]*1)/6</f>
        <v>0</v>
      </c>
      <c r="O203" s="198">
        <f>+_xlfn.XLOOKUP(x_7[[#This Row],[PROVEEDOR]],PROVEEDORES!A:A,PROVEEDORES!C:C)</f>
        <v>7</v>
      </c>
      <c r="P203" s="138"/>
      <c r="Q203" s="138"/>
      <c r="R203" s="13" cm="1">
        <f t="array" ref="R203">+IFERROR(MIN(_xlfn._xlws.FILTER(DATAIN_COMPRAS!$J$2:J3283,(DATAIN_COMPRAS!$C$2:C3283=C203)*(DATAIN_COMPRAS!$A$2:A3283=MAX(IF(DATAIN_COMPRAS!$C$2:C3283=C203,DATAIN_COMPRAS!$A$2:A3283))))),0)</f>
        <v>0</v>
      </c>
      <c r="S203" s="13">
        <f>+x_7[[#This Row],[PEDIDO]]*x_7[[#This Row],[PRECIO UN]]</f>
        <v>0</v>
      </c>
      <c r="T203" s="100">
        <f>+x_7[[#This Row],[COSTO COMPRA]]/$E$3</f>
        <v>0</v>
      </c>
      <c r="U203" s="118">
        <f>+x_7[[#This Row],[PEDIDO SEMANA ANTERIOR]]+x_7[[#This Row],[STOCK SEMANA ANTERIOR]]-x_7[[#This Row],[STOCK ACTUAL]]</f>
        <v>0</v>
      </c>
      <c r="V203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3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3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4" spans="1:24" hidden="1" x14ac:dyDescent="0.35">
      <c r="A204" s="137">
        <f t="shared" ca="1" si="8"/>
        <v>45979</v>
      </c>
      <c r="B204" s="8"/>
      <c r="C204" s="8" t="s">
        <v>452</v>
      </c>
      <c r="D204" s="194">
        <f t="shared" si="9"/>
        <v>0</v>
      </c>
      <c r="F204" s="194"/>
      <c r="G204" s="83" t="str" cm="1">
        <f t="array" ref="G204">IFERROR(INDEX(DATAIN_COMPRAS!$B$2:$B$2999,MATCH(1,(DATAIN_COMPRAS!$C$2:$C$2999=C204)*(DATAIN_COMPRAS!$A$2:$A$2999=MAX(IF(DATAIN_COMPRAS!$C$2:$C$2999=C204,DATAIN_COMPRAS!$A$2:$A$2999)))*(DATAIN_COMPRAS!$J$2:$J$2999=MIN(_xlfn._xlws.FILTER(DATAIN_COMPRAS!$J$2:$J$2999,(DATAIN_COMPRAS!$C$2:$C$2999=C204)*(DATAIN_COMPRAS!$A$2:$A$2999=MAX(IF(DATAIN_COMPRAS!$C$2:$C$2999=C204,DATAIN_COMPRAS!$A$2:$A$2999)))))),0)),"Sin datos")</f>
        <v>VALENTINA</v>
      </c>
      <c r="I204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4" s="195">
        <f>+x_7[[#This Row],[STOCK ACTUAL]]*x_7[[#This Row],[KG/UN]]</f>
        <v>0</v>
      </c>
      <c r="K204" s="196">
        <f>+(x_7[[#This Row],[DEMANDA DIARIA]]*x_7[[#This Row],[TIEMPO DE REPOSICION DIAS]])</f>
        <v>0</v>
      </c>
      <c r="L204" s="197">
        <f>+x_7[[#This Row],[DEMANDA DIARIA]]*x_7[[#This Row],[TIEMPO DE REPOSICION DIAS]]</f>
        <v>0</v>
      </c>
      <c r="M204" s="197"/>
      <c r="N204" s="138">
        <f>+(x_7[[#This Row],[CONSUMO]]*1)/6</f>
        <v>0</v>
      </c>
      <c r="O204" s="198">
        <f>+_xlfn.XLOOKUP(x_7[[#This Row],[PROVEEDOR]],PROVEEDORES!A:A,PROVEEDORES!C:C)</f>
        <v>7</v>
      </c>
      <c r="P204" s="138"/>
      <c r="Q204" s="138"/>
      <c r="R204" s="13" cm="1">
        <f t="array" ref="R204">+IFERROR(MIN(_xlfn._xlws.FILTER(DATAIN_COMPRAS!$J$2:J3282,(DATAIN_COMPRAS!$C$2:C3282=C204)*(DATAIN_COMPRAS!$A$2:A3282=MAX(IF(DATAIN_COMPRAS!$C$2:C3282=C204,DATAIN_COMPRAS!$A$2:A3282))))),0)</f>
        <v>0</v>
      </c>
      <c r="S204" s="140">
        <f>+x_7[[#This Row],[PEDIDO]]*x_7[[#This Row],[PRECIO UN]]</f>
        <v>0</v>
      </c>
      <c r="T204" s="100">
        <f>+x_7[[#This Row],[COSTO COMPRA]]/$E$3</f>
        <v>0</v>
      </c>
      <c r="U204" s="118">
        <f>+x_7[[#This Row],[PEDIDO SEMANA ANTERIOR]]+x_7[[#This Row],[STOCK SEMANA ANTERIOR]]-x_7[[#This Row],[STOCK ACTUAL]]</f>
        <v>0</v>
      </c>
      <c r="V204" s="7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4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4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5" spans="1:24" hidden="1" x14ac:dyDescent="0.35">
      <c r="A205" s="139">
        <f t="shared" ca="1" si="8"/>
        <v>45979</v>
      </c>
      <c r="B205" s="8"/>
      <c r="C205" s="8" t="s">
        <v>201</v>
      </c>
      <c r="D205" s="194" t="e">
        <f t="shared" si="9"/>
        <v>#N/A</v>
      </c>
      <c r="F205" s="194"/>
      <c r="G205" s="138" t="str" cm="1">
        <f t="array" ref="G205">IFERROR(INDEX(DATAIN_COMPRAS!$B$2:$B$2999,MATCH(1,(DATAIN_COMPRAS!$C$2:$C$2999=C205)*(DATAIN_COMPRAS!$A$2:$A$2999=MAX(IF(DATAIN_COMPRAS!$C$2:$C$2999=C205,DATAIN_COMPRAS!$A$2:$A$2999)))*(DATAIN_COMPRAS!$J$2:$J$2999=MIN(_xlfn._xlws.FILTER(DATAIN_COMPRAS!$J$2:$J$2999,(DATAIN_COMPRAS!$C$2:$C$2999=C205)*(DATAIN_COMPRAS!$A$2:$A$2999=MAX(IF(DATAIN_COMPRAS!$C$2:$C$2999=C205,DATAIN_COMPRAS!$A$2:$A$2999)))))),0)),"Sin datos")</f>
        <v>DISTRIMAY</v>
      </c>
      <c r="I205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5" s="195">
        <f>+x_7[[#This Row],[STOCK ACTUAL]]*x_7[[#This Row],[KG/UN]]</f>
        <v>0</v>
      </c>
      <c r="K205" s="196" t="e">
        <f>+(x_7[[#This Row],[DEMANDA DIARIA]]*x_7[[#This Row],[TIEMPO DE REPOSICION DIAS]])</f>
        <v>#N/A</v>
      </c>
      <c r="L205" s="196" t="e">
        <f>+x_7[[#This Row],[DEMANDA DIARIA]]*x_7[[#This Row],[TIEMPO DE REPOSICION DIAS]]</f>
        <v>#N/A</v>
      </c>
      <c r="M205" s="196"/>
      <c r="N205" s="138">
        <f>+(x_7[[#This Row],[CONSUMO]]*1)/6</f>
        <v>0</v>
      </c>
      <c r="O205" s="198" t="e">
        <f>+_xlfn.XLOOKUP(x_7[[#This Row],[PROVEEDOR]],PROVEEDORES!A:A,PROVEEDORES!C:C)</f>
        <v>#N/A</v>
      </c>
      <c r="P205" s="138"/>
      <c r="Q205" s="138"/>
      <c r="R205" s="13" cm="1">
        <f t="array" ref="R205">+IFERROR(MIN(_xlfn._xlws.FILTER(DATAIN_COMPRAS!$J$2:J3180,(DATAIN_COMPRAS!$C$2:C3180=C205)*(DATAIN_COMPRAS!$A$2:A3180=MAX(IF(DATAIN_COMPRAS!$C$2:C3180=C205,DATAIN_COMPRAS!$A$2:A3180))))),0)</f>
        <v>13524.000599999999</v>
      </c>
      <c r="S205" s="13">
        <f>+x_7[[#This Row],[PEDIDO]]*x_7[[#This Row],[PRECIO UN]]</f>
        <v>0</v>
      </c>
      <c r="T205" s="117">
        <f>+x_7[[#This Row],[COSTO COMPRA]]/$E$3</f>
        <v>0</v>
      </c>
      <c r="U205" s="64">
        <f>+x_7[[#This Row],[PEDIDO SEMANA ANTERIOR]]+x_7[[#This Row],[STOCK SEMANA ANTERIOR]]-x_7[[#This Row],[STOCK ACTUAL]]</f>
        <v>0</v>
      </c>
      <c r="V205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5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5" s="64">
        <f>SUMIFS(DATAIN_COMPRAS!E:E,DATAIN_COMPRAS!C:C,x_7[[#This Row],[ITEM]],DATAIN_COMPRAS!A:A,"&gt;="&amp;'PEDIDO QALA'!$V$2,DATAIN_COMPRAS!A:A,"&lt;="&amp;'PEDIDO QALA'!$V$3,DATAIN_COMPRAS!L:L,"GENERACION ALFA")</f>
        <v>0</v>
      </c>
    </row>
    <row r="206" spans="1:24" hidden="1" x14ac:dyDescent="0.35">
      <c r="A206" s="137">
        <f t="shared" ca="1" si="8"/>
        <v>45979</v>
      </c>
      <c r="B206" s="8"/>
      <c r="C206" s="8" t="s">
        <v>287</v>
      </c>
      <c r="D206" s="194">
        <f t="shared" si="9"/>
        <v>0</v>
      </c>
      <c r="F206" s="194"/>
      <c r="G206" s="138" t="str" cm="1">
        <f t="array" ref="G206">IFERROR(INDEX(DATAIN_COMPRAS!$B$2:$B$2999,MATCH(1,(DATAIN_COMPRAS!$C$2:$C$2999=C206)*(DATAIN_COMPRAS!$A$2:$A$2999=MAX(IF(DATAIN_COMPRAS!$C$2:$C$2999=C206,DATAIN_COMPRAS!$A$2:$A$2999)))*(DATAIN_COMPRAS!$J$2:$J$2999=MIN(_xlfn._xlws.FILTER(DATAIN_COMPRAS!$J$2:$J$2999,(DATAIN_COMPRAS!$C$2:$C$2999=C206)*(DATAIN_COMPRAS!$A$2:$A$2999=MAX(IF(DATAIN_COMPRAS!$C$2:$C$2999=C206,DATAIN_COMPRAS!$A$2:$A$2999)))))),0)),"Sin datos")</f>
        <v>VALENTINA</v>
      </c>
      <c r="I206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6" s="195">
        <f>+x_7[[#This Row],[STOCK ACTUAL]]*x_7[[#This Row],[KG/UN]]</f>
        <v>0</v>
      </c>
      <c r="K206" s="196">
        <f>+(x_7[[#This Row],[DEMANDA DIARIA]]*x_7[[#This Row],[TIEMPO DE REPOSICION DIAS]])</f>
        <v>0</v>
      </c>
      <c r="L206" s="196">
        <f>+x_7[[#This Row],[DEMANDA DIARIA]]*x_7[[#This Row],[TIEMPO DE REPOSICION DIAS]]</f>
        <v>0</v>
      </c>
      <c r="M206" s="196"/>
      <c r="N206" s="138">
        <f>+(x_7[[#This Row],[CONSUMO]]*1)/6</f>
        <v>0</v>
      </c>
      <c r="O206" s="198">
        <f>+_xlfn.XLOOKUP(x_7[[#This Row],[PROVEEDOR]],PROVEEDORES!A:A,PROVEEDORES!C:C)</f>
        <v>7</v>
      </c>
      <c r="P206" s="138"/>
      <c r="Q206" s="138"/>
      <c r="R206" s="13" cm="1">
        <f t="array" ref="R206">+IFERROR(MIN(_xlfn._xlws.FILTER(DATAIN_COMPRAS!$J$2:J3290,(DATAIN_COMPRAS!$C$2:C3290=C206)*(DATAIN_COMPRAS!$A$2:A3290=MAX(IF(DATAIN_COMPRAS!$C$2:C3290=C206,DATAIN_COMPRAS!$A$2:A3290))))),0)</f>
        <v>6999.0029999999997</v>
      </c>
      <c r="S206" s="13">
        <f>+x_7[[#This Row],[PEDIDO]]*x_7[[#This Row],[PRECIO UN]]</f>
        <v>0</v>
      </c>
      <c r="T206" s="117">
        <f>+x_7[[#This Row],[COSTO COMPRA]]/$E$3</f>
        <v>0</v>
      </c>
      <c r="U206" s="64">
        <f>+x_7[[#This Row],[PEDIDO SEMANA ANTERIOR]]+x_7[[#This Row],[STOCK SEMANA ANTERIOR]]-x_7[[#This Row],[STOCK ACTUAL]]</f>
        <v>0</v>
      </c>
      <c r="V206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6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6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7" spans="1:24" hidden="1" x14ac:dyDescent="0.35">
      <c r="A207" s="137">
        <f t="shared" ca="1" si="8"/>
        <v>45979</v>
      </c>
      <c r="B207" s="8"/>
      <c r="C207" s="8" t="s">
        <v>304</v>
      </c>
      <c r="D207" s="194">
        <f t="shared" si="9"/>
        <v>0</v>
      </c>
      <c r="F207" s="194"/>
      <c r="G207" s="83" t="s">
        <v>292</v>
      </c>
      <c r="I207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7" s="195">
        <f>+x_7[[#This Row],[STOCK ACTUAL]]*x_7[[#This Row],[KG/UN]]</f>
        <v>0</v>
      </c>
      <c r="K207" s="196">
        <f>+(x_7[[#This Row],[DEMANDA DIARIA]]*x_7[[#This Row],[TIEMPO DE REPOSICION DIAS]])</f>
        <v>0</v>
      </c>
      <c r="L207" s="196">
        <f>+x_7[[#This Row],[DEMANDA DIARIA]]*x_7[[#This Row],[TIEMPO DE REPOSICION DIAS]]</f>
        <v>0</v>
      </c>
      <c r="M207" s="196"/>
      <c r="N207" s="138">
        <f>+(x_7[[#This Row],[CONSUMO]]*1)/6</f>
        <v>0</v>
      </c>
      <c r="O207" s="198">
        <f>+_xlfn.XLOOKUP(x_7[[#This Row],[PROVEEDOR]],PROVEEDORES!A:A,PROVEEDORES!C:C)</f>
        <v>7</v>
      </c>
      <c r="P207" s="138"/>
      <c r="Q207" s="138"/>
      <c r="R207" s="13" cm="1">
        <f t="array" ref="R207">+IFERROR(MIN(_xlfn._xlws.FILTER(DATAIN_COMPRAS!$J$2:J3170,(DATAIN_COMPRAS!$C$2:C3170=C207)*(DATAIN_COMPRAS!$A$2:A3170=MAX(IF(DATAIN_COMPRAS!$C$2:C3170=C207,DATAIN_COMPRAS!$A$2:A3170))))),0)</f>
        <v>7857.75</v>
      </c>
      <c r="S207" s="140">
        <f>+x_7[[#This Row],[PEDIDO]]*x_7[[#This Row],[PRECIO UN]]</f>
        <v>0</v>
      </c>
      <c r="T207" s="117">
        <f>+x_7[[#This Row],[COSTO COMPRA]]/$E$3</f>
        <v>0</v>
      </c>
      <c r="U207" s="118">
        <f>+x_7[[#This Row],[PEDIDO SEMANA ANTERIOR]]+x_7[[#This Row],[STOCK SEMANA ANTERIOR]]-x_7[[#This Row],[STOCK ACTUAL]]</f>
        <v>0</v>
      </c>
      <c r="V207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7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7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8" spans="1:24" hidden="1" x14ac:dyDescent="0.35">
      <c r="A208" s="137">
        <f t="shared" ca="1" si="8"/>
        <v>45979</v>
      </c>
      <c r="B208" s="8"/>
      <c r="C208" s="8" t="s">
        <v>311</v>
      </c>
      <c r="D208" s="194">
        <f t="shared" si="9"/>
        <v>0</v>
      </c>
      <c r="F208" s="194"/>
      <c r="G208" s="183" t="s">
        <v>292</v>
      </c>
      <c r="I208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8" s="195">
        <f>+x_7[[#This Row],[STOCK ACTUAL]]*x_7[[#This Row],[KG/UN]]</f>
        <v>0</v>
      </c>
      <c r="K208" s="196">
        <f>+(x_7[[#This Row],[DEMANDA DIARIA]]*x_7[[#This Row],[TIEMPO DE REPOSICION DIAS]])</f>
        <v>0</v>
      </c>
      <c r="L208" s="196">
        <f>+x_7[[#This Row],[DEMANDA DIARIA]]*x_7[[#This Row],[TIEMPO DE REPOSICION DIAS]]</f>
        <v>0</v>
      </c>
      <c r="M208" s="196"/>
      <c r="N208" s="138">
        <f>+(x_7[[#This Row],[CONSUMO]]*1)/6</f>
        <v>0</v>
      </c>
      <c r="O208" s="198">
        <f>+_xlfn.XLOOKUP(x_7[[#This Row],[PROVEEDOR]],PROVEEDORES!A:A,PROVEEDORES!C:C)</f>
        <v>7</v>
      </c>
      <c r="P208" s="138"/>
      <c r="Q208" s="138"/>
      <c r="R208" s="13" cm="1">
        <f t="array" ref="R208">+IFERROR(MIN(_xlfn._xlws.FILTER(DATAIN_COMPRAS!$J$2:J3160,(DATAIN_COMPRAS!$C$2:C3160=C208)*(DATAIN_COMPRAS!$A$2:A3160=MAX(IF(DATAIN_COMPRAS!$C$2:C3160=C208,DATAIN_COMPRAS!$A$2:A3160))))),0)</f>
        <v>1124.9974999999999</v>
      </c>
      <c r="S208" s="140">
        <f>+x_7[[#This Row],[PEDIDO]]*x_7[[#This Row],[PRECIO UN]]</f>
        <v>0</v>
      </c>
      <c r="T208" s="117">
        <f>+x_7[[#This Row],[COSTO COMPRA]]/$E$3</f>
        <v>0</v>
      </c>
      <c r="U208" s="118">
        <f>+x_7[[#This Row],[PEDIDO SEMANA ANTERIOR]]+x_7[[#This Row],[STOCK SEMANA ANTERIOR]]-x_7[[#This Row],[STOCK ACTUAL]]</f>
        <v>0</v>
      </c>
      <c r="V208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8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8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09" spans="1:24" hidden="1" x14ac:dyDescent="0.35">
      <c r="A209" s="137">
        <f t="shared" ca="1" si="8"/>
        <v>45979</v>
      </c>
      <c r="B209" s="8"/>
      <c r="C209" s="8" t="s">
        <v>349</v>
      </c>
      <c r="D209" s="194">
        <f t="shared" si="9"/>
        <v>0</v>
      </c>
      <c r="F209" s="194"/>
      <c r="G209" s="138" t="str" cm="1">
        <f t="array" ref="G209">IFERROR(INDEX(DATAIN_COMPRAS!$B$2:$B$2999,MATCH(1,(DATAIN_COMPRAS!$C$2:$C$2999=C209)*(DATAIN_COMPRAS!$A$2:$A$2999=MAX(IF(DATAIN_COMPRAS!$C$2:$C$2999=C209,DATAIN_COMPRAS!$A$2:$A$2999)))*(DATAIN_COMPRAS!$J$2:$J$2999=MIN(_xlfn._xlws.FILTER(DATAIN_COMPRAS!$J$2:$J$2999,(DATAIN_COMPRAS!$C$2:$C$2999=C209)*(DATAIN_COMPRAS!$A$2:$A$2999=MAX(IF(DATAIN_COMPRAS!$C$2:$C$2999=C209,DATAIN_COMPRAS!$A$2:$A$2999)))))),0)),"Sin datos")</f>
        <v>VALENTINA</v>
      </c>
      <c r="I209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09" s="195">
        <f>+x_7[[#This Row],[STOCK ACTUAL]]*x_7[[#This Row],[KG/UN]]</f>
        <v>0</v>
      </c>
      <c r="K209" s="196">
        <f>+(x_7[[#This Row],[DEMANDA DIARIA]]*x_7[[#This Row],[TIEMPO DE REPOSICION DIAS]])</f>
        <v>0</v>
      </c>
      <c r="L209" s="196">
        <f>+x_7[[#This Row],[DEMANDA DIARIA]]*x_7[[#This Row],[TIEMPO DE REPOSICION DIAS]]</f>
        <v>0</v>
      </c>
      <c r="M209" s="196"/>
      <c r="N209" s="138">
        <f>+(x_7[[#This Row],[CONSUMO]]*1)/6</f>
        <v>0</v>
      </c>
      <c r="O209" s="198">
        <f>+_xlfn.XLOOKUP(x_7[[#This Row],[PROVEEDOR]],PROVEEDORES!A:A,PROVEEDORES!C:C)</f>
        <v>7</v>
      </c>
      <c r="P209" s="138"/>
      <c r="Q209" s="138"/>
      <c r="R209" s="13" cm="1">
        <f t="array" ref="R209">+IFERROR(MIN(_xlfn._xlws.FILTER(DATAIN_COMPRAS!$J$2:J3275,(DATAIN_COMPRAS!$C$2:C3275=C209)*(DATAIN_COMPRAS!$A$2:A3275=MAX(IF(DATAIN_COMPRAS!$C$2:C3275=C209,DATAIN_COMPRAS!$A$2:A3275))))),0)</f>
        <v>5736.6003200000005</v>
      </c>
      <c r="S209" s="13">
        <f>+x_7[[#This Row],[PEDIDO]]*x_7[[#This Row],[PRECIO UN]]</f>
        <v>0</v>
      </c>
      <c r="T209" s="117">
        <f>+x_7[[#This Row],[COSTO COMPRA]]/$E$3</f>
        <v>0</v>
      </c>
      <c r="U209" s="64">
        <f>+x_7[[#This Row],[PEDIDO SEMANA ANTERIOR]]+x_7[[#This Row],[STOCK SEMANA ANTERIOR]]-x_7[[#This Row],[STOCK ACTUAL]]</f>
        <v>0</v>
      </c>
      <c r="V209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09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09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10" spans="1:24" hidden="1" x14ac:dyDescent="0.35">
      <c r="A210" s="137">
        <f t="shared" ca="1" si="8"/>
        <v>45979</v>
      </c>
      <c r="B210" s="8"/>
      <c r="C210" s="8" t="s">
        <v>300</v>
      </c>
      <c r="D210" s="194">
        <f t="shared" si="9"/>
        <v>0</v>
      </c>
      <c r="F210" s="194"/>
      <c r="G210" s="138" t="str" cm="1">
        <f t="array" ref="G210">IFERROR(INDEX(DATAIN_COMPRAS!$B$2:$B$2999,MATCH(1,(DATAIN_COMPRAS!$C$2:$C$2999=C210)*(DATAIN_COMPRAS!$A$2:$A$2999=MAX(IF(DATAIN_COMPRAS!$C$2:$C$2999=C210,DATAIN_COMPRAS!$A$2:$A$2999)))*(DATAIN_COMPRAS!$J$2:$J$2999=MIN(_xlfn._xlws.FILTER(DATAIN_COMPRAS!$J$2:$J$2999,(DATAIN_COMPRAS!$C$2:$C$2999=C210)*(DATAIN_COMPRAS!$A$2:$A$2999=MAX(IF(DATAIN_COMPRAS!$C$2:$C$2999=C210,DATAIN_COMPRAS!$A$2:$A$2999)))))),0)),"Sin datos")</f>
        <v>VALENTINA</v>
      </c>
      <c r="I210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10" s="195">
        <f>+x_7[[#This Row],[STOCK ACTUAL]]*x_7[[#This Row],[KG/UN]]</f>
        <v>0</v>
      </c>
      <c r="K210" s="196">
        <f>+(x_7[[#This Row],[DEMANDA DIARIA]]*x_7[[#This Row],[TIEMPO DE REPOSICION DIAS]])</f>
        <v>0</v>
      </c>
      <c r="L210" s="196">
        <f>+x_7[[#This Row],[DEMANDA DIARIA]]*x_7[[#This Row],[TIEMPO DE REPOSICION DIAS]]</f>
        <v>0</v>
      </c>
      <c r="M210" s="196"/>
      <c r="N210" s="138">
        <f>+(x_7[[#This Row],[CONSUMO]]*1)/6</f>
        <v>0</v>
      </c>
      <c r="O210" s="198">
        <f>+_xlfn.XLOOKUP(x_7[[#This Row],[PROVEEDOR]],PROVEEDORES!A:A,PROVEEDORES!C:C)</f>
        <v>7</v>
      </c>
      <c r="P210" s="138"/>
      <c r="Q210" s="138"/>
      <c r="R210" s="13" cm="1">
        <f t="array" ref="R210">+IFERROR(MIN(_xlfn._xlws.FILTER(DATAIN_COMPRAS!$J$2:J3184,(DATAIN_COMPRAS!$C$2:C3184=C210)*(DATAIN_COMPRAS!$A$2:A3184=MAX(IF(DATAIN_COMPRAS!$C$2:C3184=C210,DATAIN_COMPRAS!$A$2:A3184))))),0)</f>
        <v>0</v>
      </c>
      <c r="S210" s="140">
        <f>+x_7[[#This Row],[PEDIDO]]*x_7[[#This Row],[PRECIO UN]]</f>
        <v>0</v>
      </c>
      <c r="T210" s="117">
        <f>+x_7[[#This Row],[COSTO COMPRA]]/$E$3</f>
        <v>0</v>
      </c>
      <c r="U210" s="118">
        <f>+x_7[[#This Row],[PEDIDO SEMANA ANTERIOR]]+x_7[[#This Row],[STOCK SEMANA ANTERIOR]]-x_7[[#This Row],[STOCK ACTUAL]]</f>
        <v>0</v>
      </c>
      <c r="V210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10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10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11" spans="1:24" x14ac:dyDescent="0.35">
      <c r="A211" s="139">
        <f t="shared" ca="1" si="8"/>
        <v>45979</v>
      </c>
      <c r="B211" s="8"/>
      <c r="C211" s="222" t="s">
        <v>127</v>
      </c>
      <c r="D211" s="194">
        <f t="shared" si="9"/>
        <v>0</v>
      </c>
      <c r="E211" s="85" t="s">
        <v>799</v>
      </c>
      <c r="F211" s="194">
        <f>4*12</f>
        <v>48</v>
      </c>
      <c r="G211" s="138" t="s">
        <v>52</v>
      </c>
      <c r="H211" s="68">
        <v>45981</v>
      </c>
      <c r="I211" s="163">
        <f>+SUMIFS(DATAIN_STOCK[[#All],[CANT]],DATAIN_STOCK[[#All],[FECHA]],"&gt;="&amp;$B$2,DATAIN_STOCK[[#All],[FECHA]],"&lt;="&amp;$B$3,DATAIN_STOCK[[#All],[LOCAL]],"GENERACION ALFA",DATAIN_STOCK[[#All],[ITEM]],x_7[[#This Row],[ITEM]])</f>
        <v>0</v>
      </c>
      <c r="J211" s="195">
        <f>+x_7[[#This Row],[STOCK ACTUAL]]*x_7[[#This Row],[KG/UN]]</f>
        <v>0</v>
      </c>
      <c r="K211" s="196">
        <f>+(x_7[[#This Row],[DEMANDA DIARIA]]*x_7[[#This Row],[TIEMPO DE REPOSICION DIAS]])</f>
        <v>0</v>
      </c>
      <c r="L211" s="196">
        <f>+x_7[[#This Row],[DEMANDA DIARIA]]*x_7[[#This Row],[TIEMPO DE REPOSICION DIAS]]</f>
        <v>0</v>
      </c>
      <c r="M211" s="196"/>
      <c r="N211" s="138">
        <f>+(x_7[[#This Row],[CONSUMO]]*1)/6</f>
        <v>0</v>
      </c>
      <c r="O211" s="198">
        <f>+_xlfn.XLOOKUP(x_7[[#This Row],[PROVEEDOR]],PROVEEDORES!A:A,PROVEEDORES!C:C)</f>
        <v>7</v>
      </c>
      <c r="P211" s="138"/>
      <c r="Q211" s="138"/>
      <c r="R211" s="13" cm="1">
        <f t="array" ref="R211">+IFERROR(MIN(_xlfn._xlws.FILTER(DATAIN_COMPRAS!$J$2:J3272,(DATAIN_COMPRAS!$C$2:C3272=C211)*(DATAIN_COMPRAS!$A$2:A3272=MAX(IF(DATAIN_COMPRAS!$C$2:C3272=C211,DATAIN_COMPRAS!$A$2:A3272))))),0)</f>
        <v>1400.1636000000001</v>
      </c>
      <c r="S211" s="140">
        <f>+x_7[[#This Row],[PEDIDO]]*x_7[[#This Row],[PRECIO UN]]</f>
        <v>67207.852800000008</v>
      </c>
      <c r="T211" s="117">
        <f>+x_7[[#This Row],[COSTO COMPRA]]/$E$3</f>
        <v>7.0856788319920969E-2</v>
      </c>
      <c r="U211" s="64">
        <f>+x_7[[#This Row],[PEDIDO SEMANA ANTERIOR]]+x_7[[#This Row],[STOCK SEMANA ANTERIOR]]-x_7[[#This Row],[STOCK ACTUAL]]</f>
        <v>0</v>
      </c>
      <c r="V211" s="118">
        <f>SUMIFS(DATAIN_COMPRAS!$E$2:$E$2999,DATAIN_COMPRAS!$C$2:$C$2999,x_7[[#This Row],[ITEM]],DATAIN_COMPRAS!$A$2:$A$2999,"&gt;="&amp;'PEDIDO QALA'!$V$2,DATAIN_COMPRAS!$A$2:$A$2999,"&lt;="&amp;'PEDIDO QALA'!$V$3,DATAIN_COMPRAS!$L$2:$L$2999,"GENERACION ALFA")</f>
        <v>0</v>
      </c>
      <c r="W211" s="155">
        <f>+SUMIFS(DATAIN_STOCK[[#All],[CANT]],DATAIN_STOCK[[#All],[FECHA]],"&gt;="&amp;'PEDIDO QALA'!$V$2,DATAIN_STOCK[[#All],[FECHA]],"&lt;="&amp;'PEDIDO QALA'!$V$3,DATAIN_STOCK[[#All],[LOCAL]],"GENERACION ALFA",DATAIN_STOCK[[#All],[ITEM]],x_7[[#This Row],[ITEM]])</f>
        <v>0</v>
      </c>
      <c r="X211" s="118">
        <f>SUMIFS(DATAIN_COMPRAS!E:E,DATAIN_COMPRAS!C:C,x_7[[#This Row],[ITEM]],DATAIN_COMPRAS!A:A,"&gt;="&amp;'PEDIDO QALA'!$V$2,DATAIN_COMPRAS!A:A,"&lt;="&amp;'PEDIDO QALA'!$V$3,DATAIN_COMPRAS!L:L,"GENERACION ALFA")</f>
        <v>0</v>
      </c>
    </row>
    <row r="212" spans="1:24" x14ac:dyDescent="0.35">
      <c r="A212" s="141" t="s">
        <v>36</v>
      </c>
      <c r="B212" s="8"/>
      <c r="D212" s="142"/>
      <c r="E212" s="143"/>
      <c r="F212" s="142"/>
      <c r="H212"/>
      <c r="I212" s="144"/>
      <c r="J212" s="144"/>
      <c r="K212" s="145"/>
      <c r="L212" s="145"/>
      <c r="M212" s="145"/>
      <c r="N212"/>
      <c r="O212" s="8"/>
      <c r="P212"/>
      <c r="Q212"/>
      <c r="S212" s="13"/>
      <c r="T212" s="98"/>
      <c r="U212"/>
      <c r="W212" s="144">
        <f>SUBTOTAL(103,x_7[STOCK SEMANA ANTERIOR])</f>
        <v>29</v>
      </c>
      <c r="X212"/>
    </row>
    <row r="217" spans="1:24" x14ac:dyDescent="0.35">
      <c r="E217" s="165"/>
    </row>
    <row r="218" spans="1:24" x14ac:dyDescent="0.35">
      <c r="E218" s="165"/>
    </row>
    <row r="219" spans="1:24" x14ac:dyDescent="0.35">
      <c r="E219" s="165"/>
      <c r="G219" s="159"/>
    </row>
    <row r="220" spans="1:24" x14ac:dyDescent="0.35">
      <c r="E220" s="165"/>
      <c r="G220" s="159"/>
    </row>
  </sheetData>
  <mergeCells count="1">
    <mergeCell ref="D4:G4"/>
  </mergeCells>
  <conditionalFormatting sqref="C159">
    <cfRule type="duplicateValues" dxfId="82" priority="7"/>
  </conditionalFormatting>
  <conditionalFormatting sqref="K1:K3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{FFFC85FD-15AF-46B6-97E5-90D2A9CB156F}</x14:id>
        </ext>
      </extLst>
    </cfRule>
  </conditionalFormatting>
  <conditionalFormatting sqref="M1:M3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{0B19832E-02F7-4796-BEA3-2E303F76EDDD}</x14:id>
        </ext>
      </extLst>
    </cfRule>
  </conditionalFormatting>
  <conditionalFormatting sqref="O1:O3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{DDE7897B-81DE-4D10-B272-C4709EB7C88F}</x14:id>
        </ext>
      </extLst>
    </cfRule>
  </conditionalFormatting>
  <conditionalFormatting sqref="R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{807770ED-A5D0-44D5-B701-1B046226E903}</x14:id>
        </ext>
      </extLst>
    </cfRule>
  </conditionalFormatting>
  <conditionalFormatting sqref="C169">
    <cfRule type="duplicateValues" dxfId="81" priority="6"/>
  </conditionalFormatting>
  <conditionalFormatting sqref="C48:C57">
    <cfRule type="duplicateValues" dxfId="80" priority="4"/>
  </conditionalFormatting>
  <conditionalFormatting sqref="C18">
    <cfRule type="duplicateValues" dxfId="79" priority="3"/>
  </conditionalFormatting>
  <conditionalFormatting sqref="C87">
    <cfRule type="duplicateValues" dxfId="78" priority="2"/>
  </conditionalFormatting>
  <conditionalFormatting sqref="C62">
    <cfRule type="duplicateValues" dxfId="77" priority="1"/>
  </conditionalFormatting>
  <conditionalFormatting sqref="S6:S211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9" scale="170" fitToHeight="0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FC85FD-15AF-46B6-97E5-90D2A9CB15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K1:K3</xm:sqref>
        </x14:conditionalFormatting>
        <x14:conditionalFormatting xmlns:xm="http://schemas.microsoft.com/office/excel/2006/main">
          <x14:cfRule type="dataBar" id="{0B19832E-02F7-4796-BEA3-2E303F76E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M1:M3</xm:sqref>
        </x14:conditionalFormatting>
        <x14:conditionalFormatting xmlns:xm="http://schemas.microsoft.com/office/excel/2006/main">
          <x14:cfRule type="dataBar" id="{DDE7897B-81DE-4D10-B272-C4709EB7C8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O1:O3</xm:sqref>
        </x14:conditionalFormatting>
        <x14:conditionalFormatting xmlns:xm="http://schemas.microsoft.com/office/excel/2006/main">
          <x14:cfRule type="dataBar" id="{807770ED-A5D0-44D5-B701-1B046226E9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88FC-F71D-4057-A3B2-6312347F7C3D}">
  <sheetPr codeName="Hoja7"/>
  <dimension ref="A1:G41"/>
  <sheetViews>
    <sheetView topLeftCell="A18" workbookViewId="0">
      <selection activeCell="A25" sqref="A25"/>
    </sheetView>
  </sheetViews>
  <sheetFormatPr baseColWidth="10" defaultColWidth="11.453125" defaultRowHeight="14.5" x14ac:dyDescent="0.35"/>
  <cols>
    <col min="1" max="1" width="23.54296875" style="160" bestFit="1" customWidth="1"/>
    <col min="2" max="2" width="16.1796875" style="160" bestFit="1" customWidth="1"/>
    <col min="3" max="3" width="16.1796875" style="160" customWidth="1"/>
    <col min="4" max="4" width="30.6328125" style="160" customWidth="1"/>
    <col min="5" max="5" width="37.08984375" style="160" customWidth="1"/>
    <col min="6" max="6" width="16.36328125" style="160" customWidth="1"/>
    <col min="7" max="7" width="56.453125" style="160" customWidth="1"/>
    <col min="8" max="16384" width="11.453125" style="160"/>
  </cols>
  <sheetData>
    <row r="1" spans="1:7" x14ac:dyDescent="0.35">
      <c r="A1" s="160" t="s">
        <v>15</v>
      </c>
      <c r="B1" s="160" t="s">
        <v>98</v>
      </c>
      <c r="C1" s="160" t="s">
        <v>33</v>
      </c>
      <c r="D1" s="160" t="s">
        <v>99</v>
      </c>
      <c r="E1" s="160" t="s">
        <v>100</v>
      </c>
      <c r="F1" s="160" t="s">
        <v>39</v>
      </c>
      <c r="G1" s="160" t="s">
        <v>101</v>
      </c>
    </row>
    <row r="2" spans="1:7" x14ac:dyDescent="0.35">
      <c r="A2" s="160" t="s">
        <v>357</v>
      </c>
      <c r="C2" s="160">
        <v>1</v>
      </c>
      <c r="E2" s="160" t="s">
        <v>693</v>
      </c>
      <c r="F2" s="160" t="s">
        <v>69</v>
      </c>
      <c r="G2" s="161"/>
    </row>
    <row r="3" spans="1:7" ht="43.5" x14ac:dyDescent="0.35">
      <c r="A3" s="160" t="s">
        <v>50</v>
      </c>
      <c r="B3" s="160" t="s">
        <v>67</v>
      </c>
      <c r="C3" s="160">
        <v>1</v>
      </c>
      <c r="D3" s="161" t="s">
        <v>376</v>
      </c>
      <c r="E3" s="161" t="s">
        <v>68</v>
      </c>
      <c r="F3" s="160" t="s">
        <v>69</v>
      </c>
      <c r="G3" s="161" t="s">
        <v>70</v>
      </c>
    </row>
    <row r="4" spans="1:7" x14ac:dyDescent="0.35">
      <c r="A4" s="160" t="s">
        <v>51</v>
      </c>
      <c r="B4" s="160" t="s">
        <v>71</v>
      </c>
      <c r="C4" s="160">
        <v>3</v>
      </c>
      <c r="D4" s="161" t="s">
        <v>377</v>
      </c>
      <c r="E4" s="161" t="s">
        <v>68</v>
      </c>
      <c r="F4" s="160" t="s">
        <v>69</v>
      </c>
      <c r="G4" s="161" t="s">
        <v>72</v>
      </c>
    </row>
    <row r="5" spans="1:7" x14ac:dyDescent="0.35">
      <c r="A5" s="160" t="s">
        <v>52</v>
      </c>
      <c r="B5" s="160" t="s">
        <v>73</v>
      </c>
      <c r="C5" s="160">
        <v>7</v>
      </c>
      <c r="D5" s="161" t="s">
        <v>369</v>
      </c>
      <c r="E5" s="161" t="s">
        <v>74</v>
      </c>
      <c r="F5" s="160" t="s">
        <v>69</v>
      </c>
      <c r="G5" s="161"/>
    </row>
    <row r="6" spans="1:7" ht="29" x14ac:dyDescent="0.35">
      <c r="A6" s="160" t="s">
        <v>53</v>
      </c>
      <c r="B6" s="160" t="s">
        <v>75</v>
      </c>
      <c r="C6" s="160">
        <v>7</v>
      </c>
      <c r="D6" s="161" t="s">
        <v>375</v>
      </c>
      <c r="E6" s="161" t="s">
        <v>68</v>
      </c>
      <c r="F6" s="160" t="s">
        <v>69</v>
      </c>
      <c r="G6" s="161"/>
    </row>
    <row r="7" spans="1:7" ht="29" x14ac:dyDescent="0.35">
      <c r="A7" s="160" t="s">
        <v>54</v>
      </c>
      <c r="B7" s="160" t="s">
        <v>76</v>
      </c>
      <c r="C7" s="160">
        <v>1</v>
      </c>
      <c r="D7" s="161" t="s">
        <v>376</v>
      </c>
      <c r="E7" s="161" t="s">
        <v>77</v>
      </c>
      <c r="F7" s="160" t="s">
        <v>69</v>
      </c>
      <c r="G7" s="161"/>
    </row>
    <row r="8" spans="1:7" ht="29" x14ac:dyDescent="0.35">
      <c r="A8" s="160" t="s">
        <v>55</v>
      </c>
      <c r="B8" s="160" t="s">
        <v>78</v>
      </c>
      <c r="C8" s="160">
        <v>7</v>
      </c>
      <c r="D8" s="161" t="s">
        <v>375</v>
      </c>
      <c r="E8" s="161" t="s">
        <v>68</v>
      </c>
      <c r="F8" s="160" t="s">
        <v>79</v>
      </c>
      <c r="G8" s="161"/>
    </row>
    <row r="9" spans="1:7" x14ac:dyDescent="0.35">
      <c r="A9" s="160" t="s">
        <v>56</v>
      </c>
      <c r="B9" s="160" t="s">
        <v>80</v>
      </c>
      <c r="C9" s="160">
        <v>3</v>
      </c>
      <c r="D9" s="161" t="s">
        <v>378</v>
      </c>
      <c r="E9" s="161" t="s">
        <v>68</v>
      </c>
      <c r="F9" s="160" t="s">
        <v>81</v>
      </c>
      <c r="G9" s="161" t="s">
        <v>82</v>
      </c>
    </row>
    <row r="10" spans="1:7" x14ac:dyDescent="0.35">
      <c r="A10" s="160" t="s">
        <v>57</v>
      </c>
      <c r="B10" s="160" t="s">
        <v>83</v>
      </c>
      <c r="C10" s="160">
        <v>7</v>
      </c>
      <c r="D10" s="161" t="s">
        <v>370</v>
      </c>
      <c r="E10" s="161" t="s">
        <v>68</v>
      </c>
      <c r="F10" s="160" t="s">
        <v>69</v>
      </c>
      <c r="G10" s="161"/>
    </row>
    <row r="11" spans="1:7" x14ac:dyDescent="0.35">
      <c r="A11" s="160" t="s">
        <v>58</v>
      </c>
      <c r="B11" s="160" t="s">
        <v>265</v>
      </c>
      <c r="C11" s="160">
        <v>14</v>
      </c>
      <c r="D11" s="161" t="s">
        <v>371</v>
      </c>
      <c r="E11" s="161" t="s">
        <v>68</v>
      </c>
      <c r="F11" s="160" t="s">
        <v>69</v>
      </c>
      <c r="G11" s="161"/>
    </row>
    <row r="12" spans="1:7" x14ac:dyDescent="0.35">
      <c r="A12" s="160" t="s">
        <v>59</v>
      </c>
      <c r="B12" s="160" t="s">
        <v>84</v>
      </c>
      <c r="C12" s="160">
        <v>7</v>
      </c>
      <c r="D12" s="161" t="s">
        <v>371</v>
      </c>
      <c r="E12" s="161" t="s">
        <v>68</v>
      </c>
      <c r="F12" s="160" t="s">
        <v>69</v>
      </c>
      <c r="G12" s="161"/>
    </row>
    <row r="13" spans="1:7" ht="29" x14ac:dyDescent="0.35">
      <c r="A13" s="160" t="s">
        <v>60</v>
      </c>
      <c r="B13" s="160" t="s">
        <v>85</v>
      </c>
      <c r="C13" s="160">
        <v>1</v>
      </c>
      <c r="D13" s="161" t="s">
        <v>379</v>
      </c>
      <c r="E13" s="161" t="s">
        <v>68</v>
      </c>
      <c r="F13" s="160" t="s">
        <v>86</v>
      </c>
      <c r="G13" s="161"/>
    </row>
    <row r="14" spans="1:7" x14ac:dyDescent="0.35">
      <c r="A14" s="160" t="s">
        <v>61</v>
      </c>
      <c r="B14" s="160" t="s">
        <v>87</v>
      </c>
      <c r="C14" s="160">
        <v>7</v>
      </c>
      <c r="D14" s="161" t="s">
        <v>372</v>
      </c>
      <c r="E14" s="161" t="s">
        <v>68</v>
      </c>
      <c r="F14" s="160" t="s">
        <v>88</v>
      </c>
      <c r="G14" s="161"/>
    </row>
    <row r="15" spans="1:7" x14ac:dyDescent="0.35">
      <c r="A15" s="160" t="s">
        <v>62</v>
      </c>
      <c r="C15" s="160">
        <v>7</v>
      </c>
      <c r="D15" s="161" t="s">
        <v>373</v>
      </c>
      <c r="E15" s="161" t="s">
        <v>89</v>
      </c>
      <c r="F15" s="160" t="s">
        <v>90</v>
      </c>
      <c r="G15" s="161" t="s">
        <v>91</v>
      </c>
    </row>
    <row r="16" spans="1:7" x14ac:dyDescent="0.35">
      <c r="A16" s="160" t="s">
        <v>63</v>
      </c>
      <c r="C16" s="160">
        <v>2</v>
      </c>
      <c r="D16" s="161" t="s">
        <v>374</v>
      </c>
      <c r="E16" s="161"/>
      <c r="F16" s="160" t="s">
        <v>92</v>
      </c>
      <c r="G16" s="161"/>
    </row>
    <row r="17" spans="1:7" ht="116" x14ac:dyDescent="0.35">
      <c r="A17" s="160" t="s">
        <v>64</v>
      </c>
      <c r="C17" s="160">
        <v>14</v>
      </c>
      <c r="D17" s="160" t="s">
        <v>374</v>
      </c>
      <c r="G17" s="161" t="s">
        <v>93</v>
      </c>
    </row>
    <row r="18" spans="1:7" ht="130.5" x14ac:dyDescent="0.35">
      <c r="A18" s="160" t="s">
        <v>65</v>
      </c>
      <c r="C18" s="160">
        <v>14</v>
      </c>
      <c r="D18" s="160" t="s">
        <v>374</v>
      </c>
      <c r="G18" s="161" t="s">
        <v>94</v>
      </c>
    </row>
    <row r="19" spans="1:7" ht="29" x14ac:dyDescent="0.35">
      <c r="A19" s="160" t="s">
        <v>66</v>
      </c>
      <c r="B19" s="160" t="s">
        <v>95</v>
      </c>
      <c r="C19" s="160">
        <v>1</v>
      </c>
      <c r="D19" s="161" t="s">
        <v>380</v>
      </c>
      <c r="E19" s="160" t="s">
        <v>68</v>
      </c>
      <c r="F19" s="160" t="s">
        <v>69</v>
      </c>
      <c r="G19" s="161"/>
    </row>
    <row r="20" spans="1:7" ht="43.5" x14ac:dyDescent="0.35">
      <c r="A20" s="160" t="s">
        <v>96</v>
      </c>
      <c r="C20" s="160">
        <v>7</v>
      </c>
      <c r="D20" s="160" t="s">
        <v>374</v>
      </c>
      <c r="G20" s="161" t="s">
        <v>97</v>
      </c>
    </row>
    <row r="21" spans="1:7" x14ac:dyDescent="0.35">
      <c r="A21" s="160" t="s">
        <v>239</v>
      </c>
      <c r="B21" s="160" t="s">
        <v>255</v>
      </c>
      <c r="C21" s="160">
        <v>7</v>
      </c>
      <c r="D21" s="160" t="s">
        <v>370</v>
      </c>
      <c r="E21" s="160" t="s">
        <v>68</v>
      </c>
      <c r="F21" s="160" t="s">
        <v>69</v>
      </c>
      <c r="G21" s="161"/>
    </row>
    <row r="22" spans="1:7" x14ac:dyDescent="0.35">
      <c r="A22" s="160" t="s">
        <v>240</v>
      </c>
      <c r="C22" s="160">
        <v>7</v>
      </c>
      <c r="D22" s="160" t="s">
        <v>369</v>
      </c>
      <c r="E22" s="160" t="s">
        <v>68</v>
      </c>
      <c r="F22" s="160" t="s">
        <v>69</v>
      </c>
      <c r="G22" s="161"/>
    </row>
    <row r="23" spans="1:7" x14ac:dyDescent="0.35">
      <c r="A23" s="160" t="s">
        <v>242</v>
      </c>
      <c r="B23" s="160" t="s">
        <v>256</v>
      </c>
      <c r="C23" s="160">
        <v>7</v>
      </c>
      <c r="D23" s="160" t="s">
        <v>374</v>
      </c>
      <c r="E23" s="160" t="s">
        <v>68</v>
      </c>
      <c r="F23" s="160" t="s">
        <v>69</v>
      </c>
      <c r="G23" s="161"/>
    </row>
    <row r="24" spans="1:7" x14ac:dyDescent="0.35">
      <c r="A24" s="160" t="s">
        <v>348</v>
      </c>
      <c r="C24" s="160">
        <v>7</v>
      </c>
      <c r="D24" s="160" t="s">
        <v>374</v>
      </c>
      <c r="E24" s="160" t="s">
        <v>68</v>
      </c>
      <c r="F24" s="160" t="s">
        <v>69</v>
      </c>
      <c r="G24" s="161"/>
    </row>
    <row r="25" spans="1:7" x14ac:dyDescent="0.35">
      <c r="A25" s="138" t="s">
        <v>292</v>
      </c>
      <c r="C25" s="160">
        <v>7</v>
      </c>
      <c r="D25" s="160" t="s">
        <v>374</v>
      </c>
      <c r="G25" s="161"/>
    </row>
    <row r="26" spans="1:7" x14ac:dyDescent="0.35">
      <c r="A26" s="160" t="s">
        <v>347</v>
      </c>
      <c r="C26" s="160">
        <v>7</v>
      </c>
      <c r="D26" s="160" t="s">
        <v>372</v>
      </c>
      <c r="G26" s="161"/>
    </row>
    <row r="27" spans="1:7" x14ac:dyDescent="0.35">
      <c r="A27" s="160" t="s">
        <v>506</v>
      </c>
      <c r="C27" s="160">
        <v>7</v>
      </c>
      <c r="D27" s="160" t="s">
        <v>535</v>
      </c>
      <c r="E27" s="160" t="s">
        <v>68</v>
      </c>
      <c r="F27" s="160" t="s">
        <v>69</v>
      </c>
      <c r="G27" s="161" t="s">
        <v>536</v>
      </c>
    </row>
    <row r="28" spans="1:7" x14ac:dyDescent="0.35">
      <c r="A28" s="160" t="s">
        <v>346</v>
      </c>
      <c r="C28" s="160">
        <v>7</v>
      </c>
      <c r="D28" s="160" t="s">
        <v>372</v>
      </c>
      <c r="G28" s="161"/>
    </row>
    <row r="29" spans="1:7" x14ac:dyDescent="0.35">
      <c r="A29" s="183" t="s">
        <v>385</v>
      </c>
      <c r="C29" s="160">
        <v>7</v>
      </c>
      <c r="G29" s="161"/>
    </row>
    <row r="30" spans="1:7" x14ac:dyDescent="0.35">
      <c r="A30" t="s">
        <v>534</v>
      </c>
      <c r="C30" s="160">
        <v>7</v>
      </c>
      <c r="D30" s="160" t="s">
        <v>535</v>
      </c>
      <c r="E30" s="160" t="s">
        <v>68</v>
      </c>
      <c r="F30" s="160" t="s">
        <v>69</v>
      </c>
      <c r="G30" s="161" t="s">
        <v>536</v>
      </c>
    </row>
    <row r="31" spans="1:7" x14ac:dyDescent="0.35">
      <c r="A31" t="s">
        <v>701</v>
      </c>
      <c r="B31" s="160" t="s">
        <v>702</v>
      </c>
      <c r="C31" s="160">
        <v>7</v>
      </c>
      <c r="D31" s="160" t="s">
        <v>369</v>
      </c>
      <c r="F31" s="160" t="s">
        <v>69</v>
      </c>
      <c r="G31" s="161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FA5D6-BAB6-49DB-A467-9BC94575E27C}">
  <sheetPr codeName="Hoja3">
    <tabColor rgb="FFFF0000"/>
  </sheetPr>
  <dimension ref="A1:N7489"/>
  <sheetViews>
    <sheetView workbookViewId="0">
      <pane ySplit="1" topLeftCell="A1347" activePane="bottomLeft" state="frozen"/>
      <selection pane="bottomLeft" activeCell="E1357" sqref="E1357"/>
    </sheetView>
  </sheetViews>
  <sheetFormatPr baseColWidth="10" defaultColWidth="10.7265625" defaultRowHeight="14.5" x14ac:dyDescent="0.35"/>
  <cols>
    <col min="1" max="1" width="8.7265625" bestFit="1" customWidth="1"/>
    <col min="2" max="2" width="23.6328125" bestFit="1" customWidth="1"/>
    <col min="3" max="3" width="58.54296875" bestFit="1" customWidth="1"/>
    <col min="4" max="4" width="5.81640625" customWidth="1"/>
    <col min="5" max="5" width="7.6328125" customWidth="1"/>
    <col min="6" max="6" width="13.81640625" style="86" customWidth="1"/>
    <col min="7" max="7" width="10.90625" customWidth="1"/>
    <col min="8" max="8" width="5.81640625" customWidth="1"/>
    <col min="9" max="9" width="12.453125" bestFit="1" customWidth="1"/>
    <col min="10" max="10" width="18.453125" style="86" bestFit="1" customWidth="1"/>
    <col min="11" max="11" width="14.7265625" style="86" bestFit="1" customWidth="1"/>
    <col min="12" max="12" width="17.36328125" bestFit="1" customWidth="1"/>
    <col min="13" max="14" width="11.7265625" bestFit="1" customWidth="1"/>
  </cols>
  <sheetData>
    <row r="1" spans="1:14" x14ac:dyDescent="0.35">
      <c r="A1" t="s">
        <v>10</v>
      </c>
      <c r="B1" t="s">
        <v>15</v>
      </c>
      <c r="C1" t="s">
        <v>12</v>
      </c>
      <c r="D1" t="s">
        <v>314</v>
      </c>
      <c r="E1" t="s">
        <v>37</v>
      </c>
      <c r="F1" s="86" t="s">
        <v>38</v>
      </c>
      <c r="G1" t="s">
        <v>39</v>
      </c>
      <c r="H1" t="s">
        <v>40</v>
      </c>
      <c r="I1" t="s">
        <v>41</v>
      </c>
      <c r="J1" s="86" t="s">
        <v>42</v>
      </c>
      <c r="K1" s="86" t="s">
        <v>43</v>
      </c>
      <c r="L1" t="s">
        <v>44</v>
      </c>
      <c r="M1" t="s">
        <v>396</v>
      </c>
      <c r="N1" t="s">
        <v>776</v>
      </c>
    </row>
    <row r="2" spans="1:14" x14ac:dyDescent="0.35">
      <c r="A2" s="89">
        <v>45747</v>
      </c>
      <c r="B2" t="s">
        <v>348</v>
      </c>
      <c r="C2" t="s">
        <v>249</v>
      </c>
    </row>
    <row r="3" spans="1:14" x14ac:dyDescent="0.35">
      <c r="A3" s="89">
        <v>45747</v>
      </c>
      <c r="B3" t="s">
        <v>348</v>
      </c>
      <c r="C3" t="s">
        <v>247</v>
      </c>
    </row>
    <row r="4" spans="1:14" x14ac:dyDescent="0.35">
      <c r="A4" s="89">
        <v>45747</v>
      </c>
      <c r="B4" t="s">
        <v>348</v>
      </c>
      <c r="C4" t="s">
        <v>246</v>
      </c>
    </row>
    <row r="5" spans="1:14" x14ac:dyDescent="0.35">
      <c r="A5" s="89">
        <v>45747</v>
      </c>
      <c r="B5" t="s">
        <v>348</v>
      </c>
      <c r="C5" t="s">
        <v>248</v>
      </c>
    </row>
    <row r="6" spans="1:14" x14ac:dyDescent="0.35">
      <c r="A6" s="89">
        <v>45747</v>
      </c>
      <c r="B6" t="s">
        <v>59</v>
      </c>
      <c r="C6" t="s">
        <v>185</v>
      </c>
    </row>
    <row r="7" spans="1:14" x14ac:dyDescent="0.35">
      <c r="A7" s="89">
        <v>45747</v>
      </c>
      <c r="B7" t="s">
        <v>59</v>
      </c>
      <c r="C7" t="s">
        <v>186</v>
      </c>
    </row>
    <row r="8" spans="1:14" x14ac:dyDescent="0.35">
      <c r="A8" s="89">
        <v>45747</v>
      </c>
      <c r="B8" t="s">
        <v>65</v>
      </c>
      <c r="C8" t="s">
        <v>173</v>
      </c>
    </row>
    <row r="9" spans="1:14" x14ac:dyDescent="0.35">
      <c r="A9" s="89">
        <v>45747</v>
      </c>
      <c r="B9" t="s">
        <v>65</v>
      </c>
      <c r="C9" t="s">
        <v>251</v>
      </c>
    </row>
    <row r="10" spans="1:14" x14ac:dyDescent="0.35">
      <c r="A10" s="89">
        <v>45747</v>
      </c>
      <c r="B10" t="s">
        <v>65</v>
      </c>
      <c r="C10" t="s">
        <v>252</v>
      </c>
    </row>
    <row r="11" spans="1:14" x14ac:dyDescent="0.35">
      <c r="A11" s="89">
        <v>45747</v>
      </c>
      <c r="B11" t="s">
        <v>65</v>
      </c>
      <c r="C11" t="s">
        <v>198</v>
      </c>
    </row>
    <row r="12" spans="1:14" x14ac:dyDescent="0.35">
      <c r="A12" s="89">
        <v>45747</v>
      </c>
      <c r="B12" t="s">
        <v>65</v>
      </c>
      <c r="C12" t="s">
        <v>206</v>
      </c>
    </row>
    <row r="13" spans="1:14" x14ac:dyDescent="0.35">
      <c r="A13" s="89">
        <v>45747</v>
      </c>
      <c r="B13" t="s">
        <v>65</v>
      </c>
      <c r="C13" t="s">
        <v>208</v>
      </c>
    </row>
    <row r="14" spans="1:14" x14ac:dyDescent="0.35">
      <c r="A14" s="89">
        <v>45747</v>
      </c>
      <c r="B14" t="s">
        <v>65</v>
      </c>
      <c r="C14" t="s">
        <v>309</v>
      </c>
    </row>
    <row r="15" spans="1:14" x14ac:dyDescent="0.35">
      <c r="A15" s="89">
        <v>45747</v>
      </c>
      <c r="B15" t="s">
        <v>65</v>
      </c>
      <c r="C15" t="s">
        <v>253</v>
      </c>
    </row>
    <row r="16" spans="1:14" x14ac:dyDescent="0.35">
      <c r="A16" s="89">
        <v>45747</v>
      </c>
      <c r="B16" t="s">
        <v>65</v>
      </c>
      <c r="C16" t="s">
        <v>204</v>
      </c>
    </row>
    <row r="17" spans="1:3" x14ac:dyDescent="0.35">
      <c r="A17" s="89">
        <v>45747</v>
      </c>
      <c r="B17" t="s">
        <v>65</v>
      </c>
      <c r="C17" t="s">
        <v>204</v>
      </c>
    </row>
    <row r="18" spans="1:3" x14ac:dyDescent="0.35">
      <c r="A18" s="89">
        <v>45747</v>
      </c>
      <c r="B18" t="s">
        <v>65</v>
      </c>
      <c r="C18" t="s">
        <v>207</v>
      </c>
    </row>
    <row r="19" spans="1:3" x14ac:dyDescent="0.35">
      <c r="A19" s="89">
        <v>45747</v>
      </c>
      <c r="B19" t="s">
        <v>65</v>
      </c>
      <c r="C19" t="s">
        <v>250</v>
      </c>
    </row>
    <row r="20" spans="1:3" x14ac:dyDescent="0.35">
      <c r="A20" s="89">
        <v>45747</v>
      </c>
      <c r="B20" t="s">
        <v>65</v>
      </c>
      <c r="C20" t="s">
        <v>205</v>
      </c>
    </row>
    <row r="21" spans="1:3" x14ac:dyDescent="0.35">
      <c r="A21" s="89">
        <v>45747</v>
      </c>
      <c r="B21" t="s">
        <v>50</v>
      </c>
      <c r="C21" t="s">
        <v>115</v>
      </c>
    </row>
    <row r="22" spans="1:3" x14ac:dyDescent="0.35">
      <c r="A22" s="89">
        <v>45747</v>
      </c>
      <c r="B22" t="s">
        <v>50</v>
      </c>
      <c r="C22" t="s">
        <v>115</v>
      </c>
    </row>
    <row r="23" spans="1:3" x14ac:dyDescent="0.35">
      <c r="A23" s="89">
        <v>45747</v>
      </c>
      <c r="B23" t="s">
        <v>50</v>
      </c>
      <c r="C23" t="s">
        <v>25</v>
      </c>
    </row>
    <row r="24" spans="1:3" x14ac:dyDescent="0.35">
      <c r="A24" s="89">
        <v>45747</v>
      </c>
      <c r="B24" t="s">
        <v>50</v>
      </c>
      <c r="C24" t="s">
        <v>25</v>
      </c>
    </row>
    <row r="25" spans="1:3" x14ac:dyDescent="0.35">
      <c r="A25" s="89">
        <v>45747</v>
      </c>
      <c r="B25" t="s">
        <v>50</v>
      </c>
      <c r="C25" t="s">
        <v>109</v>
      </c>
    </row>
    <row r="26" spans="1:3" x14ac:dyDescent="0.35">
      <c r="A26" s="89">
        <v>45747</v>
      </c>
      <c r="B26" t="s">
        <v>50</v>
      </c>
      <c r="C26" t="s">
        <v>114</v>
      </c>
    </row>
    <row r="27" spans="1:3" x14ac:dyDescent="0.35">
      <c r="A27" s="89">
        <v>45747</v>
      </c>
      <c r="B27" t="s">
        <v>50</v>
      </c>
      <c r="C27" t="s">
        <v>116</v>
      </c>
    </row>
    <row r="28" spans="1:3" x14ac:dyDescent="0.35">
      <c r="A28" s="89">
        <v>45747</v>
      </c>
      <c r="B28" t="s">
        <v>50</v>
      </c>
      <c r="C28" t="s">
        <v>113</v>
      </c>
    </row>
    <row r="29" spans="1:3" x14ac:dyDescent="0.35">
      <c r="A29" s="89">
        <v>45747</v>
      </c>
      <c r="B29" t="s">
        <v>50</v>
      </c>
      <c r="C29" t="s">
        <v>215</v>
      </c>
    </row>
    <row r="30" spans="1:3" x14ac:dyDescent="0.35">
      <c r="A30" s="89">
        <v>45747</v>
      </c>
      <c r="B30" t="s">
        <v>50</v>
      </c>
      <c r="C30" t="s">
        <v>112</v>
      </c>
    </row>
    <row r="31" spans="1:3" x14ac:dyDescent="0.35">
      <c r="A31" s="89">
        <v>45747</v>
      </c>
      <c r="B31" t="s">
        <v>50</v>
      </c>
      <c r="C31" t="s">
        <v>350</v>
      </c>
    </row>
    <row r="32" spans="1:3" x14ac:dyDescent="0.35">
      <c r="A32" s="89">
        <v>45747</v>
      </c>
      <c r="B32" t="s">
        <v>50</v>
      </c>
      <c r="C32" t="s">
        <v>279</v>
      </c>
    </row>
    <row r="33" spans="1:3" x14ac:dyDescent="0.35">
      <c r="A33" s="89">
        <v>45747</v>
      </c>
      <c r="B33" t="s">
        <v>50</v>
      </c>
      <c r="C33" t="s">
        <v>107</v>
      </c>
    </row>
    <row r="34" spans="1:3" x14ac:dyDescent="0.35">
      <c r="A34" s="89">
        <v>45747</v>
      </c>
      <c r="B34" t="s">
        <v>50</v>
      </c>
      <c r="C34" t="s">
        <v>315</v>
      </c>
    </row>
    <row r="35" spans="1:3" x14ac:dyDescent="0.35">
      <c r="A35" s="89">
        <v>45747</v>
      </c>
      <c r="B35" t="s">
        <v>50</v>
      </c>
      <c r="C35" t="s">
        <v>216</v>
      </c>
    </row>
    <row r="36" spans="1:3" x14ac:dyDescent="0.35">
      <c r="A36" s="89">
        <v>45747</v>
      </c>
      <c r="B36" t="s">
        <v>50</v>
      </c>
      <c r="C36" t="s">
        <v>119</v>
      </c>
    </row>
    <row r="37" spans="1:3" x14ac:dyDescent="0.35">
      <c r="A37" s="89">
        <v>45747</v>
      </c>
      <c r="B37" t="s">
        <v>50</v>
      </c>
      <c r="C37" t="s">
        <v>633</v>
      </c>
    </row>
    <row r="38" spans="1:3" x14ac:dyDescent="0.35">
      <c r="A38" s="89">
        <v>45747</v>
      </c>
      <c r="B38" t="s">
        <v>50</v>
      </c>
      <c r="C38" t="s">
        <v>117</v>
      </c>
    </row>
    <row r="39" spans="1:3" x14ac:dyDescent="0.35">
      <c r="A39" s="89">
        <v>45747</v>
      </c>
      <c r="B39" t="s">
        <v>50</v>
      </c>
      <c r="C39" t="s">
        <v>103</v>
      </c>
    </row>
    <row r="40" spans="1:3" x14ac:dyDescent="0.35">
      <c r="A40" s="89">
        <v>45747</v>
      </c>
      <c r="B40" t="s">
        <v>50</v>
      </c>
      <c r="C40" t="s">
        <v>110</v>
      </c>
    </row>
    <row r="41" spans="1:3" x14ac:dyDescent="0.35">
      <c r="A41" s="89">
        <v>45747</v>
      </c>
      <c r="B41" t="s">
        <v>50</v>
      </c>
      <c r="C41" t="s">
        <v>110</v>
      </c>
    </row>
    <row r="42" spans="1:3" x14ac:dyDescent="0.35">
      <c r="A42" s="89">
        <v>45747</v>
      </c>
      <c r="B42" t="s">
        <v>50</v>
      </c>
      <c r="C42" t="s">
        <v>122</v>
      </c>
    </row>
    <row r="43" spans="1:3" x14ac:dyDescent="0.35">
      <c r="A43" s="89">
        <v>45747</v>
      </c>
      <c r="B43" t="s">
        <v>50</v>
      </c>
      <c r="C43" t="s">
        <v>105</v>
      </c>
    </row>
    <row r="44" spans="1:3" x14ac:dyDescent="0.35">
      <c r="A44" s="89">
        <v>45747</v>
      </c>
      <c r="B44" t="s">
        <v>50</v>
      </c>
      <c r="C44" t="s">
        <v>104</v>
      </c>
    </row>
    <row r="45" spans="1:3" x14ac:dyDescent="0.35">
      <c r="A45" s="89">
        <v>45747</v>
      </c>
      <c r="B45" t="s">
        <v>50</v>
      </c>
      <c r="C45" t="s">
        <v>741</v>
      </c>
    </row>
    <row r="46" spans="1:3" x14ac:dyDescent="0.35">
      <c r="A46" s="89">
        <v>45747</v>
      </c>
      <c r="B46" t="s">
        <v>50</v>
      </c>
      <c r="C46" t="s">
        <v>741</v>
      </c>
    </row>
    <row r="47" spans="1:3" x14ac:dyDescent="0.35">
      <c r="A47" s="89">
        <v>45747</v>
      </c>
      <c r="B47" t="s">
        <v>50</v>
      </c>
      <c r="C47" t="s">
        <v>108</v>
      </c>
    </row>
    <row r="48" spans="1:3" x14ac:dyDescent="0.35">
      <c r="A48" s="89">
        <v>45747</v>
      </c>
      <c r="B48" t="s">
        <v>50</v>
      </c>
      <c r="C48" t="s">
        <v>214</v>
      </c>
    </row>
    <row r="49" spans="1:3" x14ac:dyDescent="0.35">
      <c r="A49" s="89">
        <v>45747</v>
      </c>
      <c r="B49" t="s">
        <v>50</v>
      </c>
      <c r="C49" t="s">
        <v>278</v>
      </c>
    </row>
    <row r="50" spans="1:3" x14ac:dyDescent="0.35">
      <c r="A50" s="89">
        <v>45747</v>
      </c>
      <c r="B50" t="s">
        <v>50</v>
      </c>
      <c r="C50" t="s">
        <v>120</v>
      </c>
    </row>
    <row r="51" spans="1:3" x14ac:dyDescent="0.35">
      <c r="A51" s="89">
        <v>45747</v>
      </c>
      <c r="B51" t="s">
        <v>50</v>
      </c>
      <c r="C51" t="s">
        <v>111</v>
      </c>
    </row>
    <row r="52" spans="1:3" x14ac:dyDescent="0.35">
      <c r="A52" s="89">
        <v>45747</v>
      </c>
      <c r="B52" t="s">
        <v>50</v>
      </c>
      <c r="C52" t="s">
        <v>742</v>
      </c>
    </row>
    <row r="53" spans="1:3" x14ac:dyDescent="0.35">
      <c r="A53" s="89">
        <v>45747</v>
      </c>
      <c r="B53" t="s">
        <v>50</v>
      </c>
      <c r="C53" t="s">
        <v>106</v>
      </c>
    </row>
    <row r="54" spans="1:3" x14ac:dyDescent="0.35">
      <c r="A54" s="89">
        <v>45747</v>
      </c>
      <c r="B54" t="s">
        <v>239</v>
      </c>
      <c r="C54" t="s">
        <v>236</v>
      </c>
    </row>
    <row r="55" spans="1:3" x14ac:dyDescent="0.35">
      <c r="A55" s="89">
        <v>45747</v>
      </c>
      <c r="B55" t="s">
        <v>239</v>
      </c>
      <c r="C55" t="s">
        <v>235</v>
      </c>
    </row>
    <row r="56" spans="1:3" x14ac:dyDescent="0.35">
      <c r="A56" s="89">
        <v>45747</v>
      </c>
      <c r="B56" t="s">
        <v>239</v>
      </c>
      <c r="C56" t="s">
        <v>237</v>
      </c>
    </row>
    <row r="57" spans="1:3" x14ac:dyDescent="0.35">
      <c r="A57" s="89">
        <v>45747</v>
      </c>
      <c r="B57" t="s">
        <v>239</v>
      </c>
      <c r="C57" t="s">
        <v>238</v>
      </c>
    </row>
    <row r="58" spans="1:3" x14ac:dyDescent="0.35">
      <c r="A58" s="89">
        <v>45747</v>
      </c>
      <c r="B58" t="s">
        <v>53</v>
      </c>
      <c r="C58" t="s">
        <v>145</v>
      </c>
    </row>
    <row r="59" spans="1:3" x14ac:dyDescent="0.35">
      <c r="A59" s="89">
        <v>45747</v>
      </c>
      <c r="B59" t="s">
        <v>53</v>
      </c>
      <c r="C59" t="s">
        <v>151</v>
      </c>
    </row>
    <row r="60" spans="1:3" x14ac:dyDescent="0.35">
      <c r="A60" s="89">
        <v>45747</v>
      </c>
      <c r="B60" t="s">
        <v>53</v>
      </c>
      <c r="C60" t="s">
        <v>150</v>
      </c>
    </row>
    <row r="61" spans="1:3" x14ac:dyDescent="0.35">
      <c r="A61" s="89">
        <v>45747</v>
      </c>
      <c r="B61" t="s">
        <v>53</v>
      </c>
      <c r="C61" t="s">
        <v>146</v>
      </c>
    </row>
    <row r="62" spans="1:3" x14ac:dyDescent="0.35">
      <c r="A62" s="89">
        <v>45747</v>
      </c>
      <c r="B62" t="s">
        <v>53</v>
      </c>
      <c r="C62" t="s">
        <v>138</v>
      </c>
    </row>
    <row r="63" spans="1:3" x14ac:dyDescent="0.35">
      <c r="A63" s="89">
        <v>45747</v>
      </c>
      <c r="B63" t="s">
        <v>53</v>
      </c>
      <c r="C63" t="s">
        <v>142</v>
      </c>
    </row>
    <row r="64" spans="1:3" x14ac:dyDescent="0.35">
      <c r="A64" s="89">
        <v>45747</v>
      </c>
      <c r="B64" t="s">
        <v>53</v>
      </c>
      <c r="C64" t="s">
        <v>743</v>
      </c>
    </row>
    <row r="65" spans="1:3" x14ac:dyDescent="0.35">
      <c r="A65" s="89">
        <v>45747</v>
      </c>
      <c r="B65" t="s">
        <v>53</v>
      </c>
      <c r="C65" t="s">
        <v>487</v>
      </c>
    </row>
    <row r="66" spans="1:3" x14ac:dyDescent="0.35">
      <c r="A66" s="89">
        <v>45747</v>
      </c>
      <c r="B66" t="s">
        <v>53</v>
      </c>
      <c r="C66" t="s">
        <v>137</v>
      </c>
    </row>
    <row r="67" spans="1:3" x14ac:dyDescent="0.35">
      <c r="A67" s="89">
        <v>45747</v>
      </c>
      <c r="B67" t="s">
        <v>53</v>
      </c>
      <c r="C67" t="s">
        <v>137</v>
      </c>
    </row>
    <row r="68" spans="1:3" x14ac:dyDescent="0.35">
      <c r="A68" s="89">
        <v>45747</v>
      </c>
      <c r="B68" t="s">
        <v>53</v>
      </c>
      <c r="C68" t="s">
        <v>136</v>
      </c>
    </row>
    <row r="69" spans="1:3" x14ac:dyDescent="0.35">
      <c r="A69" s="89">
        <v>45747</v>
      </c>
      <c r="B69" t="s">
        <v>53</v>
      </c>
      <c r="C69" t="s">
        <v>147</v>
      </c>
    </row>
    <row r="70" spans="1:3" x14ac:dyDescent="0.35">
      <c r="A70" s="89">
        <v>45747</v>
      </c>
      <c r="B70" t="s">
        <v>53</v>
      </c>
      <c r="C70" t="s">
        <v>135</v>
      </c>
    </row>
    <row r="71" spans="1:3" x14ac:dyDescent="0.35">
      <c r="A71" s="89">
        <v>45747</v>
      </c>
      <c r="B71" t="s">
        <v>53</v>
      </c>
      <c r="C71" t="s">
        <v>139</v>
      </c>
    </row>
    <row r="72" spans="1:3" x14ac:dyDescent="0.35">
      <c r="A72" s="89">
        <v>45747</v>
      </c>
      <c r="B72" t="s">
        <v>53</v>
      </c>
      <c r="C72" t="s">
        <v>131</v>
      </c>
    </row>
    <row r="73" spans="1:3" x14ac:dyDescent="0.35">
      <c r="A73" s="89">
        <v>45747</v>
      </c>
      <c r="B73" t="s">
        <v>53</v>
      </c>
      <c r="C73" t="s">
        <v>141</v>
      </c>
    </row>
    <row r="74" spans="1:3" x14ac:dyDescent="0.35">
      <c r="A74" s="89">
        <v>45747</v>
      </c>
      <c r="B74" t="s">
        <v>53</v>
      </c>
      <c r="C74" t="s">
        <v>140</v>
      </c>
    </row>
    <row r="75" spans="1:3" x14ac:dyDescent="0.35">
      <c r="A75" s="89">
        <v>45747</v>
      </c>
      <c r="B75" t="s">
        <v>53</v>
      </c>
      <c r="C75" t="s">
        <v>140</v>
      </c>
    </row>
    <row r="76" spans="1:3" x14ac:dyDescent="0.35">
      <c r="A76" s="89">
        <v>45747</v>
      </c>
      <c r="B76" t="s">
        <v>53</v>
      </c>
      <c r="C76" t="s">
        <v>290</v>
      </c>
    </row>
    <row r="77" spans="1:3" x14ac:dyDescent="0.35">
      <c r="A77" s="89">
        <v>45747</v>
      </c>
      <c r="B77" t="s">
        <v>53</v>
      </c>
      <c r="C77" t="s">
        <v>283</v>
      </c>
    </row>
    <row r="78" spans="1:3" x14ac:dyDescent="0.35">
      <c r="A78" s="89">
        <v>45747</v>
      </c>
      <c r="B78" t="s">
        <v>53</v>
      </c>
      <c r="C78" t="s">
        <v>143</v>
      </c>
    </row>
    <row r="79" spans="1:3" x14ac:dyDescent="0.35">
      <c r="A79" s="89">
        <v>45747</v>
      </c>
      <c r="B79" t="s">
        <v>53</v>
      </c>
      <c r="C79" t="s">
        <v>227</v>
      </c>
    </row>
    <row r="80" spans="1:3" x14ac:dyDescent="0.35">
      <c r="A80" s="89">
        <v>45747</v>
      </c>
      <c r="B80" t="s">
        <v>53</v>
      </c>
      <c r="C80" t="s">
        <v>228</v>
      </c>
    </row>
    <row r="81" spans="1:3" x14ac:dyDescent="0.35">
      <c r="A81" s="89">
        <v>45747</v>
      </c>
      <c r="B81" t="s">
        <v>53</v>
      </c>
      <c r="C81" t="s">
        <v>148</v>
      </c>
    </row>
    <row r="82" spans="1:3" x14ac:dyDescent="0.35">
      <c r="A82" s="89">
        <v>45747</v>
      </c>
      <c r="B82" t="s">
        <v>53</v>
      </c>
      <c r="C82" t="s">
        <v>148</v>
      </c>
    </row>
    <row r="83" spans="1:3" x14ac:dyDescent="0.35">
      <c r="A83" s="89">
        <v>45747</v>
      </c>
      <c r="B83" t="s">
        <v>53</v>
      </c>
      <c r="C83" t="s">
        <v>149</v>
      </c>
    </row>
    <row r="84" spans="1:3" x14ac:dyDescent="0.35">
      <c r="A84" s="89">
        <v>45747</v>
      </c>
      <c r="B84" t="s">
        <v>53</v>
      </c>
      <c r="C84" t="s">
        <v>149</v>
      </c>
    </row>
    <row r="85" spans="1:3" x14ac:dyDescent="0.35">
      <c r="A85" s="89">
        <v>45747</v>
      </c>
      <c r="B85" t="s">
        <v>53</v>
      </c>
      <c r="C85" t="s">
        <v>289</v>
      </c>
    </row>
    <row r="86" spans="1:3" x14ac:dyDescent="0.35">
      <c r="A86" s="89">
        <v>45747</v>
      </c>
      <c r="B86" t="s">
        <v>53</v>
      </c>
      <c r="C86" t="s">
        <v>133</v>
      </c>
    </row>
    <row r="87" spans="1:3" x14ac:dyDescent="0.35">
      <c r="A87" s="89">
        <v>45747</v>
      </c>
      <c r="B87" t="s">
        <v>53</v>
      </c>
      <c r="C87" t="s">
        <v>132</v>
      </c>
    </row>
    <row r="88" spans="1:3" x14ac:dyDescent="0.35">
      <c r="A88" s="89">
        <v>45747</v>
      </c>
      <c r="B88" t="s">
        <v>53</v>
      </c>
      <c r="C88" t="s">
        <v>144</v>
      </c>
    </row>
    <row r="89" spans="1:3" x14ac:dyDescent="0.35">
      <c r="A89" s="89">
        <v>45747</v>
      </c>
      <c r="B89" t="s">
        <v>53</v>
      </c>
      <c r="C89" t="s">
        <v>134</v>
      </c>
    </row>
    <row r="90" spans="1:3" x14ac:dyDescent="0.35">
      <c r="A90" s="89">
        <v>45747</v>
      </c>
      <c r="B90" t="s">
        <v>56</v>
      </c>
      <c r="C90" t="s">
        <v>170</v>
      </c>
    </row>
    <row r="91" spans="1:3" x14ac:dyDescent="0.35">
      <c r="A91" s="89">
        <v>45747</v>
      </c>
      <c r="B91" t="s">
        <v>56</v>
      </c>
      <c r="C91" t="s">
        <v>169</v>
      </c>
    </row>
    <row r="92" spans="1:3" x14ac:dyDescent="0.35">
      <c r="A92" s="89">
        <v>45747</v>
      </c>
      <c r="B92" t="s">
        <v>56</v>
      </c>
      <c r="C92" t="s">
        <v>171</v>
      </c>
    </row>
    <row r="93" spans="1:3" x14ac:dyDescent="0.35">
      <c r="A93" s="89">
        <v>45747</v>
      </c>
      <c r="B93" t="s">
        <v>56</v>
      </c>
      <c r="C93" t="s">
        <v>171</v>
      </c>
    </row>
    <row r="94" spans="1:3" x14ac:dyDescent="0.35">
      <c r="A94" s="89">
        <v>45747</v>
      </c>
      <c r="B94" t="s">
        <v>56</v>
      </c>
      <c r="C94" t="s">
        <v>172</v>
      </c>
    </row>
    <row r="95" spans="1:3" x14ac:dyDescent="0.35">
      <c r="A95" s="89">
        <v>45747</v>
      </c>
      <c r="B95" t="s">
        <v>56</v>
      </c>
      <c r="C95" t="s">
        <v>168</v>
      </c>
    </row>
    <row r="96" spans="1:3" x14ac:dyDescent="0.35">
      <c r="A96" s="89">
        <v>45747</v>
      </c>
      <c r="B96" t="s">
        <v>56</v>
      </c>
      <c r="C96" t="s">
        <v>168</v>
      </c>
    </row>
    <row r="97" spans="1:3" x14ac:dyDescent="0.35">
      <c r="A97" s="89">
        <v>45747</v>
      </c>
      <c r="B97" t="s">
        <v>64</v>
      </c>
      <c r="C97" t="s">
        <v>202</v>
      </c>
    </row>
    <row r="98" spans="1:3" x14ac:dyDescent="0.35">
      <c r="A98" s="89">
        <v>45747</v>
      </c>
      <c r="B98" t="s">
        <v>64</v>
      </c>
      <c r="C98" t="s">
        <v>202</v>
      </c>
    </row>
    <row r="99" spans="1:3" x14ac:dyDescent="0.35">
      <c r="A99" s="89">
        <v>45747</v>
      </c>
      <c r="B99" t="s">
        <v>64</v>
      </c>
      <c r="C99" t="s">
        <v>200</v>
      </c>
    </row>
    <row r="100" spans="1:3" x14ac:dyDescent="0.35">
      <c r="A100" s="89">
        <v>45747</v>
      </c>
      <c r="B100" t="s">
        <v>64</v>
      </c>
      <c r="C100" t="s">
        <v>200</v>
      </c>
    </row>
    <row r="101" spans="1:3" x14ac:dyDescent="0.35">
      <c r="A101" s="89">
        <v>45747</v>
      </c>
      <c r="B101" t="s">
        <v>64</v>
      </c>
      <c r="C101" t="s">
        <v>201</v>
      </c>
    </row>
    <row r="102" spans="1:3" x14ac:dyDescent="0.35">
      <c r="A102" s="89">
        <v>45747</v>
      </c>
      <c r="B102" t="s">
        <v>64</v>
      </c>
      <c r="C102" t="s">
        <v>201</v>
      </c>
    </row>
    <row r="103" spans="1:3" x14ac:dyDescent="0.35">
      <c r="A103" s="89">
        <v>45747</v>
      </c>
      <c r="B103" t="s">
        <v>64</v>
      </c>
      <c r="C103" t="s">
        <v>203</v>
      </c>
    </row>
    <row r="104" spans="1:3" x14ac:dyDescent="0.35">
      <c r="A104" s="89">
        <v>45747</v>
      </c>
      <c r="B104" t="s">
        <v>64</v>
      </c>
      <c r="C104" t="s">
        <v>203</v>
      </c>
    </row>
    <row r="105" spans="1:3" x14ac:dyDescent="0.35">
      <c r="A105" s="89">
        <v>45747</v>
      </c>
      <c r="B105" t="s">
        <v>242</v>
      </c>
      <c r="C105" t="s">
        <v>245</v>
      </c>
    </row>
    <row r="106" spans="1:3" x14ac:dyDescent="0.35">
      <c r="A106" s="89">
        <v>45747</v>
      </c>
      <c r="B106" t="s">
        <v>242</v>
      </c>
      <c r="C106" t="s">
        <v>244</v>
      </c>
    </row>
    <row r="107" spans="1:3" x14ac:dyDescent="0.35">
      <c r="A107" s="89">
        <v>45747</v>
      </c>
      <c r="B107" t="s">
        <v>242</v>
      </c>
      <c r="C107" t="s">
        <v>243</v>
      </c>
    </row>
    <row r="108" spans="1:3" x14ac:dyDescent="0.35">
      <c r="A108" s="89">
        <v>45747</v>
      </c>
      <c r="B108" t="s">
        <v>66</v>
      </c>
      <c r="C108" t="s">
        <v>211</v>
      </c>
    </row>
    <row r="109" spans="1:3" x14ac:dyDescent="0.35">
      <c r="A109" s="89">
        <v>45747</v>
      </c>
      <c r="B109" t="s">
        <v>66</v>
      </c>
      <c r="C109" t="s">
        <v>210</v>
      </c>
    </row>
    <row r="110" spans="1:3" x14ac:dyDescent="0.35">
      <c r="A110" s="89">
        <v>45747</v>
      </c>
      <c r="B110" t="s">
        <v>66</v>
      </c>
      <c r="C110" t="s">
        <v>209</v>
      </c>
    </row>
    <row r="111" spans="1:3" x14ac:dyDescent="0.35">
      <c r="A111" s="89">
        <v>45747</v>
      </c>
      <c r="B111" t="s">
        <v>57</v>
      </c>
      <c r="C111" t="s">
        <v>173</v>
      </c>
    </row>
    <row r="112" spans="1:3" x14ac:dyDescent="0.35">
      <c r="A112" s="89">
        <v>45747</v>
      </c>
      <c r="B112" t="s">
        <v>57</v>
      </c>
      <c r="C112" t="s">
        <v>178</v>
      </c>
    </row>
    <row r="113" spans="1:3" x14ac:dyDescent="0.35">
      <c r="A113" s="89">
        <v>45747</v>
      </c>
      <c r="B113" t="s">
        <v>57</v>
      </c>
      <c r="C113" t="s">
        <v>217</v>
      </c>
    </row>
    <row r="114" spans="1:3" x14ac:dyDescent="0.35">
      <c r="A114" s="89">
        <v>45747</v>
      </c>
      <c r="B114" t="s">
        <v>57</v>
      </c>
      <c r="C114" t="s">
        <v>224</v>
      </c>
    </row>
    <row r="115" spans="1:3" x14ac:dyDescent="0.35">
      <c r="A115" s="89">
        <v>45747</v>
      </c>
      <c r="B115" t="s">
        <v>57</v>
      </c>
      <c r="C115" t="s">
        <v>744</v>
      </c>
    </row>
    <row r="116" spans="1:3" x14ac:dyDescent="0.35">
      <c r="A116" s="89">
        <v>45747</v>
      </c>
      <c r="B116" t="s">
        <v>57</v>
      </c>
      <c r="C116" t="s">
        <v>176</v>
      </c>
    </row>
    <row r="117" spans="1:3" x14ac:dyDescent="0.35">
      <c r="A117" s="89">
        <v>45747</v>
      </c>
      <c r="B117" t="s">
        <v>57</v>
      </c>
      <c r="C117" t="s">
        <v>179</v>
      </c>
    </row>
    <row r="118" spans="1:3" x14ac:dyDescent="0.35">
      <c r="A118" s="89">
        <v>45747</v>
      </c>
      <c r="B118" t="s">
        <v>57</v>
      </c>
      <c r="C118" t="s">
        <v>225</v>
      </c>
    </row>
    <row r="119" spans="1:3" x14ac:dyDescent="0.35">
      <c r="A119" s="89">
        <v>45747</v>
      </c>
      <c r="B119" t="s">
        <v>57</v>
      </c>
      <c r="C119" t="s">
        <v>220</v>
      </c>
    </row>
    <row r="120" spans="1:3" x14ac:dyDescent="0.35">
      <c r="A120" s="89">
        <v>45747</v>
      </c>
      <c r="B120" t="s">
        <v>57</v>
      </c>
      <c r="C120" t="s">
        <v>222</v>
      </c>
    </row>
    <row r="121" spans="1:3" x14ac:dyDescent="0.35">
      <c r="A121" s="89">
        <v>45747</v>
      </c>
      <c r="B121" t="s">
        <v>57</v>
      </c>
      <c r="C121" t="s">
        <v>175</v>
      </c>
    </row>
    <row r="122" spans="1:3" x14ac:dyDescent="0.35">
      <c r="A122" s="89">
        <v>45747</v>
      </c>
      <c r="B122" t="s">
        <v>57</v>
      </c>
      <c r="C122" t="s">
        <v>223</v>
      </c>
    </row>
    <row r="123" spans="1:3" x14ac:dyDescent="0.35">
      <c r="A123" s="89">
        <v>45747</v>
      </c>
      <c r="B123" t="s">
        <v>57</v>
      </c>
      <c r="C123" t="s">
        <v>174</v>
      </c>
    </row>
    <row r="124" spans="1:3" x14ac:dyDescent="0.35">
      <c r="A124" s="89">
        <v>45747</v>
      </c>
      <c r="B124" t="s">
        <v>57</v>
      </c>
      <c r="C124" t="s">
        <v>177</v>
      </c>
    </row>
    <row r="125" spans="1:3" x14ac:dyDescent="0.35">
      <c r="A125" s="89">
        <v>45747</v>
      </c>
      <c r="B125" t="s">
        <v>57</v>
      </c>
      <c r="C125" t="s">
        <v>218</v>
      </c>
    </row>
    <row r="126" spans="1:3" x14ac:dyDescent="0.35">
      <c r="A126" s="89">
        <v>45747</v>
      </c>
      <c r="B126" t="s">
        <v>57</v>
      </c>
      <c r="C126" t="s">
        <v>286</v>
      </c>
    </row>
    <row r="127" spans="1:3" x14ac:dyDescent="0.35">
      <c r="A127" s="89">
        <v>45747</v>
      </c>
      <c r="B127" t="s">
        <v>57</v>
      </c>
      <c r="C127" t="s">
        <v>277</v>
      </c>
    </row>
    <row r="128" spans="1:3" x14ac:dyDescent="0.35">
      <c r="A128" s="89">
        <v>45747</v>
      </c>
      <c r="B128" t="s">
        <v>57</v>
      </c>
      <c r="C128" t="s">
        <v>269</v>
      </c>
    </row>
    <row r="129" spans="1:3" x14ac:dyDescent="0.35">
      <c r="A129" s="89">
        <v>45747</v>
      </c>
      <c r="B129" t="s">
        <v>57</v>
      </c>
      <c r="C129" t="s">
        <v>221</v>
      </c>
    </row>
    <row r="130" spans="1:3" x14ac:dyDescent="0.35">
      <c r="A130" s="89">
        <v>45747</v>
      </c>
      <c r="B130" t="s">
        <v>60</v>
      </c>
      <c r="C130" t="s">
        <v>187</v>
      </c>
    </row>
    <row r="131" spans="1:3" x14ac:dyDescent="0.35">
      <c r="A131" s="89">
        <v>45747</v>
      </c>
      <c r="B131" t="s">
        <v>55</v>
      </c>
      <c r="C131" t="s">
        <v>167</v>
      </c>
    </row>
    <row r="132" spans="1:3" x14ac:dyDescent="0.35">
      <c r="A132" s="89">
        <v>45747</v>
      </c>
      <c r="B132" t="s">
        <v>58</v>
      </c>
      <c r="C132" t="s">
        <v>181</v>
      </c>
    </row>
    <row r="133" spans="1:3" x14ac:dyDescent="0.35">
      <c r="A133" s="89">
        <v>45747</v>
      </c>
      <c r="B133" t="s">
        <v>58</v>
      </c>
      <c r="C133" t="s">
        <v>180</v>
      </c>
    </row>
    <row r="134" spans="1:3" x14ac:dyDescent="0.35">
      <c r="A134" s="89">
        <v>45747</v>
      </c>
      <c r="B134" t="s">
        <v>58</v>
      </c>
      <c r="C134" t="s">
        <v>182</v>
      </c>
    </row>
    <row r="135" spans="1:3" x14ac:dyDescent="0.35">
      <c r="A135" s="89">
        <v>45747</v>
      </c>
      <c r="B135" t="s">
        <v>58</v>
      </c>
      <c r="C135" t="s">
        <v>184</v>
      </c>
    </row>
    <row r="136" spans="1:3" x14ac:dyDescent="0.35">
      <c r="A136" s="89">
        <v>45747</v>
      </c>
      <c r="B136" t="s">
        <v>58</v>
      </c>
      <c r="C136" t="s">
        <v>183</v>
      </c>
    </row>
    <row r="137" spans="1:3" x14ac:dyDescent="0.35">
      <c r="A137" s="89">
        <v>45747</v>
      </c>
      <c r="B137" t="s">
        <v>51</v>
      </c>
      <c r="C137" t="s">
        <v>745</v>
      </c>
    </row>
    <row r="138" spans="1:3" x14ac:dyDescent="0.35">
      <c r="A138" s="89">
        <v>45747</v>
      </c>
      <c r="B138" t="s">
        <v>51</v>
      </c>
      <c r="C138" t="s">
        <v>124</v>
      </c>
    </row>
    <row r="139" spans="1:3" x14ac:dyDescent="0.35">
      <c r="A139" s="89">
        <v>45747</v>
      </c>
      <c r="B139" t="s">
        <v>51</v>
      </c>
      <c r="C139" t="s">
        <v>123</v>
      </c>
    </row>
    <row r="140" spans="1:3" x14ac:dyDescent="0.35">
      <c r="A140" s="89">
        <v>45747</v>
      </c>
      <c r="B140" t="s">
        <v>51</v>
      </c>
      <c r="C140" t="s">
        <v>125</v>
      </c>
    </row>
    <row r="141" spans="1:3" x14ac:dyDescent="0.35">
      <c r="A141" s="89">
        <v>45747</v>
      </c>
      <c r="B141" t="s">
        <v>51</v>
      </c>
      <c r="C141" t="s">
        <v>741</v>
      </c>
    </row>
    <row r="142" spans="1:3" x14ac:dyDescent="0.35">
      <c r="A142" s="89">
        <v>45747</v>
      </c>
      <c r="B142" t="s">
        <v>62</v>
      </c>
      <c r="C142" t="s">
        <v>746</v>
      </c>
    </row>
    <row r="143" spans="1:3" x14ac:dyDescent="0.35">
      <c r="A143" s="89">
        <v>45747</v>
      </c>
      <c r="B143" t="s">
        <v>62</v>
      </c>
      <c r="C143" t="s">
        <v>190</v>
      </c>
    </row>
    <row r="144" spans="1:3" x14ac:dyDescent="0.35">
      <c r="A144" s="89">
        <v>45747</v>
      </c>
      <c r="B144" t="s">
        <v>63</v>
      </c>
      <c r="C144" t="s">
        <v>285</v>
      </c>
    </row>
    <row r="145" spans="1:3" x14ac:dyDescent="0.35">
      <c r="A145" s="89">
        <v>45747</v>
      </c>
      <c r="B145" t="s">
        <v>63</v>
      </c>
      <c r="C145" t="s">
        <v>198</v>
      </c>
    </row>
    <row r="146" spans="1:3" x14ac:dyDescent="0.35">
      <c r="A146" s="89">
        <v>45747</v>
      </c>
      <c r="B146" t="s">
        <v>63</v>
      </c>
      <c r="C146" t="s">
        <v>298</v>
      </c>
    </row>
    <row r="147" spans="1:3" x14ac:dyDescent="0.35">
      <c r="A147" s="89">
        <v>45747</v>
      </c>
      <c r="B147" t="s">
        <v>63</v>
      </c>
      <c r="C147" t="s">
        <v>297</v>
      </c>
    </row>
    <row r="148" spans="1:3" x14ac:dyDescent="0.35">
      <c r="A148" s="89">
        <v>45747</v>
      </c>
      <c r="B148" t="s">
        <v>63</v>
      </c>
      <c r="C148" t="s">
        <v>196</v>
      </c>
    </row>
    <row r="149" spans="1:3" x14ac:dyDescent="0.35">
      <c r="A149" s="89">
        <v>45747</v>
      </c>
      <c r="B149" t="s">
        <v>63</v>
      </c>
      <c r="C149" t="s">
        <v>199</v>
      </c>
    </row>
    <row r="150" spans="1:3" x14ac:dyDescent="0.35">
      <c r="A150" s="89">
        <v>45747</v>
      </c>
      <c r="B150" t="s">
        <v>63</v>
      </c>
      <c r="C150" t="s">
        <v>192</v>
      </c>
    </row>
    <row r="151" spans="1:3" x14ac:dyDescent="0.35">
      <c r="A151" s="89">
        <v>45747</v>
      </c>
      <c r="B151" t="s">
        <v>63</v>
      </c>
      <c r="C151" t="s">
        <v>193</v>
      </c>
    </row>
    <row r="152" spans="1:3" x14ac:dyDescent="0.35">
      <c r="A152" s="89">
        <v>45747</v>
      </c>
      <c r="B152" t="s">
        <v>63</v>
      </c>
      <c r="C152" t="s">
        <v>194</v>
      </c>
    </row>
    <row r="153" spans="1:3" x14ac:dyDescent="0.35">
      <c r="A153" s="89">
        <v>45747</v>
      </c>
      <c r="B153" t="s">
        <v>63</v>
      </c>
      <c r="C153" t="s">
        <v>195</v>
      </c>
    </row>
    <row r="154" spans="1:3" x14ac:dyDescent="0.35">
      <c r="A154" s="89">
        <v>45747</v>
      </c>
      <c r="B154" t="s">
        <v>63</v>
      </c>
      <c r="C154" t="s">
        <v>299</v>
      </c>
    </row>
    <row r="155" spans="1:3" x14ac:dyDescent="0.35">
      <c r="A155" s="89">
        <v>45747</v>
      </c>
      <c r="B155" t="s">
        <v>63</v>
      </c>
      <c r="C155" t="s">
        <v>197</v>
      </c>
    </row>
    <row r="156" spans="1:3" x14ac:dyDescent="0.35">
      <c r="A156" s="89">
        <v>45747</v>
      </c>
      <c r="B156" t="s">
        <v>54</v>
      </c>
      <c r="C156" t="s">
        <v>261</v>
      </c>
    </row>
    <row r="157" spans="1:3" x14ac:dyDescent="0.35">
      <c r="A157" s="89">
        <v>45747</v>
      </c>
      <c r="B157" t="s">
        <v>54</v>
      </c>
      <c r="C157" t="s">
        <v>46</v>
      </c>
    </row>
    <row r="158" spans="1:3" x14ac:dyDescent="0.35">
      <c r="A158" s="89">
        <v>45747</v>
      </c>
      <c r="B158" t="s">
        <v>54</v>
      </c>
      <c r="C158" t="s">
        <v>234</v>
      </c>
    </row>
    <row r="159" spans="1:3" x14ac:dyDescent="0.35">
      <c r="A159" s="89">
        <v>45747</v>
      </c>
      <c r="B159" t="s">
        <v>54</v>
      </c>
      <c r="C159" t="s">
        <v>164</v>
      </c>
    </row>
    <row r="160" spans="1:3" x14ac:dyDescent="0.35">
      <c r="A160" s="89">
        <v>45747</v>
      </c>
      <c r="B160" t="s">
        <v>54</v>
      </c>
      <c r="C160" t="s">
        <v>295</v>
      </c>
    </row>
    <row r="161" spans="1:3" x14ac:dyDescent="0.35">
      <c r="A161" s="89">
        <v>45747</v>
      </c>
      <c r="B161" t="s">
        <v>54</v>
      </c>
      <c r="C161" t="s">
        <v>27</v>
      </c>
    </row>
    <row r="162" spans="1:3" x14ac:dyDescent="0.35">
      <c r="A162" s="89">
        <v>45747</v>
      </c>
      <c r="B162" t="s">
        <v>54</v>
      </c>
      <c r="C162" t="s">
        <v>294</v>
      </c>
    </row>
    <row r="163" spans="1:3" x14ac:dyDescent="0.35">
      <c r="A163" s="89">
        <v>45747</v>
      </c>
      <c r="B163" t="s">
        <v>54</v>
      </c>
      <c r="C163" t="s">
        <v>263</v>
      </c>
    </row>
    <row r="164" spans="1:3" x14ac:dyDescent="0.35">
      <c r="A164" s="89">
        <v>45747</v>
      </c>
      <c r="B164" t="s">
        <v>54</v>
      </c>
      <c r="C164" t="s">
        <v>260</v>
      </c>
    </row>
    <row r="165" spans="1:3" x14ac:dyDescent="0.35">
      <c r="A165" s="89">
        <v>45747</v>
      </c>
      <c r="B165" t="s">
        <v>54</v>
      </c>
      <c r="C165" t="s">
        <v>231</v>
      </c>
    </row>
    <row r="166" spans="1:3" x14ac:dyDescent="0.35">
      <c r="A166" s="89">
        <v>45747</v>
      </c>
      <c r="B166" t="s">
        <v>54</v>
      </c>
      <c r="C166" t="s">
        <v>284</v>
      </c>
    </row>
    <row r="167" spans="1:3" x14ac:dyDescent="0.35">
      <c r="A167" s="89">
        <v>45747</v>
      </c>
      <c r="B167" t="s">
        <v>54</v>
      </c>
      <c r="C167" t="s">
        <v>162</v>
      </c>
    </row>
    <row r="168" spans="1:3" x14ac:dyDescent="0.35">
      <c r="A168" s="89">
        <v>45747</v>
      </c>
      <c r="B168" t="s">
        <v>54</v>
      </c>
      <c r="C168" t="s">
        <v>162</v>
      </c>
    </row>
    <row r="169" spans="1:3" x14ac:dyDescent="0.35">
      <c r="A169" s="89">
        <v>45747</v>
      </c>
      <c r="B169" t="s">
        <v>54</v>
      </c>
      <c r="C169" t="s">
        <v>268</v>
      </c>
    </row>
    <row r="170" spans="1:3" x14ac:dyDescent="0.35">
      <c r="A170" s="89">
        <v>45747</v>
      </c>
      <c r="B170" t="s">
        <v>54</v>
      </c>
      <c r="C170" t="s">
        <v>161</v>
      </c>
    </row>
    <row r="171" spans="1:3" x14ac:dyDescent="0.35">
      <c r="A171" s="89">
        <v>45747</v>
      </c>
      <c r="B171" t="s">
        <v>54</v>
      </c>
      <c r="C171" t="s">
        <v>161</v>
      </c>
    </row>
    <row r="172" spans="1:3" x14ac:dyDescent="0.35">
      <c r="A172" s="89">
        <v>45747</v>
      </c>
      <c r="B172" t="s">
        <v>54</v>
      </c>
      <c r="C172" t="s">
        <v>747</v>
      </c>
    </row>
    <row r="173" spans="1:3" x14ac:dyDescent="0.35">
      <c r="A173" s="89">
        <v>45747</v>
      </c>
      <c r="B173" t="s">
        <v>54</v>
      </c>
      <c r="C173" t="s">
        <v>163</v>
      </c>
    </row>
    <row r="174" spans="1:3" x14ac:dyDescent="0.35">
      <c r="A174" s="89">
        <v>45747</v>
      </c>
      <c r="B174" t="s">
        <v>54</v>
      </c>
      <c r="C174" t="s">
        <v>266</v>
      </c>
    </row>
    <row r="175" spans="1:3" x14ac:dyDescent="0.35">
      <c r="A175" s="89">
        <v>45747</v>
      </c>
      <c r="B175" t="s">
        <v>54</v>
      </c>
      <c r="C175" t="s">
        <v>262</v>
      </c>
    </row>
    <row r="176" spans="1:3" x14ac:dyDescent="0.35">
      <c r="A176" s="89">
        <v>45747</v>
      </c>
      <c r="B176" t="s">
        <v>54</v>
      </c>
      <c r="C176" t="s">
        <v>232</v>
      </c>
    </row>
    <row r="177" spans="1:3" x14ac:dyDescent="0.35">
      <c r="A177" s="89">
        <v>45747</v>
      </c>
      <c r="B177" t="s">
        <v>54</v>
      </c>
      <c r="C177" t="s">
        <v>232</v>
      </c>
    </row>
    <row r="178" spans="1:3" x14ac:dyDescent="0.35">
      <c r="A178" s="89">
        <v>45747</v>
      </c>
      <c r="B178" t="s">
        <v>54</v>
      </c>
      <c r="C178" t="s">
        <v>230</v>
      </c>
    </row>
    <row r="179" spans="1:3" x14ac:dyDescent="0.35">
      <c r="A179" s="89">
        <v>45747</v>
      </c>
      <c r="B179" t="s">
        <v>54</v>
      </c>
      <c r="C179" t="s">
        <v>153</v>
      </c>
    </row>
    <row r="180" spans="1:3" x14ac:dyDescent="0.35">
      <c r="A180" s="89">
        <v>45747</v>
      </c>
      <c r="B180" t="s">
        <v>54</v>
      </c>
      <c r="C180" t="s">
        <v>155</v>
      </c>
    </row>
    <row r="181" spans="1:3" x14ac:dyDescent="0.35">
      <c r="A181" s="89">
        <v>45747</v>
      </c>
      <c r="B181" t="s">
        <v>54</v>
      </c>
      <c r="C181" t="s">
        <v>155</v>
      </c>
    </row>
    <row r="182" spans="1:3" x14ac:dyDescent="0.35">
      <c r="A182" s="89">
        <v>45747</v>
      </c>
      <c r="B182" t="s">
        <v>54</v>
      </c>
      <c r="C182" t="s">
        <v>154</v>
      </c>
    </row>
    <row r="183" spans="1:3" x14ac:dyDescent="0.35">
      <c r="A183" s="89">
        <v>45747</v>
      </c>
      <c r="B183" t="s">
        <v>54</v>
      </c>
      <c r="C183" t="s">
        <v>154</v>
      </c>
    </row>
    <row r="184" spans="1:3" x14ac:dyDescent="0.35">
      <c r="A184" s="89">
        <v>45747</v>
      </c>
      <c r="B184" t="s">
        <v>54</v>
      </c>
      <c r="C184" t="s">
        <v>166</v>
      </c>
    </row>
    <row r="185" spans="1:3" x14ac:dyDescent="0.35">
      <c r="A185" s="89">
        <v>45747</v>
      </c>
      <c r="B185" t="s">
        <v>54</v>
      </c>
      <c r="C185" t="s">
        <v>267</v>
      </c>
    </row>
    <row r="186" spans="1:3" x14ac:dyDescent="0.35">
      <c r="A186" s="89">
        <v>45747</v>
      </c>
      <c r="B186" t="s">
        <v>54</v>
      </c>
      <c r="C186" t="s">
        <v>229</v>
      </c>
    </row>
    <row r="187" spans="1:3" x14ac:dyDescent="0.35">
      <c r="A187" s="89">
        <v>45747</v>
      </c>
      <c r="B187" t="s">
        <v>54</v>
      </c>
      <c r="C187" t="s">
        <v>152</v>
      </c>
    </row>
    <row r="188" spans="1:3" x14ac:dyDescent="0.35">
      <c r="A188" s="89">
        <v>45747</v>
      </c>
      <c r="B188" t="s">
        <v>54</v>
      </c>
      <c r="C188" t="s">
        <v>514</v>
      </c>
    </row>
    <row r="189" spans="1:3" x14ac:dyDescent="0.35">
      <c r="A189" s="89">
        <v>45747</v>
      </c>
      <c r="B189" t="s">
        <v>54</v>
      </c>
      <c r="C189" t="s">
        <v>159</v>
      </c>
    </row>
    <row r="190" spans="1:3" x14ac:dyDescent="0.35">
      <c r="A190" s="89">
        <v>45747</v>
      </c>
      <c r="B190" t="s">
        <v>54</v>
      </c>
      <c r="C190" t="s">
        <v>156</v>
      </c>
    </row>
    <row r="191" spans="1:3" x14ac:dyDescent="0.35">
      <c r="A191" s="89">
        <v>45747</v>
      </c>
      <c r="B191" t="s">
        <v>54</v>
      </c>
      <c r="C191" t="s">
        <v>296</v>
      </c>
    </row>
    <row r="192" spans="1:3" x14ac:dyDescent="0.35">
      <c r="A192" s="89">
        <v>45747</v>
      </c>
      <c r="B192" t="s">
        <v>54</v>
      </c>
      <c r="C192" t="s">
        <v>165</v>
      </c>
    </row>
    <row r="193" spans="1:3" x14ac:dyDescent="0.35">
      <c r="A193" s="89">
        <v>45747</v>
      </c>
      <c r="B193" t="s">
        <v>54</v>
      </c>
      <c r="C193" t="s">
        <v>157</v>
      </c>
    </row>
    <row r="194" spans="1:3" x14ac:dyDescent="0.35">
      <c r="A194" s="89">
        <v>45747</v>
      </c>
      <c r="B194" t="s">
        <v>54</v>
      </c>
      <c r="C194" t="s">
        <v>28</v>
      </c>
    </row>
    <row r="195" spans="1:3" x14ac:dyDescent="0.35">
      <c r="A195" s="89">
        <v>45747</v>
      </c>
      <c r="B195" t="s">
        <v>54</v>
      </c>
      <c r="C195" t="s">
        <v>45</v>
      </c>
    </row>
    <row r="196" spans="1:3" x14ac:dyDescent="0.35">
      <c r="A196" s="89">
        <v>45747</v>
      </c>
      <c r="B196" t="s">
        <v>54</v>
      </c>
      <c r="C196" t="s">
        <v>45</v>
      </c>
    </row>
    <row r="197" spans="1:3" x14ac:dyDescent="0.35">
      <c r="A197" s="89">
        <v>45747</v>
      </c>
      <c r="B197" t="s">
        <v>54</v>
      </c>
      <c r="C197" t="s">
        <v>160</v>
      </c>
    </row>
    <row r="198" spans="1:3" x14ac:dyDescent="0.35">
      <c r="A198" s="89">
        <v>45747</v>
      </c>
      <c r="B198" t="s">
        <v>240</v>
      </c>
      <c r="C198" t="s">
        <v>241</v>
      </c>
    </row>
    <row r="199" spans="1:3" x14ac:dyDescent="0.35">
      <c r="A199" s="89">
        <v>45747</v>
      </c>
      <c r="B199" t="s">
        <v>240</v>
      </c>
      <c r="C199" t="s">
        <v>310</v>
      </c>
    </row>
    <row r="200" spans="1:3" x14ac:dyDescent="0.35">
      <c r="A200" s="89">
        <v>45747</v>
      </c>
      <c r="B200" t="s">
        <v>353</v>
      </c>
      <c r="C200" t="s">
        <v>213</v>
      </c>
    </row>
    <row r="201" spans="1:3" x14ac:dyDescent="0.35">
      <c r="A201" s="89">
        <v>45747</v>
      </c>
      <c r="B201" t="s">
        <v>61</v>
      </c>
      <c r="C201" t="s">
        <v>189</v>
      </c>
    </row>
    <row r="202" spans="1:3" x14ac:dyDescent="0.35">
      <c r="A202" s="89">
        <v>45747</v>
      </c>
      <c r="B202" t="s">
        <v>61</v>
      </c>
      <c r="C202" t="s">
        <v>188</v>
      </c>
    </row>
    <row r="203" spans="1:3" x14ac:dyDescent="0.35">
      <c r="A203" s="89">
        <v>45747</v>
      </c>
      <c r="B203" t="s">
        <v>52</v>
      </c>
      <c r="C203" t="s">
        <v>130</v>
      </c>
    </row>
    <row r="204" spans="1:3" x14ac:dyDescent="0.35">
      <c r="A204" s="89">
        <v>45747</v>
      </c>
      <c r="B204" t="s">
        <v>52</v>
      </c>
      <c r="C204" t="s">
        <v>128</v>
      </c>
    </row>
    <row r="205" spans="1:3" x14ac:dyDescent="0.35">
      <c r="A205" s="89">
        <v>45747</v>
      </c>
      <c r="B205" t="s">
        <v>52</v>
      </c>
      <c r="C205" t="s">
        <v>129</v>
      </c>
    </row>
    <row r="206" spans="1:3" x14ac:dyDescent="0.35">
      <c r="A206" s="89">
        <v>45747</v>
      </c>
      <c r="B206" t="s">
        <v>52</v>
      </c>
      <c r="C206" t="s">
        <v>127</v>
      </c>
    </row>
    <row r="207" spans="1:3" x14ac:dyDescent="0.35">
      <c r="A207" s="89">
        <v>45747</v>
      </c>
      <c r="B207" t="s">
        <v>52</v>
      </c>
      <c r="C207" t="s">
        <v>127</v>
      </c>
    </row>
    <row r="208" spans="1:3" x14ac:dyDescent="0.35">
      <c r="A208" s="89">
        <v>45747</v>
      </c>
      <c r="B208" t="s">
        <v>292</v>
      </c>
      <c r="C208" t="s">
        <v>354</v>
      </c>
    </row>
    <row r="209" spans="1:3" x14ac:dyDescent="0.35">
      <c r="A209" s="89">
        <v>45747</v>
      </c>
      <c r="B209" t="s">
        <v>292</v>
      </c>
      <c r="C209" t="s">
        <v>305</v>
      </c>
    </row>
    <row r="210" spans="1:3" x14ac:dyDescent="0.35">
      <c r="A210" s="89">
        <v>45747</v>
      </c>
      <c r="B210" t="s">
        <v>292</v>
      </c>
      <c r="C210" t="s">
        <v>288</v>
      </c>
    </row>
    <row r="211" spans="1:3" x14ac:dyDescent="0.35">
      <c r="A211" s="89">
        <v>45747</v>
      </c>
      <c r="B211" t="s">
        <v>292</v>
      </c>
      <c r="C211" t="s">
        <v>302</v>
      </c>
    </row>
    <row r="212" spans="1:3" x14ac:dyDescent="0.35">
      <c r="A212" s="89">
        <v>45747</v>
      </c>
      <c r="B212" t="s">
        <v>292</v>
      </c>
      <c r="C212" t="s">
        <v>340</v>
      </c>
    </row>
    <row r="213" spans="1:3" x14ac:dyDescent="0.35">
      <c r="A213" s="89">
        <v>45747</v>
      </c>
      <c r="B213" t="s">
        <v>292</v>
      </c>
      <c r="C213" t="s">
        <v>303</v>
      </c>
    </row>
    <row r="214" spans="1:3" x14ac:dyDescent="0.35">
      <c r="A214" s="89">
        <v>45747</v>
      </c>
      <c r="B214" t="s">
        <v>292</v>
      </c>
      <c r="C214" t="s">
        <v>301</v>
      </c>
    </row>
    <row r="215" spans="1:3" x14ac:dyDescent="0.35">
      <c r="A215" s="89">
        <v>45747</v>
      </c>
      <c r="B215" t="s">
        <v>292</v>
      </c>
      <c r="C215" t="s">
        <v>341</v>
      </c>
    </row>
    <row r="216" spans="1:3" x14ac:dyDescent="0.35">
      <c r="A216" s="89">
        <v>45747</v>
      </c>
      <c r="B216" t="s">
        <v>292</v>
      </c>
      <c r="C216" t="s">
        <v>336</v>
      </c>
    </row>
    <row r="217" spans="1:3" x14ac:dyDescent="0.35">
      <c r="A217" s="89">
        <v>45747</v>
      </c>
      <c r="B217" t="s">
        <v>292</v>
      </c>
      <c r="C217" t="s">
        <v>355</v>
      </c>
    </row>
    <row r="218" spans="1:3" x14ac:dyDescent="0.35">
      <c r="A218" s="89">
        <v>45747</v>
      </c>
      <c r="B218" t="s">
        <v>292</v>
      </c>
      <c r="C218" t="s">
        <v>308</v>
      </c>
    </row>
    <row r="219" spans="1:3" x14ac:dyDescent="0.35">
      <c r="A219" s="89">
        <v>45747</v>
      </c>
      <c r="B219" t="s">
        <v>292</v>
      </c>
      <c r="C219" t="s">
        <v>306</v>
      </c>
    </row>
    <row r="220" spans="1:3" x14ac:dyDescent="0.35">
      <c r="A220" s="89">
        <v>45747</v>
      </c>
      <c r="B220" t="s">
        <v>292</v>
      </c>
      <c r="C220" t="s">
        <v>342</v>
      </c>
    </row>
    <row r="221" spans="1:3" x14ac:dyDescent="0.35">
      <c r="A221" s="89">
        <v>45747</v>
      </c>
      <c r="B221" t="s">
        <v>292</v>
      </c>
      <c r="C221" t="s">
        <v>287</v>
      </c>
    </row>
    <row r="222" spans="1:3" x14ac:dyDescent="0.35">
      <c r="A222" s="89">
        <v>45747</v>
      </c>
      <c r="B222" t="s">
        <v>292</v>
      </c>
      <c r="C222" t="s">
        <v>304</v>
      </c>
    </row>
    <row r="223" spans="1:3" x14ac:dyDescent="0.35">
      <c r="A223" s="89">
        <v>45747</v>
      </c>
      <c r="B223" t="s">
        <v>292</v>
      </c>
      <c r="C223" t="s">
        <v>311</v>
      </c>
    </row>
    <row r="224" spans="1:3" x14ac:dyDescent="0.35">
      <c r="A224" s="89">
        <v>45747</v>
      </c>
      <c r="B224" t="s">
        <v>292</v>
      </c>
      <c r="C224" t="s">
        <v>338</v>
      </c>
    </row>
    <row r="225" spans="1:12" x14ac:dyDescent="0.35">
      <c r="A225" s="89">
        <v>45747</v>
      </c>
      <c r="B225" t="s">
        <v>292</v>
      </c>
      <c r="C225" t="s">
        <v>300</v>
      </c>
    </row>
    <row r="226" spans="1:12" x14ac:dyDescent="0.35">
      <c r="A226" s="89">
        <v>45747</v>
      </c>
      <c r="B226" t="s">
        <v>292</v>
      </c>
      <c r="C226" t="s">
        <v>339</v>
      </c>
    </row>
    <row r="227" spans="1:12" x14ac:dyDescent="0.35">
      <c r="A227" s="89">
        <v>45747</v>
      </c>
      <c r="B227" t="s">
        <v>292</v>
      </c>
      <c r="C227" t="s">
        <v>337</v>
      </c>
    </row>
    <row r="228" spans="1:12" x14ac:dyDescent="0.35">
      <c r="A228" s="89">
        <v>45747</v>
      </c>
      <c r="B228" t="s">
        <v>292</v>
      </c>
      <c r="C228" t="s">
        <v>312</v>
      </c>
    </row>
    <row r="229" spans="1:12" x14ac:dyDescent="0.35">
      <c r="A229" s="89">
        <v>45747</v>
      </c>
      <c r="B229" t="s">
        <v>292</v>
      </c>
      <c r="C229" t="s">
        <v>312</v>
      </c>
    </row>
    <row r="230" spans="1:12" x14ac:dyDescent="0.35">
      <c r="A230" s="89">
        <v>45747</v>
      </c>
      <c r="B230" t="s">
        <v>292</v>
      </c>
      <c r="C230" t="s">
        <v>343</v>
      </c>
    </row>
    <row r="231" spans="1:12" x14ac:dyDescent="0.35">
      <c r="A231" s="89">
        <v>45747</v>
      </c>
      <c r="B231" t="s">
        <v>292</v>
      </c>
      <c r="C231" t="s">
        <v>281</v>
      </c>
    </row>
    <row r="232" spans="1:12" x14ac:dyDescent="0.35">
      <c r="A232" s="89">
        <v>45747</v>
      </c>
      <c r="B232" t="s">
        <v>292</v>
      </c>
      <c r="C232" t="s">
        <v>349</v>
      </c>
    </row>
    <row r="233" spans="1:12" x14ac:dyDescent="0.35">
      <c r="A233" s="89">
        <v>45747</v>
      </c>
      <c r="B233" t="s">
        <v>292</v>
      </c>
      <c r="C233" t="s">
        <v>293</v>
      </c>
    </row>
    <row r="234" spans="1:12" x14ac:dyDescent="0.35">
      <c r="A234" s="89">
        <v>45748</v>
      </c>
      <c r="B234" t="s">
        <v>357</v>
      </c>
      <c r="C234" t="s">
        <v>360</v>
      </c>
      <c r="E234">
        <v>1</v>
      </c>
      <c r="F234" s="86">
        <v>15400</v>
      </c>
      <c r="G234" t="s">
        <v>359</v>
      </c>
      <c r="H234">
        <v>1</v>
      </c>
      <c r="J234" s="86">
        <v>15400</v>
      </c>
      <c r="K234" s="86">
        <v>15400</v>
      </c>
      <c r="L234" t="s">
        <v>356</v>
      </c>
    </row>
    <row r="235" spans="1:12" x14ac:dyDescent="0.35">
      <c r="A235" s="89">
        <v>45748</v>
      </c>
      <c r="B235" t="s">
        <v>357</v>
      </c>
      <c r="C235" t="s">
        <v>358</v>
      </c>
      <c r="E235">
        <v>1</v>
      </c>
      <c r="F235" s="86">
        <v>15400</v>
      </c>
      <c r="G235" t="s">
        <v>359</v>
      </c>
      <c r="H235">
        <v>1</v>
      </c>
      <c r="J235" s="86">
        <v>15400</v>
      </c>
      <c r="K235" s="86">
        <v>15400</v>
      </c>
      <c r="L235" t="s">
        <v>356</v>
      </c>
    </row>
    <row r="236" spans="1:12" x14ac:dyDescent="0.35">
      <c r="A236" s="89">
        <v>45748</v>
      </c>
      <c r="B236" t="s">
        <v>357</v>
      </c>
      <c r="C236" t="s">
        <v>361</v>
      </c>
      <c r="E236">
        <v>1</v>
      </c>
      <c r="F236" s="86">
        <v>15400</v>
      </c>
      <c r="G236" t="s">
        <v>359</v>
      </c>
      <c r="H236">
        <v>1</v>
      </c>
      <c r="J236" s="86">
        <v>15400</v>
      </c>
      <c r="K236" s="86">
        <v>15400</v>
      </c>
      <c r="L236" t="s">
        <v>356</v>
      </c>
    </row>
    <row r="237" spans="1:12" x14ac:dyDescent="0.35">
      <c r="A237" s="89">
        <v>45748</v>
      </c>
      <c r="B237" t="s">
        <v>50</v>
      </c>
      <c r="C237" t="s">
        <v>325</v>
      </c>
      <c r="E237">
        <v>10</v>
      </c>
      <c r="F237" s="86">
        <v>889.6</v>
      </c>
      <c r="H237">
        <v>1.21</v>
      </c>
      <c r="I237">
        <v>0.06</v>
      </c>
      <c r="J237" s="86">
        <v>1076.4159999999999</v>
      </c>
      <c r="K237" s="86">
        <v>10118.3104</v>
      </c>
      <c r="L237" t="s">
        <v>356</v>
      </c>
    </row>
    <row r="238" spans="1:12" x14ac:dyDescent="0.35">
      <c r="A238" s="89">
        <v>45748</v>
      </c>
      <c r="B238" t="s">
        <v>50</v>
      </c>
      <c r="C238" t="s">
        <v>748</v>
      </c>
      <c r="E238">
        <v>1</v>
      </c>
      <c r="F238" s="86">
        <v>1900.1856</v>
      </c>
      <c r="G238" t="s">
        <v>317</v>
      </c>
      <c r="H238">
        <v>1.21</v>
      </c>
      <c r="I238">
        <v>0.06</v>
      </c>
      <c r="J238" s="86">
        <v>2299.2245760000001</v>
      </c>
      <c r="K238" s="86">
        <v>2161.2711014399997</v>
      </c>
      <c r="L238" t="s">
        <v>356</v>
      </c>
    </row>
    <row r="239" spans="1:12" x14ac:dyDescent="0.35">
      <c r="A239" s="89">
        <v>45748</v>
      </c>
      <c r="B239" t="s">
        <v>50</v>
      </c>
      <c r="C239" t="s">
        <v>323</v>
      </c>
      <c r="E239">
        <v>1</v>
      </c>
      <c r="F239" s="86">
        <v>2604.5540000000001</v>
      </c>
      <c r="G239" t="s">
        <v>317</v>
      </c>
      <c r="H239">
        <v>1.21</v>
      </c>
      <c r="I239">
        <v>0.06</v>
      </c>
      <c r="J239" s="86">
        <v>3151.5103399999998</v>
      </c>
      <c r="K239" s="86">
        <v>2962.4197196</v>
      </c>
      <c r="L239" t="s">
        <v>356</v>
      </c>
    </row>
    <row r="240" spans="1:12" x14ac:dyDescent="0.35">
      <c r="A240" s="89">
        <v>45748</v>
      </c>
      <c r="B240" t="s">
        <v>53</v>
      </c>
      <c r="C240" t="s">
        <v>137</v>
      </c>
      <c r="E240">
        <v>1</v>
      </c>
      <c r="F240" s="86">
        <v>5454.55</v>
      </c>
      <c r="G240" t="s">
        <v>317</v>
      </c>
      <c r="H240">
        <v>1.21</v>
      </c>
      <c r="J240" s="86">
        <v>6600.0055000000002</v>
      </c>
      <c r="K240" s="86">
        <v>6600.0055000000002</v>
      </c>
      <c r="L240" t="s">
        <v>356</v>
      </c>
    </row>
    <row r="241" spans="1:12" x14ac:dyDescent="0.35">
      <c r="A241" s="89">
        <v>45748</v>
      </c>
      <c r="B241" t="s">
        <v>53</v>
      </c>
      <c r="C241" t="s">
        <v>290</v>
      </c>
      <c r="E241">
        <v>2</v>
      </c>
      <c r="F241" s="86">
        <v>3140.5</v>
      </c>
      <c r="G241" t="s">
        <v>317</v>
      </c>
      <c r="H241">
        <v>1.21</v>
      </c>
      <c r="J241" s="86">
        <v>3800.0050000000001</v>
      </c>
      <c r="K241" s="86">
        <v>7600.01</v>
      </c>
      <c r="L241" t="s">
        <v>356</v>
      </c>
    </row>
    <row r="242" spans="1:12" x14ac:dyDescent="0.35">
      <c r="A242" s="89">
        <v>45748</v>
      </c>
      <c r="B242" t="s">
        <v>53</v>
      </c>
      <c r="C242" t="s">
        <v>283</v>
      </c>
      <c r="E242">
        <v>1</v>
      </c>
      <c r="F242" s="86">
        <v>4297.5200000000004</v>
      </c>
      <c r="G242" t="s">
        <v>317</v>
      </c>
      <c r="H242">
        <v>1.21</v>
      </c>
      <c r="J242" s="86">
        <v>5199.9992000000002</v>
      </c>
      <c r="K242" s="86">
        <v>5199.9992000000002</v>
      </c>
      <c r="L242" t="s">
        <v>353</v>
      </c>
    </row>
    <row r="243" spans="1:12" x14ac:dyDescent="0.35">
      <c r="A243" s="89">
        <v>45748</v>
      </c>
      <c r="B243" t="s">
        <v>53</v>
      </c>
      <c r="C243" t="s">
        <v>148</v>
      </c>
      <c r="E243">
        <v>1</v>
      </c>
      <c r="F243" s="86">
        <v>6528.93</v>
      </c>
      <c r="G243" t="s">
        <v>317</v>
      </c>
      <c r="H243">
        <v>1.21</v>
      </c>
      <c r="J243" s="86">
        <v>7900.0052999999998</v>
      </c>
      <c r="K243" s="86">
        <v>7900.0052999999998</v>
      </c>
      <c r="L243" t="s">
        <v>356</v>
      </c>
    </row>
    <row r="244" spans="1:12" x14ac:dyDescent="0.35">
      <c r="A244" s="89">
        <v>45748</v>
      </c>
      <c r="B244" t="s">
        <v>53</v>
      </c>
      <c r="C244" t="s">
        <v>149</v>
      </c>
      <c r="E244">
        <v>1</v>
      </c>
      <c r="F244" s="86">
        <v>8264.4599999999991</v>
      </c>
      <c r="G244" t="s">
        <v>317</v>
      </c>
      <c r="H244">
        <v>1.21</v>
      </c>
      <c r="J244" s="86">
        <v>9999.9965999999986</v>
      </c>
      <c r="K244" s="86">
        <v>9999.9965999999986</v>
      </c>
      <c r="L244" t="s">
        <v>356</v>
      </c>
    </row>
    <row r="245" spans="1:12" x14ac:dyDescent="0.35">
      <c r="A245" s="89">
        <v>45748</v>
      </c>
      <c r="B245" t="s">
        <v>53</v>
      </c>
      <c r="C245" t="s">
        <v>144</v>
      </c>
      <c r="E245">
        <v>10</v>
      </c>
      <c r="F245" s="86">
        <v>866.53</v>
      </c>
      <c r="G245" t="s">
        <v>317</v>
      </c>
      <c r="H245">
        <v>1.21</v>
      </c>
      <c r="J245" s="86">
        <v>1048.5012999999999</v>
      </c>
      <c r="K245" s="86">
        <v>10485.013000000001</v>
      </c>
      <c r="L245" t="s">
        <v>356</v>
      </c>
    </row>
    <row r="246" spans="1:12" x14ac:dyDescent="0.35">
      <c r="A246" s="89">
        <v>45748</v>
      </c>
      <c r="B246" t="s">
        <v>53</v>
      </c>
      <c r="C246" t="s">
        <v>318</v>
      </c>
      <c r="E246">
        <v>10</v>
      </c>
      <c r="F246" s="86">
        <v>866.53</v>
      </c>
      <c r="G246" t="s">
        <v>317</v>
      </c>
      <c r="H246">
        <v>1.21</v>
      </c>
      <c r="J246" s="86">
        <v>1048.5012999999999</v>
      </c>
      <c r="K246" s="86">
        <v>10485.013000000001</v>
      </c>
      <c r="L246" t="s">
        <v>356</v>
      </c>
    </row>
    <row r="247" spans="1:12" x14ac:dyDescent="0.35">
      <c r="A247" s="89">
        <v>45748</v>
      </c>
      <c r="B247" t="s">
        <v>66</v>
      </c>
      <c r="C247" t="s">
        <v>362</v>
      </c>
      <c r="E247">
        <v>2</v>
      </c>
      <c r="F247" s="86">
        <v>3690</v>
      </c>
      <c r="G247" t="s">
        <v>359</v>
      </c>
      <c r="H247">
        <v>1</v>
      </c>
      <c r="J247" s="86">
        <v>3690</v>
      </c>
      <c r="K247" s="86">
        <v>7380</v>
      </c>
      <c r="L247" t="s">
        <v>356</v>
      </c>
    </row>
    <row r="248" spans="1:12" x14ac:dyDescent="0.35">
      <c r="A248" s="89">
        <v>45748</v>
      </c>
      <c r="B248" t="s">
        <v>57</v>
      </c>
      <c r="C248" t="s">
        <v>217</v>
      </c>
      <c r="E248">
        <v>5</v>
      </c>
      <c r="F248" s="86">
        <v>1843.8</v>
      </c>
      <c r="G248" t="s">
        <v>317</v>
      </c>
      <c r="H248">
        <v>1.21</v>
      </c>
      <c r="J248" s="86">
        <v>2230.998</v>
      </c>
      <c r="K248" s="86">
        <v>11154.99</v>
      </c>
      <c r="L248" t="s">
        <v>356</v>
      </c>
    </row>
    <row r="249" spans="1:12" x14ac:dyDescent="0.35">
      <c r="A249" s="89">
        <v>45748</v>
      </c>
      <c r="B249" t="s">
        <v>57</v>
      </c>
      <c r="C249" t="s">
        <v>322</v>
      </c>
      <c r="E249">
        <v>4.6500000000000004</v>
      </c>
      <c r="F249" s="86">
        <v>3353.8494623655911</v>
      </c>
      <c r="G249" t="s">
        <v>317</v>
      </c>
      <c r="H249">
        <v>1.21</v>
      </c>
      <c r="J249" s="86">
        <v>4058.157849462365</v>
      </c>
      <c r="K249" s="86">
        <v>18870.433999999997</v>
      </c>
      <c r="L249" t="s">
        <v>356</v>
      </c>
    </row>
    <row r="250" spans="1:12" x14ac:dyDescent="0.35">
      <c r="A250" s="89">
        <v>45748</v>
      </c>
      <c r="B250" t="s">
        <v>54</v>
      </c>
      <c r="C250" t="s">
        <v>268</v>
      </c>
      <c r="E250">
        <v>1</v>
      </c>
      <c r="F250" s="86">
        <v>2171.9457013574661</v>
      </c>
      <c r="G250" t="s">
        <v>317</v>
      </c>
      <c r="H250">
        <v>1.105</v>
      </c>
      <c r="J250" s="86">
        <v>2400</v>
      </c>
      <c r="K250" s="86">
        <v>2400</v>
      </c>
      <c r="L250" t="s">
        <v>356</v>
      </c>
    </row>
    <row r="251" spans="1:12" x14ac:dyDescent="0.35">
      <c r="A251" s="89">
        <v>45748</v>
      </c>
      <c r="B251" t="s">
        <v>54</v>
      </c>
      <c r="C251" t="s">
        <v>262</v>
      </c>
      <c r="E251">
        <v>0.48</v>
      </c>
      <c r="F251" s="86">
        <v>5248.8687782805428</v>
      </c>
      <c r="G251" t="s">
        <v>317</v>
      </c>
      <c r="H251">
        <v>1.105</v>
      </c>
      <c r="J251" s="86">
        <v>5800</v>
      </c>
      <c r="K251" s="86">
        <v>2783.9999999999995</v>
      </c>
      <c r="L251" t="s">
        <v>356</v>
      </c>
    </row>
    <row r="252" spans="1:12" x14ac:dyDescent="0.35">
      <c r="A252" s="89">
        <v>45748</v>
      </c>
      <c r="B252" t="s">
        <v>54</v>
      </c>
      <c r="C252" t="s">
        <v>159</v>
      </c>
      <c r="E252">
        <v>3</v>
      </c>
      <c r="F252" s="86">
        <v>814.47963800904995</v>
      </c>
      <c r="G252" t="s">
        <v>317</v>
      </c>
      <c r="H252">
        <v>1.105</v>
      </c>
      <c r="J252" s="86">
        <v>900</v>
      </c>
      <c r="K252" s="86">
        <v>2700.0000000000005</v>
      </c>
      <c r="L252" t="s">
        <v>356</v>
      </c>
    </row>
    <row r="253" spans="1:12" x14ac:dyDescent="0.35">
      <c r="A253" s="89">
        <v>45748</v>
      </c>
      <c r="B253" t="s">
        <v>54</v>
      </c>
      <c r="C253" t="s">
        <v>156</v>
      </c>
      <c r="E253">
        <v>2</v>
      </c>
      <c r="F253" s="86">
        <v>1447.9638009049777</v>
      </c>
      <c r="G253" t="s">
        <v>317</v>
      </c>
      <c r="H253">
        <v>1.105</v>
      </c>
      <c r="J253" s="86">
        <v>1600</v>
      </c>
      <c r="K253" s="86">
        <v>3200</v>
      </c>
      <c r="L253" t="s">
        <v>356</v>
      </c>
    </row>
    <row r="254" spans="1:12" x14ac:dyDescent="0.35">
      <c r="A254" s="89">
        <v>45748</v>
      </c>
      <c r="B254" t="s">
        <v>54</v>
      </c>
      <c r="C254" t="s">
        <v>321</v>
      </c>
      <c r="E254">
        <v>0.5</v>
      </c>
      <c r="F254" s="86">
        <v>3891.4027149321273</v>
      </c>
      <c r="G254" t="s">
        <v>317</v>
      </c>
      <c r="H254">
        <v>1.105</v>
      </c>
      <c r="J254" s="86">
        <v>4300</v>
      </c>
      <c r="K254" s="86">
        <v>2150</v>
      </c>
      <c r="L254" t="s">
        <v>356</v>
      </c>
    </row>
    <row r="255" spans="1:12" x14ac:dyDescent="0.35">
      <c r="A255" s="89">
        <v>45748</v>
      </c>
      <c r="B255" t="s">
        <v>54</v>
      </c>
      <c r="C255" t="s">
        <v>157</v>
      </c>
      <c r="E255">
        <v>1</v>
      </c>
      <c r="F255" s="86">
        <v>6153.8461538461543</v>
      </c>
      <c r="G255" t="s">
        <v>317</v>
      </c>
      <c r="H255">
        <v>1.105</v>
      </c>
      <c r="J255" s="86">
        <v>6800</v>
      </c>
      <c r="K255" s="86">
        <v>6800</v>
      </c>
      <c r="L255" t="s">
        <v>356</v>
      </c>
    </row>
    <row r="256" spans="1:12" x14ac:dyDescent="0.35">
      <c r="A256" s="89">
        <v>45748</v>
      </c>
      <c r="B256" t="s">
        <v>54</v>
      </c>
      <c r="C256" t="s">
        <v>28</v>
      </c>
      <c r="E256">
        <v>2</v>
      </c>
      <c r="F256" s="86">
        <v>1809.9547511312217</v>
      </c>
      <c r="G256" t="s">
        <v>317</v>
      </c>
      <c r="H256">
        <v>1.105</v>
      </c>
      <c r="J256" s="86">
        <v>2000</v>
      </c>
      <c r="K256" s="86">
        <v>4000</v>
      </c>
      <c r="L256" t="s">
        <v>356</v>
      </c>
    </row>
    <row r="257" spans="1:12" x14ac:dyDescent="0.35">
      <c r="A257" s="89">
        <v>45748</v>
      </c>
      <c r="B257" t="s">
        <v>54</v>
      </c>
      <c r="C257" t="s">
        <v>45</v>
      </c>
      <c r="E257">
        <v>4</v>
      </c>
      <c r="F257" s="86">
        <v>1176.4705882352939</v>
      </c>
      <c r="G257" t="s">
        <v>317</v>
      </c>
      <c r="H257">
        <v>1.105</v>
      </c>
      <c r="J257" s="86">
        <v>1300</v>
      </c>
      <c r="K257" s="86">
        <v>5200</v>
      </c>
      <c r="L257" t="s">
        <v>356</v>
      </c>
    </row>
    <row r="258" spans="1:12" x14ac:dyDescent="0.35">
      <c r="A258" s="89">
        <v>45748</v>
      </c>
      <c r="B258" t="s">
        <v>54</v>
      </c>
      <c r="C258" t="s">
        <v>160</v>
      </c>
      <c r="E258">
        <v>2</v>
      </c>
      <c r="F258" s="86">
        <v>1900.4524886877828</v>
      </c>
      <c r="G258" t="s">
        <v>317</v>
      </c>
      <c r="H258">
        <v>1.105</v>
      </c>
      <c r="J258" s="86">
        <v>2100</v>
      </c>
      <c r="K258" s="86">
        <v>4200</v>
      </c>
      <c r="L258" t="s">
        <v>356</v>
      </c>
    </row>
    <row r="259" spans="1:12" x14ac:dyDescent="0.35">
      <c r="A259" s="89">
        <v>45750</v>
      </c>
      <c r="B259" t="s">
        <v>54</v>
      </c>
      <c r="C259" t="s">
        <v>164</v>
      </c>
      <c r="E259">
        <v>1.23</v>
      </c>
      <c r="F259" s="86">
        <v>1628.9592760180997</v>
      </c>
      <c r="G259" t="s">
        <v>317</v>
      </c>
      <c r="H259">
        <v>1.105</v>
      </c>
      <c r="J259" s="86">
        <v>1800</v>
      </c>
      <c r="K259" s="86">
        <v>2214</v>
      </c>
      <c r="L259" t="s">
        <v>356</v>
      </c>
    </row>
    <row r="260" spans="1:12" x14ac:dyDescent="0.35">
      <c r="A260" s="89">
        <v>45750</v>
      </c>
      <c r="B260" t="s">
        <v>54</v>
      </c>
      <c r="C260" t="s">
        <v>294</v>
      </c>
      <c r="E260">
        <v>2</v>
      </c>
      <c r="F260" s="86">
        <v>1085.972850678733</v>
      </c>
      <c r="G260" t="s">
        <v>317</v>
      </c>
      <c r="H260">
        <v>1.105</v>
      </c>
      <c r="J260" s="86">
        <v>1200</v>
      </c>
      <c r="K260" s="86">
        <v>2400</v>
      </c>
      <c r="L260" t="s">
        <v>356</v>
      </c>
    </row>
    <row r="261" spans="1:12" x14ac:dyDescent="0.35">
      <c r="A261" s="89">
        <v>45750</v>
      </c>
      <c r="B261" t="s">
        <v>54</v>
      </c>
      <c r="C261" t="s">
        <v>163</v>
      </c>
      <c r="E261">
        <v>0.54</v>
      </c>
      <c r="F261" s="86">
        <v>5248.8687782805428</v>
      </c>
      <c r="G261" t="s">
        <v>317</v>
      </c>
      <c r="H261">
        <v>1.105</v>
      </c>
      <c r="J261" s="86">
        <v>5800</v>
      </c>
      <c r="K261" s="86">
        <v>3132.0000000000005</v>
      </c>
      <c r="L261" t="s">
        <v>356</v>
      </c>
    </row>
    <row r="262" spans="1:12" x14ac:dyDescent="0.35">
      <c r="A262" s="89">
        <v>45750</v>
      </c>
      <c r="B262" t="s">
        <v>54</v>
      </c>
      <c r="C262" t="s">
        <v>229</v>
      </c>
      <c r="E262">
        <v>1</v>
      </c>
      <c r="F262" s="86">
        <v>13574.660633484164</v>
      </c>
      <c r="G262" t="s">
        <v>317</v>
      </c>
      <c r="H262">
        <v>1.105</v>
      </c>
      <c r="J262" s="86">
        <v>15000</v>
      </c>
      <c r="K262" s="86">
        <v>15000</v>
      </c>
      <c r="L262" t="s">
        <v>356</v>
      </c>
    </row>
    <row r="263" spans="1:12" x14ac:dyDescent="0.35">
      <c r="A263" s="89">
        <v>45750</v>
      </c>
      <c r="B263" t="s">
        <v>54</v>
      </c>
      <c r="C263" t="s">
        <v>514</v>
      </c>
      <c r="E263">
        <v>1.59</v>
      </c>
      <c r="F263" s="86">
        <v>7058.8235294117649</v>
      </c>
      <c r="G263" t="s">
        <v>317</v>
      </c>
      <c r="H263">
        <v>1.105</v>
      </c>
      <c r="J263" s="86">
        <v>7800</v>
      </c>
      <c r="K263" s="86">
        <v>12402</v>
      </c>
      <c r="L263" t="s">
        <v>356</v>
      </c>
    </row>
    <row r="264" spans="1:12" x14ac:dyDescent="0.35">
      <c r="A264" s="89">
        <v>45750</v>
      </c>
      <c r="B264" t="s">
        <v>52</v>
      </c>
      <c r="C264" t="s">
        <v>127</v>
      </c>
      <c r="E264">
        <v>96</v>
      </c>
      <c r="F264" s="86">
        <v>1101.4100000000001</v>
      </c>
      <c r="G264" t="s">
        <v>317</v>
      </c>
      <c r="H264">
        <v>1.21</v>
      </c>
      <c r="J264" s="86">
        <v>1332.7061000000001</v>
      </c>
      <c r="K264" s="86">
        <v>127939.78560000002</v>
      </c>
      <c r="L264" t="s">
        <v>356</v>
      </c>
    </row>
    <row r="265" spans="1:12" x14ac:dyDescent="0.35">
      <c r="A265" s="89">
        <v>45751</v>
      </c>
      <c r="B265" t="s">
        <v>50</v>
      </c>
      <c r="C265" t="s">
        <v>325</v>
      </c>
      <c r="E265">
        <v>10</v>
      </c>
      <c r="F265" s="86">
        <v>889.6</v>
      </c>
      <c r="G265" t="s">
        <v>317</v>
      </c>
      <c r="H265">
        <v>1.21</v>
      </c>
      <c r="I265">
        <v>0.06</v>
      </c>
      <c r="J265" s="86">
        <v>1076.4159999999999</v>
      </c>
      <c r="K265" s="86">
        <v>10118.3104</v>
      </c>
      <c r="L265" t="s">
        <v>356</v>
      </c>
    </row>
    <row r="266" spans="1:12" x14ac:dyDescent="0.35">
      <c r="A266" s="89">
        <v>45751</v>
      </c>
      <c r="B266" t="s">
        <v>50</v>
      </c>
      <c r="C266" t="s">
        <v>104</v>
      </c>
      <c r="E266">
        <v>4.1399999999999997</v>
      </c>
      <c r="F266" s="86">
        <v>7595.9928</v>
      </c>
      <c r="G266" t="s">
        <v>317</v>
      </c>
      <c r="H266">
        <v>1.21</v>
      </c>
      <c r="J266" s="86">
        <v>9191.1512879999991</v>
      </c>
      <c r="K266" s="86">
        <v>38051.366332319994</v>
      </c>
      <c r="L266" t="s">
        <v>356</v>
      </c>
    </row>
    <row r="267" spans="1:12" x14ac:dyDescent="0.35">
      <c r="A267" s="89">
        <v>45751</v>
      </c>
      <c r="B267" t="s">
        <v>50</v>
      </c>
      <c r="C267" t="s">
        <v>326</v>
      </c>
      <c r="E267">
        <v>2</v>
      </c>
      <c r="F267" s="86">
        <v>728.64</v>
      </c>
      <c r="G267" t="s">
        <v>317</v>
      </c>
      <c r="H267">
        <v>1.21</v>
      </c>
      <c r="J267" s="86">
        <v>881.65440000000001</v>
      </c>
      <c r="K267" s="86">
        <v>1763.3088</v>
      </c>
      <c r="L267" t="s">
        <v>356</v>
      </c>
    </row>
    <row r="268" spans="1:12" x14ac:dyDescent="0.35">
      <c r="A268" s="89">
        <v>45752</v>
      </c>
      <c r="B268" t="s">
        <v>54</v>
      </c>
      <c r="C268" t="s">
        <v>229</v>
      </c>
      <c r="E268">
        <v>1</v>
      </c>
      <c r="F268" s="86">
        <v>13574.660633484164</v>
      </c>
      <c r="G268" t="s">
        <v>317</v>
      </c>
      <c r="H268">
        <v>1.105</v>
      </c>
      <c r="J268" s="86">
        <v>15000</v>
      </c>
      <c r="K268" s="86">
        <v>15000</v>
      </c>
      <c r="L268" t="s">
        <v>356</v>
      </c>
    </row>
    <row r="269" spans="1:12" x14ac:dyDescent="0.35">
      <c r="A269" s="89">
        <v>45752</v>
      </c>
      <c r="B269" t="s">
        <v>54</v>
      </c>
      <c r="C269" t="s">
        <v>229</v>
      </c>
      <c r="E269">
        <v>1</v>
      </c>
      <c r="F269" s="86">
        <v>13574.660633484164</v>
      </c>
      <c r="G269" t="s">
        <v>317</v>
      </c>
      <c r="H269">
        <v>1.105</v>
      </c>
      <c r="J269" s="86">
        <v>15000</v>
      </c>
      <c r="K269" s="86">
        <v>15000</v>
      </c>
      <c r="L269" t="s">
        <v>356</v>
      </c>
    </row>
    <row r="270" spans="1:12" x14ac:dyDescent="0.35">
      <c r="A270" s="89">
        <v>45752</v>
      </c>
      <c r="B270" t="s">
        <v>54</v>
      </c>
      <c r="C270" t="s">
        <v>514</v>
      </c>
      <c r="E270">
        <v>2.41</v>
      </c>
      <c r="F270" s="86">
        <v>7058.8235294117649</v>
      </c>
      <c r="G270" t="s">
        <v>317</v>
      </c>
      <c r="H270">
        <v>1.105</v>
      </c>
      <c r="J270" s="86">
        <v>7800</v>
      </c>
      <c r="K270" s="86">
        <v>18798</v>
      </c>
      <c r="L270" t="s">
        <v>356</v>
      </c>
    </row>
    <row r="271" spans="1:12" x14ac:dyDescent="0.35">
      <c r="A271" s="89">
        <v>45752</v>
      </c>
      <c r="B271" t="s">
        <v>54</v>
      </c>
      <c r="C271" t="s">
        <v>514</v>
      </c>
      <c r="E271">
        <v>2.41</v>
      </c>
      <c r="F271" s="86">
        <v>7058.8235294117649</v>
      </c>
      <c r="G271" t="s">
        <v>317</v>
      </c>
      <c r="H271">
        <v>1.105</v>
      </c>
      <c r="J271" s="86">
        <v>7800</v>
      </c>
      <c r="K271" s="86">
        <v>18798</v>
      </c>
      <c r="L271" t="s">
        <v>356</v>
      </c>
    </row>
    <row r="272" spans="1:12" x14ac:dyDescent="0.35">
      <c r="A272" s="89">
        <v>45754</v>
      </c>
      <c r="B272" t="s">
        <v>54</v>
      </c>
      <c r="C272" t="s">
        <v>164</v>
      </c>
      <c r="E272">
        <v>2.52</v>
      </c>
      <c r="F272" s="86">
        <v>1628.9592760180997</v>
      </c>
      <c r="G272" t="s">
        <v>317</v>
      </c>
      <c r="H272">
        <v>1.105</v>
      </c>
      <c r="J272" s="86">
        <v>1800</v>
      </c>
      <c r="K272" s="86">
        <v>4536.0000000000009</v>
      </c>
      <c r="L272" t="s">
        <v>356</v>
      </c>
    </row>
    <row r="273" spans="1:12" x14ac:dyDescent="0.35">
      <c r="A273" s="89">
        <v>45754</v>
      </c>
      <c r="B273" t="s">
        <v>54</v>
      </c>
      <c r="C273" t="s">
        <v>27</v>
      </c>
      <c r="E273">
        <v>1.45</v>
      </c>
      <c r="F273" s="86">
        <v>1900.4524886877828</v>
      </c>
      <c r="G273" t="s">
        <v>317</v>
      </c>
      <c r="H273">
        <v>1.105</v>
      </c>
      <c r="J273" s="86">
        <v>2100</v>
      </c>
      <c r="K273" s="86">
        <v>3044.9999999999995</v>
      </c>
      <c r="L273" t="s">
        <v>356</v>
      </c>
    </row>
    <row r="274" spans="1:12" x14ac:dyDescent="0.35">
      <c r="A274" s="89">
        <v>45754</v>
      </c>
      <c r="B274" t="s">
        <v>54</v>
      </c>
      <c r="C274" t="s">
        <v>284</v>
      </c>
      <c r="E274">
        <v>1</v>
      </c>
      <c r="F274" s="86">
        <v>3438.9140271493211</v>
      </c>
      <c r="G274" t="s">
        <v>317</v>
      </c>
      <c r="H274">
        <v>1.105</v>
      </c>
      <c r="J274" s="86">
        <v>3799.9999999999991</v>
      </c>
      <c r="K274" s="86">
        <v>3799.9999999999991</v>
      </c>
      <c r="L274" t="s">
        <v>356</v>
      </c>
    </row>
    <row r="275" spans="1:12" x14ac:dyDescent="0.35">
      <c r="A275" s="89">
        <v>45754</v>
      </c>
      <c r="B275" t="s">
        <v>54</v>
      </c>
      <c r="C275" t="s">
        <v>159</v>
      </c>
      <c r="E275">
        <v>2</v>
      </c>
      <c r="F275" s="86">
        <v>678.73303167420818</v>
      </c>
      <c r="G275" t="s">
        <v>317</v>
      </c>
      <c r="H275">
        <v>1.105</v>
      </c>
      <c r="J275" s="86">
        <v>750</v>
      </c>
      <c r="K275" s="86">
        <v>1500</v>
      </c>
      <c r="L275" t="s">
        <v>356</v>
      </c>
    </row>
    <row r="276" spans="1:12" x14ac:dyDescent="0.35">
      <c r="A276" s="89">
        <v>45754</v>
      </c>
      <c r="B276" t="s">
        <v>54</v>
      </c>
      <c r="C276" t="s">
        <v>156</v>
      </c>
      <c r="E276">
        <v>1.39</v>
      </c>
      <c r="F276" s="86">
        <v>1447.9638009049777</v>
      </c>
      <c r="G276" t="s">
        <v>317</v>
      </c>
      <c r="H276">
        <v>1.105</v>
      </c>
      <c r="J276" s="86">
        <v>1600</v>
      </c>
      <c r="K276" s="86">
        <v>2224</v>
      </c>
      <c r="L276" t="s">
        <v>356</v>
      </c>
    </row>
    <row r="277" spans="1:12" x14ac:dyDescent="0.35">
      <c r="A277" s="89">
        <v>45754</v>
      </c>
      <c r="B277" t="s">
        <v>54</v>
      </c>
      <c r="C277" t="s">
        <v>165</v>
      </c>
      <c r="E277">
        <v>1</v>
      </c>
      <c r="F277" s="86">
        <v>1628.9592760180997</v>
      </c>
      <c r="G277" t="s">
        <v>317</v>
      </c>
      <c r="H277">
        <v>1.105</v>
      </c>
      <c r="J277" s="86">
        <v>1800</v>
      </c>
      <c r="K277" s="86">
        <v>1800</v>
      </c>
      <c r="L277" t="s">
        <v>356</v>
      </c>
    </row>
    <row r="278" spans="1:12" x14ac:dyDescent="0.35">
      <c r="A278" s="89">
        <v>45754</v>
      </c>
      <c r="B278" t="s">
        <v>54</v>
      </c>
      <c r="C278" t="s">
        <v>28</v>
      </c>
      <c r="E278">
        <v>1.03</v>
      </c>
      <c r="F278" s="86">
        <v>2081.4479638009052</v>
      </c>
      <c r="G278" t="s">
        <v>317</v>
      </c>
      <c r="H278">
        <v>1.105</v>
      </c>
      <c r="J278" s="86">
        <v>2300</v>
      </c>
      <c r="K278" s="86">
        <v>2369.0000000000005</v>
      </c>
      <c r="L278" t="s">
        <v>356</v>
      </c>
    </row>
    <row r="279" spans="1:12" x14ac:dyDescent="0.35">
      <c r="A279" s="89">
        <v>45755</v>
      </c>
      <c r="B279" t="s">
        <v>50</v>
      </c>
      <c r="C279" t="s">
        <v>107</v>
      </c>
      <c r="E279">
        <v>2</v>
      </c>
      <c r="F279" s="86">
        <v>874.9633</v>
      </c>
      <c r="G279" t="s">
        <v>317</v>
      </c>
      <c r="H279">
        <v>1.21</v>
      </c>
      <c r="I279">
        <v>0.06</v>
      </c>
      <c r="J279" s="86">
        <v>1058.7055929999999</v>
      </c>
      <c r="K279" s="86">
        <v>1990.36651484</v>
      </c>
      <c r="L279" t="s">
        <v>356</v>
      </c>
    </row>
    <row r="280" spans="1:12" x14ac:dyDescent="0.35">
      <c r="A280" s="89">
        <v>45755</v>
      </c>
      <c r="B280" t="s">
        <v>50</v>
      </c>
      <c r="C280" t="s">
        <v>315</v>
      </c>
      <c r="E280">
        <v>3.5</v>
      </c>
      <c r="F280" s="86">
        <v>9039.9122000000007</v>
      </c>
      <c r="G280" t="s">
        <v>317</v>
      </c>
      <c r="H280">
        <v>1.21</v>
      </c>
      <c r="I280">
        <v>0.06</v>
      </c>
      <c r="J280" s="86">
        <v>10938.293761999999</v>
      </c>
      <c r="K280" s="86">
        <v>35986.986476979997</v>
      </c>
      <c r="L280" t="s">
        <v>356</v>
      </c>
    </row>
    <row r="281" spans="1:12" x14ac:dyDescent="0.35">
      <c r="A281" s="89">
        <v>45755</v>
      </c>
      <c r="B281" t="s">
        <v>50</v>
      </c>
      <c r="C281" t="s">
        <v>122</v>
      </c>
      <c r="E281">
        <v>1</v>
      </c>
      <c r="F281" s="86">
        <v>3538.1754999999998</v>
      </c>
      <c r="G281" t="s">
        <v>317</v>
      </c>
      <c r="H281">
        <v>1.21</v>
      </c>
      <c r="I281">
        <v>0.06</v>
      </c>
      <c r="J281" s="86">
        <v>4281.1923549999992</v>
      </c>
      <c r="K281" s="86">
        <v>4024.3208136999992</v>
      </c>
      <c r="L281" t="s">
        <v>356</v>
      </c>
    </row>
    <row r="282" spans="1:12" x14ac:dyDescent="0.35">
      <c r="A282" s="89">
        <v>45755</v>
      </c>
      <c r="B282" t="s">
        <v>50</v>
      </c>
      <c r="C282" t="s">
        <v>320</v>
      </c>
      <c r="E282">
        <v>2</v>
      </c>
      <c r="F282" s="86">
        <v>970.2</v>
      </c>
      <c r="G282" t="s">
        <v>317</v>
      </c>
      <c r="H282">
        <v>1.21</v>
      </c>
      <c r="J282" s="86">
        <v>1173.942</v>
      </c>
      <c r="K282" s="86">
        <v>2347.884</v>
      </c>
      <c r="L282" t="s">
        <v>356</v>
      </c>
    </row>
    <row r="283" spans="1:12" x14ac:dyDescent="0.35">
      <c r="A283" s="89">
        <v>45755</v>
      </c>
      <c r="B283" t="s">
        <v>50</v>
      </c>
      <c r="C283" t="s">
        <v>104</v>
      </c>
      <c r="E283">
        <v>7.58</v>
      </c>
      <c r="F283" s="86">
        <v>7747.9116000000004</v>
      </c>
      <c r="G283" t="s">
        <v>317</v>
      </c>
      <c r="H283">
        <v>1.21</v>
      </c>
      <c r="J283" s="86">
        <v>9374.9730359999994</v>
      </c>
      <c r="K283" s="86">
        <v>71062.29561288</v>
      </c>
      <c r="L283" t="s">
        <v>356</v>
      </c>
    </row>
    <row r="284" spans="1:12" x14ac:dyDescent="0.35">
      <c r="A284" s="89">
        <v>45755</v>
      </c>
      <c r="B284" t="s">
        <v>50</v>
      </c>
      <c r="C284" t="s">
        <v>741</v>
      </c>
      <c r="E284">
        <v>3.5</v>
      </c>
      <c r="F284" s="86">
        <v>5223.68</v>
      </c>
      <c r="G284" t="s">
        <v>317</v>
      </c>
      <c r="H284">
        <v>1.21</v>
      </c>
      <c r="I284">
        <v>0.06</v>
      </c>
      <c r="J284" s="86">
        <v>6320.6527999999998</v>
      </c>
      <c r="K284" s="86">
        <v>20794.947712000001</v>
      </c>
      <c r="L284" t="s">
        <v>356</v>
      </c>
    </row>
    <row r="285" spans="1:12" x14ac:dyDescent="0.35">
      <c r="A285" s="89">
        <v>45755</v>
      </c>
      <c r="B285" t="s">
        <v>50</v>
      </c>
      <c r="C285" t="s">
        <v>106</v>
      </c>
      <c r="E285">
        <v>2</v>
      </c>
      <c r="F285" s="86">
        <v>876.11699999999996</v>
      </c>
      <c r="G285" t="s">
        <v>317</v>
      </c>
      <c r="H285">
        <v>1.21</v>
      </c>
      <c r="I285">
        <v>0.06</v>
      </c>
      <c r="J285" s="86">
        <v>1060.1015699999998</v>
      </c>
      <c r="K285" s="86">
        <v>1992.9909516</v>
      </c>
      <c r="L285" t="s">
        <v>356</v>
      </c>
    </row>
    <row r="286" spans="1:12" x14ac:dyDescent="0.35">
      <c r="A286" s="89">
        <v>45755</v>
      </c>
      <c r="B286" t="s">
        <v>53</v>
      </c>
      <c r="C286" t="s">
        <v>316</v>
      </c>
      <c r="E286">
        <v>1</v>
      </c>
      <c r="F286" s="86">
        <v>3900</v>
      </c>
      <c r="G286" t="s">
        <v>317</v>
      </c>
      <c r="H286">
        <v>1.21</v>
      </c>
      <c r="J286" s="86">
        <v>4719</v>
      </c>
      <c r="K286" s="86">
        <v>4719</v>
      </c>
      <c r="L286" t="s">
        <v>356</v>
      </c>
    </row>
    <row r="287" spans="1:12" x14ac:dyDescent="0.35">
      <c r="A287" s="89">
        <v>45755</v>
      </c>
      <c r="B287" t="s">
        <v>53</v>
      </c>
      <c r="C287" t="s">
        <v>316</v>
      </c>
      <c r="E287">
        <v>1</v>
      </c>
      <c r="F287" s="86">
        <v>3223.14</v>
      </c>
      <c r="G287" t="s">
        <v>317</v>
      </c>
      <c r="H287">
        <v>1.21</v>
      </c>
      <c r="J287" s="86">
        <v>3899.9994000000002</v>
      </c>
      <c r="K287" s="86">
        <v>3899.9994000000002</v>
      </c>
      <c r="L287" t="s">
        <v>353</v>
      </c>
    </row>
    <row r="288" spans="1:12" x14ac:dyDescent="0.35">
      <c r="A288" s="89">
        <v>45755</v>
      </c>
      <c r="B288" t="s">
        <v>53</v>
      </c>
      <c r="C288" t="s">
        <v>137</v>
      </c>
      <c r="E288">
        <v>1</v>
      </c>
      <c r="F288" s="86">
        <v>6600</v>
      </c>
      <c r="G288" t="s">
        <v>317</v>
      </c>
      <c r="H288">
        <v>1.21</v>
      </c>
      <c r="J288" s="86">
        <v>7986</v>
      </c>
      <c r="K288" s="86">
        <v>7986</v>
      </c>
      <c r="L288" t="s">
        <v>356</v>
      </c>
    </row>
    <row r="289" spans="1:12" x14ac:dyDescent="0.35">
      <c r="A289" s="89">
        <v>45755</v>
      </c>
      <c r="B289" t="s">
        <v>53</v>
      </c>
      <c r="C289" t="s">
        <v>137</v>
      </c>
      <c r="E289">
        <v>1</v>
      </c>
      <c r="F289" s="86">
        <v>5454.55</v>
      </c>
      <c r="H289">
        <v>1.21</v>
      </c>
      <c r="J289" s="86">
        <v>6600.0055000000002</v>
      </c>
      <c r="K289" s="86">
        <v>6600.0055000000002</v>
      </c>
      <c r="L289" t="s">
        <v>356</v>
      </c>
    </row>
    <row r="290" spans="1:12" x14ac:dyDescent="0.35">
      <c r="A290" s="89">
        <v>45755</v>
      </c>
      <c r="B290" t="s">
        <v>53</v>
      </c>
      <c r="C290" t="s">
        <v>137</v>
      </c>
      <c r="E290">
        <v>1</v>
      </c>
      <c r="F290" s="86">
        <v>5454.55</v>
      </c>
      <c r="G290" t="s">
        <v>317</v>
      </c>
      <c r="H290">
        <v>1.21</v>
      </c>
      <c r="J290" s="86">
        <v>6600.0055000000002</v>
      </c>
      <c r="K290" s="86">
        <v>6600.0055000000002</v>
      </c>
      <c r="L290" t="s">
        <v>353</v>
      </c>
    </row>
    <row r="291" spans="1:12" x14ac:dyDescent="0.35">
      <c r="A291" s="89">
        <v>45755</v>
      </c>
      <c r="B291" t="s">
        <v>53</v>
      </c>
      <c r="C291" t="s">
        <v>136</v>
      </c>
      <c r="E291">
        <v>20</v>
      </c>
      <c r="F291" s="86">
        <v>124.39</v>
      </c>
      <c r="H291">
        <v>1.21</v>
      </c>
      <c r="J291" s="86">
        <v>150.5119</v>
      </c>
      <c r="K291" s="86">
        <v>3010.2380000000003</v>
      </c>
      <c r="L291" t="s">
        <v>356</v>
      </c>
    </row>
    <row r="292" spans="1:12" x14ac:dyDescent="0.35">
      <c r="A292" s="89">
        <v>45755</v>
      </c>
      <c r="B292" t="s">
        <v>53</v>
      </c>
      <c r="C292" t="s">
        <v>328</v>
      </c>
      <c r="E292">
        <v>2</v>
      </c>
      <c r="F292" s="86">
        <v>578.51</v>
      </c>
      <c r="H292">
        <v>1.21</v>
      </c>
      <c r="J292" s="86">
        <v>699.99709999999993</v>
      </c>
      <c r="K292" s="86">
        <v>1399.9942000000001</v>
      </c>
      <c r="L292" t="s">
        <v>356</v>
      </c>
    </row>
    <row r="293" spans="1:12" x14ac:dyDescent="0.35">
      <c r="A293" s="89">
        <v>45755</v>
      </c>
      <c r="B293" t="s">
        <v>53</v>
      </c>
      <c r="C293" t="s">
        <v>140</v>
      </c>
      <c r="E293">
        <v>1</v>
      </c>
      <c r="F293" s="86">
        <v>9500</v>
      </c>
      <c r="G293" t="s">
        <v>317</v>
      </c>
      <c r="H293">
        <v>1.21</v>
      </c>
      <c r="J293" s="86">
        <v>11495</v>
      </c>
      <c r="K293" s="86">
        <v>11495</v>
      </c>
      <c r="L293" t="s">
        <v>356</v>
      </c>
    </row>
    <row r="294" spans="1:12" x14ac:dyDescent="0.35">
      <c r="A294" s="89">
        <v>45755</v>
      </c>
      <c r="B294" t="s">
        <v>53</v>
      </c>
      <c r="C294" t="s">
        <v>140</v>
      </c>
      <c r="E294">
        <v>1</v>
      </c>
      <c r="F294" s="86">
        <v>7851.24</v>
      </c>
      <c r="H294">
        <v>1.21</v>
      </c>
      <c r="J294" s="86">
        <v>9500.0004000000008</v>
      </c>
      <c r="K294" s="86">
        <v>9500.0004000000008</v>
      </c>
      <c r="L294" t="s">
        <v>356</v>
      </c>
    </row>
    <row r="295" spans="1:12" x14ac:dyDescent="0.35">
      <c r="A295" s="89">
        <v>45755</v>
      </c>
      <c r="B295" t="s">
        <v>53</v>
      </c>
      <c r="C295" t="s">
        <v>140</v>
      </c>
      <c r="E295">
        <v>1</v>
      </c>
      <c r="F295" s="86">
        <v>7851.24</v>
      </c>
      <c r="G295" t="s">
        <v>317</v>
      </c>
      <c r="H295">
        <v>1.21</v>
      </c>
      <c r="J295" s="86">
        <v>9500.0004000000008</v>
      </c>
      <c r="K295" s="86">
        <v>9500.0004000000008</v>
      </c>
      <c r="L295" t="s">
        <v>353</v>
      </c>
    </row>
    <row r="296" spans="1:12" x14ac:dyDescent="0.35">
      <c r="A296" s="89">
        <v>45755</v>
      </c>
      <c r="B296" t="s">
        <v>53</v>
      </c>
      <c r="C296" t="s">
        <v>290</v>
      </c>
      <c r="E296">
        <v>1</v>
      </c>
      <c r="F296" s="86">
        <v>5600</v>
      </c>
      <c r="G296" t="s">
        <v>317</v>
      </c>
      <c r="H296">
        <v>1.21</v>
      </c>
      <c r="J296" s="86">
        <v>6776</v>
      </c>
      <c r="K296" s="86">
        <v>6776</v>
      </c>
      <c r="L296" t="s">
        <v>356</v>
      </c>
    </row>
    <row r="297" spans="1:12" x14ac:dyDescent="0.35">
      <c r="A297" s="89">
        <v>45755</v>
      </c>
      <c r="B297" t="s">
        <v>53</v>
      </c>
      <c r="C297" t="s">
        <v>290</v>
      </c>
      <c r="E297">
        <v>1</v>
      </c>
      <c r="F297" s="86">
        <v>4628.1000000000004</v>
      </c>
      <c r="G297" t="s">
        <v>317</v>
      </c>
      <c r="H297">
        <v>1.21</v>
      </c>
      <c r="J297" s="86">
        <v>5600.0010000000002</v>
      </c>
      <c r="K297" s="86">
        <v>5600.0010000000002</v>
      </c>
      <c r="L297" t="s">
        <v>353</v>
      </c>
    </row>
    <row r="298" spans="1:12" x14ac:dyDescent="0.35">
      <c r="A298" s="89">
        <v>45755</v>
      </c>
      <c r="B298" t="s">
        <v>53</v>
      </c>
      <c r="C298" t="s">
        <v>289</v>
      </c>
      <c r="E298">
        <v>10</v>
      </c>
      <c r="F298" s="86">
        <v>82.65</v>
      </c>
      <c r="H298">
        <v>1.21</v>
      </c>
      <c r="J298" s="86">
        <v>100.0065</v>
      </c>
      <c r="K298" s="86">
        <v>1000.0650000000001</v>
      </c>
      <c r="L298" t="s">
        <v>356</v>
      </c>
    </row>
    <row r="299" spans="1:12" x14ac:dyDescent="0.35">
      <c r="A299" s="89">
        <v>45755</v>
      </c>
      <c r="B299" t="s">
        <v>53</v>
      </c>
      <c r="C299" t="s">
        <v>749</v>
      </c>
      <c r="E299">
        <v>4</v>
      </c>
      <c r="F299" s="86">
        <v>371.9</v>
      </c>
      <c r="H299">
        <v>1.21</v>
      </c>
      <c r="J299" s="86">
        <v>449.99900000000002</v>
      </c>
      <c r="K299" s="86">
        <v>1799.9960000000001</v>
      </c>
      <c r="L299" t="s">
        <v>356</v>
      </c>
    </row>
    <row r="300" spans="1:12" x14ac:dyDescent="0.35">
      <c r="A300" s="89">
        <v>45755</v>
      </c>
      <c r="B300" t="s">
        <v>54</v>
      </c>
      <c r="C300" t="s">
        <v>234</v>
      </c>
      <c r="E300">
        <v>3</v>
      </c>
      <c r="F300" s="86">
        <v>2986.4253393665158</v>
      </c>
      <c r="G300" t="s">
        <v>317</v>
      </c>
      <c r="H300">
        <v>1.105</v>
      </c>
      <c r="J300" s="86">
        <v>3300</v>
      </c>
      <c r="K300" s="86">
        <v>9899.9999999999982</v>
      </c>
      <c r="L300" t="s">
        <v>353</v>
      </c>
    </row>
    <row r="301" spans="1:12" x14ac:dyDescent="0.35">
      <c r="A301" s="89">
        <v>45755</v>
      </c>
      <c r="B301" t="s">
        <v>54</v>
      </c>
      <c r="C301" t="s">
        <v>284</v>
      </c>
      <c r="E301">
        <v>0.5</v>
      </c>
      <c r="F301" s="86">
        <v>3438.9140271493211</v>
      </c>
      <c r="G301" t="s">
        <v>317</v>
      </c>
      <c r="H301">
        <v>1.105</v>
      </c>
      <c r="J301" s="86">
        <v>3799.9999999999991</v>
      </c>
      <c r="K301" s="86">
        <v>1900</v>
      </c>
      <c r="L301" t="s">
        <v>353</v>
      </c>
    </row>
    <row r="302" spans="1:12" x14ac:dyDescent="0.35">
      <c r="A302" s="89">
        <v>45755</v>
      </c>
      <c r="B302" t="s">
        <v>54</v>
      </c>
      <c r="C302" t="s">
        <v>155</v>
      </c>
      <c r="E302">
        <v>1</v>
      </c>
      <c r="F302" s="86">
        <v>1447.9638009049777</v>
      </c>
      <c r="G302" t="s">
        <v>317</v>
      </c>
      <c r="H302">
        <v>1.105</v>
      </c>
      <c r="J302" s="86">
        <v>1600</v>
      </c>
      <c r="K302" s="86">
        <v>1600</v>
      </c>
      <c r="L302" t="s">
        <v>353</v>
      </c>
    </row>
    <row r="303" spans="1:12" x14ac:dyDescent="0.35">
      <c r="A303" s="89">
        <v>45755</v>
      </c>
      <c r="B303" t="s">
        <v>54</v>
      </c>
      <c r="C303" t="s">
        <v>154</v>
      </c>
      <c r="E303">
        <v>3</v>
      </c>
      <c r="F303" s="86">
        <v>1990.9502262443441</v>
      </c>
      <c r="G303" t="s">
        <v>317</v>
      </c>
      <c r="H303">
        <v>1.105</v>
      </c>
      <c r="J303" s="86">
        <v>2200</v>
      </c>
      <c r="K303" s="86">
        <v>6600</v>
      </c>
      <c r="L303" t="s">
        <v>353</v>
      </c>
    </row>
    <row r="304" spans="1:12" x14ac:dyDescent="0.35">
      <c r="A304" s="89">
        <v>45755</v>
      </c>
      <c r="B304" t="s">
        <v>54</v>
      </c>
      <c r="C304" t="s">
        <v>229</v>
      </c>
      <c r="E304">
        <v>3</v>
      </c>
      <c r="F304" s="86">
        <v>904.97737556561083</v>
      </c>
      <c r="G304" t="s">
        <v>317</v>
      </c>
      <c r="H304">
        <v>1.105</v>
      </c>
      <c r="J304" s="86">
        <v>1000</v>
      </c>
      <c r="K304" s="86">
        <v>3000</v>
      </c>
      <c r="L304" t="s">
        <v>353</v>
      </c>
    </row>
    <row r="305" spans="1:12" x14ac:dyDescent="0.35">
      <c r="A305" s="89">
        <v>45755</v>
      </c>
      <c r="B305" t="s">
        <v>54</v>
      </c>
      <c r="C305" t="s">
        <v>156</v>
      </c>
      <c r="E305">
        <v>1</v>
      </c>
      <c r="F305" s="86">
        <v>1447.9638009049777</v>
      </c>
      <c r="G305" t="s">
        <v>317</v>
      </c>
      <c r="H305">
        <v>1.105</v>
      </c>
      <c r="J305" s="86">
        <v>1600</v>
      </c>
      <c r="K305" s="86">
        <v>1600</v>
      </c>
      <c r="L305" t="s">
        <v>353</v>
      </c>
    </row>
    <row r="306" spans="1:12" x14ac:dyDescent="0.35">
      <c r="A306" s="89">
        <v>45755</v>
      </c>
      <c r="B306" t="s">
        <v>54</v>
      </c>
      <c r="C306" t="s">
        <v>45</v>
      </c>
      <c r="E306">
        <v>2</v>
      </c>
      <c r="F306" s="86">
        <v>1176.4705882352939</v>
      </c>
      <c r="G306" t="s">
        <v>317</v>
      </c>
      <c r="H306">
        <v>1.105</v>
      </c>
      <c r="J306" s="86">
        <v>1300</v>
      </c>
      <c r="K306" s="86">
        <v>2600</v>
      </c>
      <c r="L306" t="s">
        <v>353</v>
      </c>
    </row>
    <row r="307" spans="1:12" x14ac:dyDescent="0.35">
      <c r="A307" s="89">
        <v>45755</v>
      </c>
      <c r="B307" t="s">
        <v>52</v>
      </c>
      <c r="C307" t="s">
        <v>128</v>
      </c>
      <c r="E307">
        <v>12</v>
      </c>
      <c r="F307" s="86">
        <v>1101.4100000000001</v>
      </c>
      <c r="G307" t="s">
        <v>317</v>
      </c>
      <c r="H307">
        <v>1.21</v>
      </c>
      <c r="J307" s="86">
        <v>1332.7061000000001</v>
      </c>
      <c r="K307" s="86">
        <v>15992.473200000002</v>
      </c>
      <c r="L307" t="s">
        <v>356</v>
      </c>
    </row>
    <row r="308" spans="1:12" x14ac:dyDescent="0.35">
      <c r="A308" s="89">
        <v>45755</v>
      </c>
      <c r="B308" t="s">
        <v>52</v>
      </c>
      <c r="C308" t="s">
        <v>129</v>
      </c>
      <c r="E308">
        <v>12</v>
      </c>
      <c r="F308" s="86">
        <v>1182.56</v>
      </c>
      <c r="G308" t="s">
        <v>317</v>
      </c>
      <c r="H308">
        <v>1.21</v>
      </c>
      <c r="J308" s="86">
        <v>1430.8975999999998</v>
      </c>
      <c r="K308" s="86">
        <v>17170.771199999999</v>
      </c>
      <c r="L308" t="s">
        <v>356</v>
      </c>
    </row>
    <row r="309" spans="1:12" x14ac:dyDescent="0.35">
      <c r="A309" s="89">
        <v>45755</v>
      </c>
      <c r="B309" t="s">
        <v>52</v>
      </c>
      <c r="C309" t="s">
        <v>127</v>
      </c>
      <c r="E309">
        <v>120</v>
      </c>
      <c r="F309" s="86">
        <v>1101.4100000000001</v>
      </c>
      <c r="G309" t="s">
        <v>317</v>
      </c>
      <c r="H309">
        <v>1.21</v>
      </c>
      <c r="J309" s="86">
        <v>1332.7061000000001</v>
      </c>
      <c r="K309" s="86">
        <v>159924.73200000002</v>
      </c>
      <c r="L309" t="s">
        <v>356</v>
      </c>
    </row>
    <row r="310" spans="1:12" x14ac:dyDescent="0.35">
      <c r="A310" s="89">
        <v>45755</v>
      </c>
      <c r="B310" t="s">
        <v>292</v>
      </c>
      <c r="C310" t="s">
        <v>285</v>
      </c>
      <c r="E310">
        <v>7</v>
      </c>
      <c r="F310" s="86">
        <v>4447.1073999999999</v>
      </c>
      <c r="G310" t="s">
        <v>317</v>
      </c>
      <c r="H310">
        <v>1.21</v>
      </c>
      <c r="J310" s="86">
        <v>5380.9999539999999</v>
      </c>
      <c r="K310" s="86">
        <v>37666.999678</v>
      </c>
      <c r="L310" t="s">
        <v>356</v>
      </c>
    </row>
    <row r="311" spans="1:12" x14ac:dyDescent="0.35">
      <c r="A311" s="89">
        <v>45757</v>
      </c>
      <c r="B311" t="s">
        <v>54</v>
      </c>
      <c r="C311" t="s">
        <v>294</v>
      </c>
      <c r="E311">
        <v>2</v>
      </c>
      <c r="F311" s="86">
        <v>1085.972850678733</v>
      </c>
      <c r="H311">
        <v>1.105</v>
      </c>
      <c r="J311" s="86">
        <v>1200</v>
      </c>
      <c r="K311" s="86">
        <v>2400</v>
      </c>
      <c r="L311" t="s">
        <v>356</v>
      </c>
    </row>
    <row r="312" spans="1:12" x14ac:dyDescent="0.35">
      <c r="A312" s="89">
        <v>45757</v>
      </c>
      <c r="B312" t="s">
        <v>54</v>
      </c>
      <c r="C312" t="s">
        <v>262</v>
      </c>
      <c r="E312">
        <v>0.32</v>
      </c>
      <c r="F312" s="86">
        <v>4343.8914027149322</v>
      </c>
      <c r="H312">
        <v>1.105</v>
      </c>
      <c r="J312" s="86">
        <v>4800</v>
      </c>
      <c r="K312" s="86">
        <v>1536</v>
      </c>
      <c r="L312" t="s">
        <v>356</v>
      </c>
    </row>
    <row r="313" spans="1:12" x14ac:dyDescent="0.35">
      <c r="A313" s="89">
        <v>45757</v>
      </c>
      <c r="B313" t="s">
        <v>54</v>
      </c>
      <c r="C313" t="s">
        <v>153</v>
      </c>
      <c r="E313">
        <v>1</v>
      </c>
      <c r="F313" s="86">
        <v>13574.660633484164</v>
      </c>
      <c r="H313">
        <v>1.105</v>
      </c>
      <c r="J313" s="86">
        <v>15000</v>
      </c>
      <c r="K313" s="86">
        <v>15000</v>
      </c>
      <c r="L313" t="s">
        <v>356</v>
      </c>
    </row>
    <row r="314" spans="1:12" x14ac:dyDescent="0.35">
      <c r="A314" s="89">
        <v>45757</v>
      </c>
      <c r="B314" t="s">
        <v>54</v>
      </c>
      <c r="C314" t="s">
        <v>514</v>
      </c>
      <c r="E314">
        <v>3.14</v>
      </c>
      <c r="F314" s="86">
        <v>7058.8235294117649</v>
      </c>
      <c r="H314">
        <v>1.105</v>
      </c>
      <c r="J314" s="86">
        <v>7800</v>
      </c>
      <c r="K314" s="86">
        <v>24492.000000000004</v>
      </c>
      <c r="L314" t="s">
        <v>356</v>
      </c>
    </row>
    <row r="315" spans="1:12" x14ac:dyDescent="0.35">
      <c r="A315" s="89">
        <v>45757</v>
      </c>
      <c r="B315" t="s">
        <v>54</v>
      </c>
      <c r="C315" t="s">
        <v>157</v>
      </c>
      <c r="E315">
        <v>1</v>
      </c>
      <c r="F315" s="86">
        <v>6153.8461538461543</v>
      </c>
      <c r="H315">
        <v>1.105</v>
      </c>
      <c r="J315" s="86">
        <v>6800</v>
      </c>
      <c r="K315" s="86">
        <v>6800</v>
      </c>
      <c r="L315" t="s">
        <v>356</v>
      </c>
    </row>
    <row r="316" spans="1:12" x14ac:dyDescent="0.35">
      <c r="A316" s="89">
        <v>45757</v>
      </c>
      <c r="B316" t="s">
        <v>54</v>
      </c>
      <c r="C316" t="s">
        <v>28</v>
      </c>
      <c r="E316">
        <v>1.5</v>
      </c>
      <c r="F316" s="86">
        <v>2081.4479638009052</v>
      </c>
      <c r="G316" t="s">
        <v>317</v>
      </c>
      <c r="H316">
        <v>1.105</v>
      </c>
      <c r="J316" s="86">
        <v>2300</v>
      </c>
      <c r="K316" s="86">
        <v>3450.0000000000005</v>
      </c>
      <c r="L316" t="s">
        <v>356</v>
      </c>
    </row>
    <row r="317" spans="1:12" x14ac:dyDescent="0.35">
      <c r="A317" s="89">
        <v>45759</v>
      </c>
      <c r="B317" t="s">
        <v>53</v>
      </c>
      <c r="C317" t="s">
        <v>319</v>
      </c>
      <c r="E317">
        <v>1</v>
      </c>
      <c r="F317" s="86">
        <v>3143</v>
      </c>
      <c r="G317" t="s">
        <v>317</v>
      </c>
      <c r="H317">
        <v>1.21</v>
      </c>
      <c r="J317" s="86">
        <v>3803.03</v>
      </c>
      <c r="K317" s="86">
        <v>3803.03</v>
      </c>
      <c r="L317" t="s">
        <v>356</v>
      </c>
    </row>
    <row r="318" spans="1:12" x14ac:dyDescent="0.35">
      <c r="A318" s="89">
        <v>45761</v>
      </c>
      <c r="B318" t="s">
        <v>50</v>
      </c>
      <c r="C318" t="s">
        <v>109</v>
      </c>
      <c r="E318">
        <v>1</v>
      </c>
      <c r="F318" s="86">
        <v>1121.73</v>
      </c>
      <c r="H318">
        <v>1.21</v>
      </c>
      <c r="I318">
        <v>0.06</v>
      </c>
      <c r="J318" s="86">
        <v>1357.2933</v>
      </c>
      <c r="K318" s="86">
        <v>1275.8557019999998</v>
      </c>
      <c r="L318" t="s">
        <v>356</v>
      </c>
    </row>
    <row r="319" spans="1:12" x14ac:dyDescent="0.35">
      <c r="A319" s="89">
        <v>45761</v>
      </c>
      <c r="B319" t="s">
        <v>50</v>
      </c>
      <c r="C319" t="s">
        <v>107</v>
      </c>
      <c r="E319">
        <v>2</v>
      </c>
      <c r="F319" s="86">
        <v>874.9633</v>
      </c>
      <c r="H319">
        <v>1.21</v>
      </c>
      <c r="I319">
        <v>0.06</v>
      </c>
      <c r="J319" s="86">
        <v>1058.7055929999999</v>
      </c>
      <c r="K319" s="86">
        <v>1990.36651484</v>
      </c>
      <c r="L319" t="s">
        <v>356</v>
      </c>
    </row>
    <row r="320" spans="1:12" x14ac:dyDescent="0.35">
      <c r="A320" s="89">
        <v>45761</v>
      </c>
      <c r="B320" t="s">
        <v>50</v>
      </c>
      <c r="C320" t="s">
        <v>315</v>
      </c>
      <c r="E320">
        <v>7</v>
      </c>
      <c r="F320" s="86">
        <v>9039.8122000000003</v>
      </c>
      <c r="H320">
        <v>1.21</v>
      </c>
      <c r="I320">
        <v>0.06</v>
      </c>
      <c r="J320" s="86">
        <v>10938.172762</v>
      </c>
      <c r="K320" s="86">
        <v>71973.176773960004</v>
      </c>
      <c r="L320" t="s">
        <v>356</v>
      </c>
    </row>
    <row r="321" spans="1:12" x14ac:dyDescent="0.35">
      <c r="A321" s="89">
        <v>45761</v>
      </c>
      <c r="B321" t="s">
        <v>50</v>
      </c>
      <c r="C321" t="s">
        <v>119</v>
      </c>
      <c r="E321">
        <v>1</v>
      </c>
      <c r="F321" s="86">
        <v>3404.8915999999999</v>
      </c>
      <c r="H321">
        <v>1.21</v>
      </c>
      <c r="I321">
        <v>0.06</v>
      </c>
      <c r="J321" s="86">
        <v>4119.9188359999998</v>
      </c>
      <c r="K321" s="86">
        <v>3872.7237058400001</v>
      </c>
      <c r="L321" t="s">
        <v>356</v>
      </c>
    </row>
    <row r="322" spans="1:12" x14ac:dyDescent="0.35">
      <c r="A322" s="89">
        <v>45761</v>
      </c>
      <c r="B322" t="s">
        <v>50</v>
      </c>
      <c r="C322" t="s">
        <v>110</v>
      </c>
      <c r="E322">
        <v>6</v>
      </c>
      <c r="F322" s="86">
        <v>3567.6666666666665</v>
      </c>
      <c r="H322">
        <v>1.21</v>
      </c>
      <c r="I322">
        <v>0.06</v>
      </c>
      <c r="J322" s="86">
        <v>4316.8766666666661</v>
      </c>
      <c r="K322" s="86">
        <v>24347.184399999998</v>
      </c>
      <c r="L322" t="s">
        <v>356</v>
      </c>
    </row>
    <row r="323" spans="1:12" x14ac:dyDescent="0.35">
      <c r="A323" s="89">
        <v>45761</v>
      </c>
      <c r="B323" t="s">
        <v>50</v>
      </c>
      <c r="C323" t="s">
        <v>122</v>
      </c>
      <c r="E323">
        <v>1</v>
      </c>
      <c r="F323" s="86">
        <v>3538.1754999999998</v>
      </c>
      <c r="H323">
        <v>1.21</v>
      </c>
      <c r="J323" s="86">
        <v>4281.1923549999992</v>
      </c>
      <c r="K323" s="86">
        <v>4281.1923549999992</v>
      </c>
      <c r="L323" t="s">
        <v>356</v>
      </c>
    </row>
    <row r="324" spans="1:12" x14ac:dyDescent="0.35">
      <c r="A324" s="89">
        <v>45761</v>
      </c>
      <c r="B324" t="s">
        <v>50</v>
      </c>
      <c r="C324" t="s">
        <v>320</v>
      </c>
      <c r="E324">
        <v>2</v>
      </c>
      <c r="F324" s="86">
        <v>970.2</v>
      </c>
      <c r="H324">
        <v>1.21</v>
      </c>
      <c r="I324">
        <v>0.06</v>
      </c>
      <c r="J324" s="86">
        <v>1173.942</v>
      </c>
      <c r="K324" s="86">
        <v>2207.0109599999996</v>
      </c>
      <c r="L324" t="s">
        <v>356</v>
      </c>
    </row>
    <row r="325" spans="1:12" x14ac:dyDescent="0.35">
      <c r="A325" s="89">
        <v>45761</v>
      </c>
      <c r="B325" t="s">
        <v>50</v>
      </c>
      <c r="C325" t="s">
        <v>104</v>
      </c>
      <c r="E325">
        <v>10.68</v>
      </c>
      <c r="F325" s="86">
        <v>7747.9116000000004</v>
      </c>
      <c r="H325">
        <v>1.21</v>
      </c>
      <c r="J325" s="86">
        <v>9374.9730359999994</v>
      </c>
      <c r="K325" s="86">
        <v>100124.71202448</v>
      </c>
      <c r="L325" t="s">
        <v>356</v>
      </c>
    </row>
    <row r="326" spans="1:12" x14ac:dyDescent="0.35">
      <c r="A326" s="89">
        <v>45761</v>
      </c>
      <c r="B326" t="s">
        <v>50</v>
      </c>
      <c r="C326" t="s">
        <v>741</v>
      </c>
      <c r="E326">
        <v>7</v>
      </c>
      <c r="F326" s="86">
        <v>5223.68</v>
      </c>
      <c r="G326" t="s">
        <v>317</v>
      </c>
      <c r="H326">
        <v>1.21</v>
      </c>
      <c r="I326">
        <v>0.06</v>
      </c>
      <c r="J326" s="86">
        <v>6320.6527999999998</v>
      </c>
      <c r="K326" s="86">
        <v>41589.895424000002</v>
      </c>
      <c r="L326" t="s">
        <v>356</v>
      </c>
    </row>
    <row r="327" spans="1:12" x14ac:dyDescent="0.35">
      <c r="A327" s="89">
        <v>45761</v>
      </c>
      <c r="B327" t="s">
        <v>50</v>
      </c>
      <c r="C327" t="s">
        <v>106</v>
      </c>
      <c r="E327">
        <v>3</v>
      </c>
      <c r="F327" s="86">
        <v>876.11699999999996</v>
      </c>
      <c r="H327">
        <v>1.21</v>
      </c>
      <c r="I327">
        <v>0.06</v>
      </c>
      <c r="J327" s="86">
        <v>1060.1015699999998</v>
      </c>
      <c r="K327" s="86">
        <v>2989.4864273999992</v>
      </c>
      <c r="L327" t="s">
        <v>356</v>
      </c>
    </row>
    <row r="328" spans="1:12" x14ac:dyDescent="0.35">
      <c r="A328" s="89">
        <v>45761</v>
      </c>
      <c r="B328" t="s">
        <v>239</v>
      </c>
      <c r="C328" t="s">
        <v>236</v>
      </c>
      <c r="E328">
        <v>12</v>
      </c>
      <c r="F328" s="86">
        <v>7057.8516666666665</v>
      </c>
      <c r="H328">
        <v>1.21</v>
      </c>
      <c r="J328" s="86">
        <v>8540.000516666667</v>
      </c>
      <c r="K328" s="86">
        <v>102480.0062</v>
      </c>
      <c r="L328" t="s">
        <v>353</v>
      </c>
    </row>
    <row r="329" spans="1:12" x14ac:dyDescent="0.35">
      <c r="A329" s="89">
        <v>45761</v>
      </c>
      <c r="B329" t="s">
        <v>239</v>
      </c>
      <c r="C329" t="s">
        <v>235</v>
      </c>
      <c r="E329">
        <v>12</v>
      </c>
      <c r="F329" s="86">
        <v>7057.8516666666665</v>
      </c>
      <c r="H329">
        <v>1.21</v>
      </c>
      <c r="J329" s="86">
        <v>8540.000516666667</v>
      </c>
      <c r="K329" s="86">
        <v>102480.0062</v>
      </c>
      <c r="L329" t="s">
        <v>353</v>
      </c>
    </row>
    <row r="330" spans="1:12" x14ac:dyDescent="0.35">
      <c r="A330" s="89">
        <v>45761</v>
      </c>
      <c r="B330" t="s">
        <v>57</v>
      </c>
      <c r="C330" t="s">
        <v>217</v>
      </c>
      <c r="E330">
        <v>5</v>
      </c>
      <c r="F330" s="86">
        <v>1843.8</v>
      </c>
      <c r="G330" t="s">
        <v>317</v>
      </c>
      <c r="H330">
        <v>1.21</v>
      </c>
      <c r="J330" s="86">
        <v>2230.998</v>
      </c>
      <c r="K330" s="86">
        <v>11154.99</v>
      </c>
      <c r="L330" t="s">
        <v>353</v>
      </c>
    </row>
    <row r="331" spans="1:12" x14ac:dyDescent="0.35">
      <c r="A331" s="89">
        <v>45761</v>
      </c>
      <c r="B331" t="s">
        <v>57</v>
      </c>
      <c r="C331" t="s">
        <v>217</v>
      </c>
      <c r="E331">
        <v>5</v>
      </c>
      <c r="F331" s="86">
        <v>1843.8</v>
      </c>
      <c r="G331" t="s">
        <v>317</v>
      </c>
      <c r="H331">
        <v>1.21</v>
      </c>
      <c r="J331" s="86">
        <v>2230.998</v>
      </c>
      <c r="K331" s="86">
        <v>11154.99</v>
      </c>
      <c r="L331" t="s">
        <v>353</v>
      </c>
    </row>
    <row r="332" spans="1:12" x14ac:dyDescent="0.35">
      <c r="A332" s="89">
        <v>45761</v>
      </c>
      <c r="B332" t="s">
        <v>57</v>
      </c>
      <c r="C332" t="s">
        <v>225</v>
      </c>
      <c r="E332">
        <v>5</v>
      </c>
      <c r="F332" s="86">
        <v>1859.5039999999999</v>
      </c>
      <c r="G332" t="s">
        <v>317</v>
      </c>
      <c r="H332">
        <v>1.21</v>
      </c>
      <c r="J332" s="86">
        <v>2249.9998399999999</v>
      </c>
      <c r="K332" s="86">
        <v>11249.9992</v>
      </c>
      <c r="L332" t="s">
        <v>353</v>
      </c>
    </row>
    <row r="333" spans="1:12" x14ac:dyDescent="0.35">
      <c r="A333" s="89">
        <v>45761</v>
      </c>
      <c r="B333" t="s">
        <v>57</v>
      </c>
      <c r="C333" t="s">
        <v>225</v>
      </c>
      <c r="E333">
        <v>5</v>
      </c>
      <c r="F333" s="86">
        <v>1859.5039999999999</v>
      </c>
      <c r="G333" t="s">
        <v>317</v>
      </c>
      <c r="H333">
        <v>1.21</v>
      </c>
      <c r="J333" s="86">
        <v>2249.9998399999999</v>
      </c>
      <c r="K333" s="86">
        <v>11249.9992</v>
      </c>
      <c r="L333" t="s">
        <v>353</v>
      </c>
    </row>
    <row r="334" spans="1:12" x14ac:dyDescent="0.35">
      <c r="A334" s="89">
        <v>45761</v>
      </c>
      <c r="B334" t="s">
        <v>57</v>
      </c>
      <c r="C334" t="s">
        <v>223</v>
      </c>
      <c r="E334">
        <v>0.5</v>
      </c>
      <c r="F334" s="86">
        <v>9600</v>
      </c>
      <c r="G334" t="s">
        <v>317</v>
      </c>
      <c r="H334">
        <v>1.21</v>
      </c>
      <c r="J334" s="86">
        <v>11616</v>
      </c>
      <c r="K334" s="86">
        <v>5808</v>
      </c>
      <c r="L334" t="s">
        <v>353</v>
      </c>
    </row>
    <row r="335" spans="1:12" x14ac:dyDescent="0.35">
      <c r="A335" s="89">
        <v>45761</v>
      </c>
      <c r="B335" t="s">
        <v>57</v>
      </c>
      <c r="C335" t="s">
        <v>223</v>
      </c>
      <c r="E335">
        <v>0.5</v>
      </c>
      <c r="F335" s="86">
        <v>9600</v>
      </c>
      <c r="G335" t="s">
        <v>317</v>
      </c>
      <c r="H335">
        <v>1.21</v>
      </c>
      <c r="J335" s="86">
        <v>11616</v>
      </c>
      <c r="K335" s="86">
        <v>5808</v>
      </c>
      <c r="L335" t="s">
        <v>353</v>
      </c>
    </row>
    <row r="336" spans="1:12" x14ac:dyDescent="0.35">
      <c r="A336" s="89">
        <v>45761</v>
      </c>
      <c r="B336" t="s">
        <v>55</v>
      </c>
      <c r="C336" t="s">
        <v>167</v>
      </c>
      <c r="E336">
        <v>360</v>
      </c>
      <c r="F336" s="86">
        <v>174.47199265381084</v>
      </c>
      <c r="H336">
        <v>1.21</v>
      </c>
      <c r="J336" s="86">
        <v>211.11111111111111</v>
      </c>
      <c r="K336" s="86">
        <v>76000</v>
      </c>
      <c r="L336" t="s">
        <v>353</v>
      </c>
    </row>
    <row r="337" spans="1:12" x14ac:dyDescent="0.35">
      <c r="A337" s="89">
        <v>45761</v>
      </c>
      <c r="B337" t="s">
        <v>55</v>
      </c>
      <c r="C337" t="s">
        <v>167</v>
      </c>
      <c r="E337">
        <v>360</v>
      </c>
      <c r="F337" s="86">
        <v>174.47199265381084</v>
      </c>
      <c r="H337">
        <v>1.21</v>
      </c>
      <c r="J337" s="86">
        <v>211.11111111111111</v>
      </c>
      <c r="K337" s="86">
        <v>76000</v>
      </c>
      <c r="L337" t="s">
        <v>356</v>
      </c>
    </row>
    <row r="338" spans="1:12" x14ac:dyDescent="0.35">
      <c r="A338" s="89">
        <v>45761</v>
      </c>
      <c r="B338" t="s">
        <v>54</v>
      </c>
      <c r="C338" t="s">
        <v>261</v>
      </c>
      <c r="E338">
        <v>2</v>
      </c>
      <c r="F338" s="86">
        <v>723.98190045248884</v>
      </c>
      <c r="H338">
        <v>1.105</v>
      </c>
      <c r="J338" s="86">
        <v>800</v>
      </c>
      <c r="K338" s="86">
        <v>1600</v>
      </c>
      <c r="L338" t="s">
        <v>356</v>
      </c>
    </row>
    <row r="339" spans="1:12" x14ac:dyDescent="0.35">
      <c r="A339" s="89">
        <v>45761</v>
      </c>
      <c r="B339" t="s">
        <v>54</v>
      </c>
      <c r="C339" t="s">
        <v>295</v>
      </c>
      <c r="E339">
        <v>2</v>
      </c>
      <c r="F339" s="86">
        <v>1176.4705882352939</v>
      </c>
      <c r="H339">
        <v>1.105</v>
      </c>
      <c r="J339" s="86">
        <v>1300</v>
      </c>
      <c r="K339" s="86">
        <v>2600</v>
      </c>
      <c r="L339" t="s">
        <v>356</v>
      </c>
    </row>
    <row r="340" spans="1:12" x14ac:dyDescent="0.35">
      <c r="A340" s="89">
        <v>45761</v>
      </c>
      <c r="B340" t="s">
        <v>54</v>
      </c>
      <c r="C340" t="s">
        <v>263</v>
      </c>
      <c r="E340">
        <v>2.99</v>
      </c>
      <c r="F340" s="86">
        <v>1085.972850678733</v>
      </c>
      <c r="H340">
        <v>1.105</v>
      </c>
      <c r="J340" s="86">
        <v>1200</v>
      </c>
      <c r="K340" s="86">
        <v>3588.0000000000005</v>
      </c>
      <c r="L340" t="s">
        <v>356</v>
      </c>
    </row>
    <row r="341" spans="1:12" x14ac:dyDescent="0.35">
      <c r="A341" s="89">
        <v>45761</v>
      </c>
      <c r="B341" t="s">
        <v>54</v>
      </c>
      <c r="C341" t="s">
        <v>260</v>
      </c>
      <c r="E341">
        <v>2</v>
      </c>
      <c r="F341" s="86">
        <v>723.98190045248884</v>
      </c>
      <c r="H341">
        <v>1.105</v>
      </c>
      <c r="J341" s="86">
        <v>800</v>
      </c>
      <c r="K341" s="86">
        <v>1600</v>
      </c>
      <c r="L341" t="s">
        <v>356</v>
      </c>
    </row>
    <row r="342" spans="1:12" x14ac:dyDescent="0.35">
      <c r="A342" s="89">
        <v>45761</v>
      </c>
      <c r="B342" t="s">
        <v>54</v>
      </c>
      <c r="C342" t="s">
        <v>284</v>
      </c>
      <c r="E342">
        <v>1</v>
      </c>
      <c r="F342" s="86">
        <v>3438.9140271493211</v>
      </c>
      <c r="H342">
        <v>1.105</v>
      </c>
      <c r="J342" s="86">
        <v>3799.9999999999991</v>
      </c>
      <c r="K342" s="86">
        <v>3799.9999999999991</v>
      </c>
      <c r="L342" t="s">
        <v>353</v>
      </c>
    </row>
    <row r="343" spans="1:12" x14ac:dyDescent="0.35">
      <c r="A343" s="89">
        <v>45761</v>
      </c>
      <c r="B343" t="s">
        <v>54</v>
      </c>
      <c r="C343" t="s">
        <v>284</v>
      </c>
      <c r="E343">
        <v>1</v>
      </c>
      <c r="F343" s="86">
        <v>3438.9140271493211</v>
      </c>
      <c r="G343" t="s">
        <v>317</v>
      </c>
      <c r="H343">
        <v>1.105</v>
      </c>
      <c r="J343" s="86">
        <v>3799.9999999999991</v>
      </c>
      <c r="K343" s="86">
        <v>3799.9999999999991</v>
      </c>
      <c r="L343" t="s">
        <v>353</v>
      </c>
    </row>
    <row r="344" spans="1:12" x14ac:dyDescent="0.35">
      <c r="A344" s="89">
        <v>45761</v>
      </c>
      <c r="B344" t="s">
        <v>54</v>
      </c>
      <c r="C344" t="s">
        <v>162</v>
      </c>
      <c r="E344">
        <v>1</v>
      </c>
      <c r="F344" s="86">
        <v>2533.9366515837105</v>
      </c>
      <c r="H344">
        <v>1.105</v>
      </c>
      <c r="J344" s="86">
        <v>2800</v>
      </c>
      <c r="K344" s="86">
        <v>2800</v>
      </c>
      <c r="L344" t="s">
        <v>353</v>
      </c>
    </row>
    <row r="345" spans="1:12" x14ac:dyDescent="0.35">
      <c r="A345" s="89">
        <v>45761</v>
      </c>
      <c r="B345" t="s">
        <v>54</v>
      </c>
      <c r="C345" t="s">
        <v>162</v>
      </c>
      <c r="E345">
        <v>1</v>
      </c>
      <c r="F345" s="86">
        <v>2533.9366515837105</v>
      </c>
      <c r="G345" t="s">
        <v>317</v>
      </c>
      <c r="H345">
        <v>1.105</v>
      </c>
      <c r="J345" s="86">
        <v>2800</v>
      </c>
      <c r="K345" s="86">
        <v>2800</v>
      </c>
      <c r="L345" t="s">
        <v>353</v>
      </c>
    </row>
    <row r="346" spans="1:12" x14ac:dyDescent="0.35">
      <c r="A346" s="89">
        <v>45761</v>
      </c>
      <c r="B346" t="s">
        <v>54</v>
      </c>
      <c r="C346" t="s">
        <v>262</v>
      </c>
      <c r="E346">
        <v>0.72</v>
      </c>
      <c r="F346" s="86">
        <v>2986.4253393665158</v>
      </c>
      <c r="H346">
        <v>1.105</v>
      </c>
      <c r="J346" s="86">
        <v>3300</v>
      </c>
      <c r="K346" s="86">
        <v>2376</v>
      </c>
      <c r="L346" t="s">
        <v>356</v>
      </c>
    </row>
    <row r="347" spans="1:12" x14ac:dyDescent="0.35">
      <c r="A347" s="89">
        <v>45761</v>
      </c>
      <c r="B347" t="s">
        <v>54</v>
      </c>
      <c r="C347" t="s">
        <v>155</v>
      </c>
      <c r="E347">
        <v>2</v>
      </c>
      <c r="F347" s="86">
        <v>1447.9638009049777</v>
      </c>
      <c r="H347">
        <v>1.105</v>
      </c>
      <c r="J347" s="86">
        <v>1600</v>
      </c>
      <c r="K347" s="86">
        <v>3200</v>
      </c>
      <c r="L347" t="s">
        <v>353</v>
      </c>
    </row>
    <row r="348" spans="1:12" x14ac:dyDescent="0.35">
      <c r="A348" s="89">
        <v>45761</v>
      </c>
      <c r="B348" t="s">
        <v>54</v>
      </c>
      <c r="C348" t="s">
        <v>155</v>
      </c>
      <c r="E348">
        <v>2</v>
      </c>
      <c r="F348" s="86">
        <v>1447.9638009049777</v>
      </c>
      <c r="G348" t="s">
        <v>317</v>
      </c>
      <c r="H348">
        <v>1.105</v>
      </c>
      <c r="J348" s="86">
        <v>1600</v>
      </c>
      <c r="K348" s="86">
        <v>3200</v>
      </c>
      <c r="L348" t="s">
        <v>353</v>
      </c>
    </row>
    <row r="349" spans="1:12" x14ac:dyDescent="0.35">
      <c r="A349" s="89">
        <v>45761</v>
      </c>
      <c r="B349" t="s">
        <v>54</v>
      </c>
      <c r="C349" t="s">
        <v>154</v>
      </c>
      <c r="E349">
        <v>2</v>
      </c>
      <c r="F349" s="86">
        <v>1990.9502262443441</v>
      </c>
      <c r="H349">
        <v>1.105</v>
      </c>
      <c r="J349" s="86">
        <v>2200</v>
      </c>
      <c r="K349" s="86">
        <v>4400</v>
      </c>
      <c r="L349" t="s">
        <v>353</v>
      </c>
    </row>
    <row r="350" spans="1:12" x14ac:dyDescent="0.35">
      <c r="A350" s="89">
        <v>45761</v>
      </c>
      <c r="B350" t="s">
        <v>54</v>
      </c>
      <c r="C350" t="s">
        <v>154</v>
      </c>
      <c r="E350">
        <v>2</v>
      </c>
      <c r="F350" s="86">
        <v>1990.9502262443441</v>
      </c>
      <c r="G350" t="s">
        <v>317</v>
      </c>
      <c r="H350">
        <v>1.105</v>
      </c>
      <c r="J350" s="86">
        <v>2200</v>
      </c>
      <c r="K350" s="86">
        <v>4400</v>
      </c>
      <c r="L350" t="s">
        <v>353</v>
      </c>
    </row>
    <row r="351" spans="1:12" x14ac:dyDescent="0.35">
      <c r="A351" s="89">
        <v>45761</v>
      </c>
      <c r="B351" t="s">
        <v>54</v>
      </c>
      <c r="C351" t="s">
        <v>229</v>
      </c>
      <c r="E351">
        <v>6</v>
      </c>
      <c r="F351" s="86">
        <v>904.97737556561083</v>
      </c>
      <c r="G351" t="s">
        <v>317</v>
      </c>
      <c r="H351">
        <v>1.105</v>
      </c>
      <c r="J351" s="86">
        <v>1000</v>
      </c>
      <c r="K351" s="86">
        <v>6000</v>
      </c>
      <c r="L351" t="s">
        <v>353</v>
      </c>
    </row>
    <row r="352" spans="1:12" x14ac:dyDescent="0.35">
      <c r="A352" s="89">
        <v>45761</v>
      </c>
      <c r="B352" t="s">
        <v>54</v>
      </c>
      <c r="C352" t="s">
        <v>152</v>
      </c>
      <c r="E352">
        <v>1</v>
      </c>
      <c r="F352" s="86">
        <v>13574.660633484164</v>
      </c>
      <c r="H352">
        <v>1.105</v>
      </c>
      <c r="J352" s="86">
        <v>15000</v>
      </c>
      <c r="K352" s="86">
        <v>15000</v>
      </c>
      <c r="L352" t="s">
        <v>356</v>
      </c>
    </row>
    <row r="353" spans="1:12" x14ac:dyDescent="0.35">
      <c r="A353" s="89">
        <v>45761</v>
      </c>
      <c r="B353" t="s">
        <v>54</v>
      </c>
      <c r="C353" t="s">
        <v>327</v>
      </c>
      <c r="E353">
        <v>6</v>
      </c>
      <c r="F353" s="86">
        <v>904.97737556561083</v>
      </c>
      <c r="H353">
        <v>1.105</v>
      </c>
      <c r="J353" s="86">
        <v>1000</v>
      </c>
      <c r="K353" s="86">
        <v>6000</v>
      </c>
      <c r="L353" t="s">
        <v>353</v>
      </c>
    </row>
    <row r="354" spans="1:12" x14ac:dyDescent="0.35">
      <c r="A354" s="89">
        <v>45761</v>
      </c>
      <c r="B354" t="s">
        <v>54</v>
      </c>
      <c r="C354" t="s">
        <v>514</v>
      </c>
      <c r="E354">
        <v>3.49</v>
      </c>
      <c r="F354" s="86">
        <v>7058.8235294117649</v>
      </c>
      <c r="H354">
        <v>1.105</v>
      </c>
      <c r="I354">
        <v>0.06</v>
      </c>
      <c r="J354" s="86">
        <v>7800</v>
      </c>
      <c r="K354" s="86">
        <v>25588.679999999997</v>
      </c>
      <c r="L354" t="s">
        <v>356</v>
      </c>
    </row>
    <row r="355" spans="1:12" x14ac:dyDescent="0.35">
      <c r="A355" s="89">
        <v>45761</v>
      </c>
      <c r="B355" t="s">
        <v>54</v>
      </c>
      <c r="C355" t="s">
        <v>159</v>
      </c>
      <c r="E355">
        <v>3</v>
      </c>
      <c r="F355" s="86">
        <v>678.73303167420818</v>
      </c>
      <c r="H355">
        <v>1.105</v>
      </c>
      <c r="J355" s="86">
        <v>750</v>
      </c>
      <c r="K355" s="86">
        <v>2250</v>
      </c>
      <c r="L355" t="s">
        <v>356</v>
      </c>
    </row>
    <row r="356" spans="1:12" x14ac:dyDescent="0.35">
      <c r="A356" s="89">
        <v>45761</v>
      </c>
      <c r="B356" t="s">
        <v>54</v>
      </c>
      <c r="C356" t="s">
        <v>156</v>
      </c>
      <c r="E356">
        <v>2</v>
      </c>
      <c r="F356" s="86">
        <v>1447.9638009049777</v>
      </c>
      <c r="H356">
        <v>1.105</v>
      </c>
      <c r="J356" s="86">
        <v>1600</v>
      </c>
      <c r="K356" s="86">
        <v>3200</v>
      </c>
      <c r="L356" t="s">
        <v>356</v>
      </c>
    </row>
    <row r="357" spans="1:12" x14ac:dyDescent="0.35">
      <c r="A357" s="89">
        <v>45761</v>
      </c>
      <c r="B357" t="s">
        <v>54</v>
      </c>
      <c r="C357" t="s">
        <v>156</v>
      </c>
      <c r="E357">
        <v>2</v>
      </c>
      <c r="F357" s="86">
        <v>1447.9638009049777</v>
      </c>
      <c r="H357">
        <v>1.105</v>
      </c>
      <c r="J357" s="86">
        <v>1600</v>
      </c>
      <c r="K357" s="86">
        <v>3200</v>
      </c>
      <c r="L357" t="s">
        <v>353</v>
      </c>
    </row>
    <row r="358" spans="1:12" x14ac:dyDescent="0.35">
      <c r="A358" s="89">
        <v>45761</v>
      </c>
      <c r="B358" t="s">
        <v>54</v>
      </c>
      <c r="C358" t="s">
        <v>156</v>
      </c>
      <c r="E358">
        <v>2</v>
      </c>
      <c r="F358" s="86">
        <v>1447.9638009049777</v>
      </c>
      <c r="G358" t="s">
        <v>317</v>
      </c>
      <c r="H358">
        <v>1.105</v>
      </c>
      <c r="J358" s="86">
        <v>1600</v>
      </c>
      <c r="K358" s="86">
        <v>3200</v>
      </c>
      <c r="L358" t="s">
        <v>353</v>
      </c>
    </row>
    <row r="359" spans="1:12" x14ac:dyDescent="0.35">
      <c r="A359" s="89">
        <v>45761</v>
      </c>
      <c r="B359" t="s">
        <v>54</v>
      </c>
      <c r="C359" t="s">
        <v>321</v>
      </c>
      <c r="E359">
        <v>1</v>
      </c>
      <c r="F359" s="86">
        <v>5248.8687782805428</v>
      </c>
      <c r="H359">
        <v>1.105</v>
      </c>
      <c r="J359" s="86">
        <v>5800</v>
      </c>
      <c r="K359" s="86">
        <v>5800</v>
      </c>
      <c r="L359" t="s">
        <v>356</v>
      </c>
    </row>
    <row r="360" spans="1:12" x14ac:dyDescent="0.35">
      <c r="A360" s="89">
        <v>45761</v>
      </c>
      <c r="B360" t="s">
        <v>54</v>
      </c>
      <c r="C360" t="s">
        <v>296</v>
      </c>
      <c r="E360">
        <v>1</v>
      </c>
      <c r="F360" s="86">
        <v>1628.9592760180997</v>
      </c>
      <c r="H360">
        <v>1.105</v>
      </c>
      <c r="J360" s="86">
        <v>1800</v>
      </c>
      <c r="K360" s="86">
        <v>1800</v>
      </c>
      <c r="L360" t="s">
        <v>356</v>
      </c>
    </row>
    <row r="361" spans="1:12" x14ac:dyDescent="0.35">
      <c r="A361" s="89">
        <v>45761</v>
      </c>
      <c r="B361" t="s">
        <v>54</v>
      </c>
      <c r="C361" t="s">
        <v>165</v>
      </c>
      <c r="E361">
        <v>1</v>
      </c>
      <c r="F361" s="86">
        <v>1628.9592760180997</v>
      </c>
      <c r="H361">
        <v>1.105</v>
      </c>
      <c r="J361" s="86">
        <v>1800</v>
      </c>
      <c r="K361" s="86">
        <v>1800</v>
      </c>
      <c r="L361" t="s">
        <v>356</v>
      </c>
    </row>
    <row r="362" spans="1:12" x14ac:dyDescent="0.35">
      <c r="A362" s="89">
        <v>45761</v>
      </c>
      <c r="B362" t="s">
        <v>54</v>
      </c>
      <c r="C362" t="s">
        <v>157</v>
      </c>
      <c r="E362">
        <v>2</v>
      </c>
      <c r="F362" s="86">
        <v>6153.8461538461543</v>
      </c>
      <c r="H362">
        <v>1.105</v>
      </c>
      <c r="J362" s="86">
        <v>6800</v>
      </c>
      <c r="K362" s="86">
        <v>13600</v>
      </c>
      <c r="L362" t="s">
        <v>356</v>
      </c>
    </row>
    <row r="363" spans="1:12" x14ac:dyDescent="0.35">
      <c r="A363" s="89">
        <v>45761</v>
      </c>
      <c r="B363" t="s">
        <v>54</v>
      </c>
      <c r="C363" t="s">
        <v>28</v>
      </c>
      <c r="E363">
        <v>2</v>
      </c>
      <c r="F363" s="86">
        <v>1447.9638009049777</v>
      </c>
      <c r="H363">
        <v>1.105</v>
      </c>
      <c r="J363" s="86">
        <v>1600</v>
      </c>
      <c r="K363" s="86">
        <v>3200</v>
      </c>
      <c r="L363" t="s">
        <v>356</v>
      </c>
    </row>
    <row r="364" spans="1:12" x14ac:dyDescent="0.35">
      <c r="A364" s="89">
        <v>45761</v>
      </c>
      <c r="B364" t="s">
        <v>54</v>
      </c>
      <c r="C364" t="s">
        <v>45</v>
      </c>
      <c r="E364">
        <v>2</v>
      </c>
      <c r="F364" s="86">
        <v>1176.4705882352939</v>
      </c>
      <c r="H364">
        <v>1.105</v>
      </c>
      <c r="J364" s="86">
        <v>1300</v>
      </c>
      <c r="K364" s="86">
        <v>2600</v>
      </c>
      <c r="L364" t="s">
        <v>356</v>
      </c>
    </row>
    <row r="365" spans="1:12" x14ac:dyDescent="0.35">
      <c r="A365" s="89">
        <v>45761</v>
      </c>
      <c r="B365" t="s">
        <v>54</v>
      </c>
      <c r="C365" t="s">
        <v>45</v>
      </c>
      <c r="E365">
        <v>2</v>
      </c>
      <c r="F365" s="86">
        <v>1176.4705882352939</v>
      </c>
      <c r="H365">
        <v>1.105</v>
      </c>
      <c r="J365" s="86">
        <v>1300</v>
      </c>
      <c r="K365" s="86">
        <v>2600</v>
      </c>
      <c r="L365" t="s">
        <v>353</v>
      </c>
    </row>
    <row r="366" spans="1:12" x14ac:dyDescent="0.35">
      <c r="A366" s="89">
        <v>45761</v>
      </c>
      <c r="B366" t="s">
        <v>54</v>
      </c>
      <c r="C366" t="s">
        <v>45</v>
      </c>
      <c r="E366">
        <v>2</v>
      </c>
      <c r="F366" s="86">
        <v>1176.4705882352939</v>
      </c>
      <c r="G366" t="s">
        <v>317</v>
      </c>
      <c r="H366">
        <v>1.105</v>
      </c>
      <c r="J366" s="86">
        <v>1300</v>
      </c>
      <c r="K366" s="86">
        <v>2600</v>
      </c>
      <c r="L366" t="s">
        <v>353</v>
      </c>
    </row>
    <row r="367" spans="1:12" x14ac:dyDescent="0.35">
      <c r="A367" s="89">
        <v>45761</v>
      </c>
      <c r="B367" t="s">
        <v>54</v>
      </c>
      <c r="C367" t="s">
        <v>160</v>
      </c>
      <c r="E367">
        <v>2</v>
      </c>
      <c r="F367" s="86">
        <v>1900.4524886877828</v>
      </c>
      <c r="H367">
        <v>1.105</v>
      </c>
      <c r="J367" s="86">
        <v>2100</v>
      </c>
      <c r="K367" s="86">
        <v>4200</v>
      </c>
      <c r="L367" t="s">
        <v>356</v>
      </c>
    </row>
    <row r="368" spans="1:12" x14ac:dyDescent="0.35">
      <c r="A368" s="89">
        <v>45762</v>
      </c>
      <c r="B368" t="s">
        <v>52</v>
      </c>
      <c r="C368" t="s">
        <v>127</v>
      </c>
      <c r="E368">
        <v>120</v>
      </c>
      <c r="F368" s="86">
        <v>1101.4100000000001</v>
      </c>
      <c r="G368" t="s">
        <v>317</v>
      </c>
      <c r="H368">
        <v>1.21</v>
      </c>
      <c r="J368" s="86">
        <v>1332.7061000000001</v>
      </c>
      <c r="K368" s="86">
        <v>159924.73200000002</v>
      </c>
      <c r="L368" t="s">
        <v>356</v>
      </c>
    </row>
    <row r="369" spans="1:12" x14ac:dyDescent="0.35">
      <c r="A369" s="89">
        <v>45763</v>
      </c>
      <c r="B369" t="s">
        <v>50</v>
      </c>
      <c r="C369" t="s">
        <v>333</v>
      </c>
      <c r="E369">
        <v>3.21</v>
      </c>
      <c r="F369" s="86">
        <v>10438.9</v>
      </c>
      <c r="G369" t="s">
        <v>317</v>
      </c>
      <c r="H369">
        <v>1.21</v>
      </c>
      <c r="I369">
        <v>0.06</v>
      </c>
      <c r="J369" s="86">
        <v>12631.069</v>
      </c>
      <c r="K369" s="86">
        <v>38112.98760059999</v>
      </c>
      <c r="L369" t="s">
        <v>353</v>
      </c>
    </row>
    <row r="370" spans="1:12" x14ac:dyDescent="0.35">
      <c r="A370" s="89">
        <v>45764</v>
      </c>
      <c r="B370" t="s">
        <v>50</v>
      </c>
      <c r="C370" t="s">
        <v>130</v>
      </c>
      <c r="E370">
        <v>3</v>
      </c>
      <c r="F370" s="86">
        <v>5052.4771000000001</v>
      </c>
      <c r="G370" t="s">
        <v>317</v>
      </c>
      <c r="H370">
        <v>1.21</v>
      </c>
      <c r="I370">
        <v>0.06</v>
      </c>
      <c r="J370" s="86">
        <v>6113.4972909999997</v>
      </c>
      <c r="K370" s="86">
        <v>17240.062360619999</v>
      </c>
      <c r="L370" t="s">
        <v>356</v>
      </c>
    </row>
    <row r="371" spans="1:12" x14ac:dyDescent="0.35">
      <c r="A371" s="89">
        <v>45765</v>
      </c>
      <c r="B371" t="s">
        <v>54</v>
      </c>
      <c r="C371" t="s">
        <v>164</v>
      </c>
      <c r="E371">
        <v>2</v>
      </c>
      <c r="F371" s="86">
        <v>1628.9592760180997</v>
      </c>
      <c r="H371">
        <v>1.105</v>
      </c>
      <c r="J371" s="86">
        <v>1800</v>
      </c>
      <c r="K371" s="86">
        <v>3600</v>
      </c>
      <c r="L371" t="s">
        <v>356</v>
      </c>
    </row>
    <row r="372" spans="1:12" x14ac:dyDescent="0.35">
      <c r="A372" s="89">
        <v>45765</v>
      </c>
      <c r="B372" t="s">
        <v>54</v>
      </c>
      <c r="C372" t="s">
        <v>284</v>
      </c>
      <c r="E372">
        <v>0.5</v>
      </c>
      <c r="F372" s="86">
        <v>3438.9140271493211</v>
      </c>
      <c r="H372">
        <v>1.105</v>
      </c>
      <c r="J372" s="86">
        <v>3799.9999999999991</v>
      </c>
      <c r="K372" s="86">
        <v>1900</v>
      </c>
      <c r="L372" t="s">
        <v>356</v>
      </c>
    </row>
    <row r="373" spans="1:12" x14ac:dyDescent="0.35">
      <c r="A373" s="89">
        <v>45765</v>
      </c>
      <c r="B373" t="s">
        <v>54</v>
      </c>
      <c r="C373" t="s">
        <v>163</v>
      </c>
      <c r="E373">
        <v>0.5</v>
      </c>
      <c r="F373" s="86">
        <v>5248.8687782805428</v>
      </c>
      <c r="H373">
        <v>1.105</v>
      </c>
      <c r="J373" s="86">
        <v>5800</v>
      </c>
      <c r="K373" s="86">
        <v>2900</v>
      </c>
      <c r="L373" t="s">
        <v>356</v>
      </c>
    </row>
    <row r="374" spans="1:12" x14ac:dyDescent="0.35">
      <c r="A374" s="89">
        <v>45765</v>
      </c>
      <c r="B374" t="s">
        <v>54</v>
      </c>
      <c r="C374" t="s">
        <v>155</v>
      </c>
      <c r="E374">
        <v>1</v>
      </c>
      <c r="F374" s="86">
        <v>1447.9638009049777</v>
      </c>
      <c r="H374">
        <v>1.105</v>
      </c>
      <c r="J374" s="86">
        <v>1600</v>
      </c>
      <c r="K374" s="86">
        <v>1600</v>
      </c>
      <c r="L374" t="s">
        <v>356</v>
      </c>
    </row>
    <row r="375" spans="1:12" x14ac:dyDescent="0.35">
      <c r="A375" s="89">
        <v>45765</v>
      </c>
      <c r="B375" t="s">
        <v>54</v>
      </c>
      <c r="C375" t="s">
        <v>154</v>
      </c>
      <c r="E375">
        <v>1</v>
      </c>
      <c r="F375" s="86">
        <v>1990.9502262443441</v>
      </c>
      <c r="H375">
        <v>1.105</v>
      </c>
      <c r="J375" s="86">
        <v>2200</v>
      </c>
      <c r="K375" s="86">
        <v>2200</v>
      </c>
      <c r="L375" t="s">
        <v>356</v>
      </c>
    </row>
    <row r="376" spans="1:12" x14ac:dyDescent="0.35">
      <c r="A376" s="89">
        <v>45765</v>
      </c>
      <c r="B376" t="s">
        <v>54</v>
      </c>
      <c r="C376" t="s">
        <v>152</v>
      </c>
      <c r="E376">
        <v>1</v>
      </c>
      <c r="F376" s="86">
        <v>13574.660633484164</v>
      </c>
      <c r="H376">
        <v>1.105</v>
      </c>
      <c r="J376" s="86">
        <v>15000</v>
      </c>
      <c r="K376" s="86">
        <v>15000</v>
      </c>
      <c r="L376" t="s">
        <v>356</v>
      </c>
    </row>
    <row r="377" spans="1:12" x14ac:dyDescent="0.35">
      <c r="A377" s="89">
        <v>45765</v>
      </c>
      <c r="B377" t="s">
        <v>54</v>
      </c>
      <c r="C377" t="s">
        <v>514</v>
      </c>
      <c r="E377">
        <v>3.7</v>
      </c>
      <c r="F377" s="86">
        <v>7058.8235294117649</v>
      </c>
      <c r="H377">
        <v>1.105</v>
      </c>
      <c r="J377" s="86">
        <v>7800</v>
      </c>
      <c r="K377" s="86">
        <v>28860.000000000004</v>
      </c>
      <c r="L377" t="s">
        <v>356</v>
      </c>
    </row>
    <row r="378" spans="1:12" x14ac:dyDescent="0.35">
      <c r="A378" s="89">
        <v>45765</v>
      </c>
      <c r="B378" t="s">
        <v>54</v>
      </c>
      <c r="C378" t="s">
        <v>165</v>
      </c>
      <c r="E378">
        <v>2</v>
      </c>
      <c r="F378" s="86">
        <v>1628.9592760180997</v>
      </c>
      <c r="H378">
        <v>1.105</v>
      </c>
      <c r="J378" s="86">
        <v>1800</v>
      </c>
      <c r="K378" s="86">
        <v>3600</v>
      </c>
      <c r="L378" t="s">
        <v>356</v>
      </c>
    </row>
    <row r="379" spans="1:12" x14ac:dyDescent="0.35">
      <c r="A379" s="89">
        <v>45767</v>
      </c>
      <c r="B379" t="s">
        <v>348</v>
      </c>
      <c r="C379" t="s">
        <v>247</v>
      </c>
      <c r="E379">
        <v>25</v>
      </c>
      <c r="F379" s="86">
        <v>609.65289256198344</v>
      </c>
      <c r="H379">
        <v>1.21</v>
      </c>
      <c r="J379" s="86">
        <v>737.68</v>
      </c>
      <c r="K379" s="86">
        <v>18442</v>
      </c>
      <c r="L379" t="s">
        <v>329</v>
      </c>
    </row>
    <row r="380" spans="1:12" x14ac:dyDescent="0.35">
      <c r="A380" s="89">
        <v>45767</v>
      </c>
      <c r="B380" t="s">
        <v>348</v>
      </c>
      <c r="C380" t="s">
        <v>246</v>
      </c>
      <c r="E380">
        <v>25</v>
      </c>
      <c r="F380" s="86">
        <v>809.4545454545455</v>
      </c>
      <c r="H380">
        <v>1.21</v>
      </c>
      <c r="J380" s="86">
        <v>979.44</v>
      </c>
      <c r="K380" s="86">
        <v>24486</v>
      </c>
      <c r="L380" t="s">
        <v>329</v>
      </c>
    </row>
    <row r="381" spans="1:12" x14ac:dyDescent="0.35">
      <c r="A381" s="89">
        <v>45767</v>
      </c>
      <c r="B381" t="s">
        <v>348</v>
      </c>
      <c r="C381" t="s">
        <v>248</v>
      </c>
      <c r="E381">
        <v>25</v>
      </c>
      <c r="F381" s="86">
        <v>1067.4710743801654</v>
      </c>
      <c r="H381">
        <v>1.21</v>
      </c>
      <c r="J381" s="86">
        <v>1291.6400000000001</v>
      </c>
      <c r="K381" s="86">
        <v>32291</v>
      </c>
      <c r="L381" t="s">
        <v>329</v>
      </c>
    </row>
    <row r="382" spans="1:12" x14ac:dyDescent="0.35">
      <c r="A382" s="89">
        <v>45767</v>
      </c>
      <c r="B382" t="s">
        <v>329</v>
      </c>
      <c r="C382" t="s">
        <v>335</v>
      </c>
      <c r="E382">
        <v>20</v>
      </c>
      <c r="F382" s="86">
        <v>1590.909090909091</v>
      </c>
      <c r="H382">
        <v>1.21</v>
      </c>
      <c r="J382" s="86">
        <v>1925</v>
      </c>
      <c r="K382" s="86">
        <v>38500</v>
      </c>
      <c r="L382" t="s">
        <v>329</v>
      </c>
    </row>
    <row r="383" spans="1:12" x14ac:dyDescent="0.35">
      <c r="A383" s="89">
        <v>45767</v>
      </c>
      <c r="B383" t="s">
        <v>50</v>
      </c>
      <c r="C383" t="s">
        <v>344</v>
      </c>
      <c r="E383">
        <v>20</v>
      </c>
      <c r="F383" s="86">
        <v>1816.5305785123967</v>
      </c>
      <c r="H383">
        <v>1.21</v>
      </c>
      <c r="J383" s="86">
        <v>2198.0020000000004</v>
      </c>
      <c r="K383" s="86">
        <v>43960.04</v>
      </c>
      <c r="L383" t="s">
        <v>329</v>
      </c>
    </row>
    <row r="384" spans="1:12" x14ac:dyDescent="0.35">
      <c r="A384" s="89">
        <v>45767</v>
      </c>
      <c r="B384" t="s">
        <v>50</v>
      </c>
      <c r="C384" t="s">
        <v>331</v>
      </c>
      <c r="E384">
        <v>5</v>
      </c>
      <c r="F384" s="86">
        <v>6883.9669421487606</v>
      </c>
      <c r="H384">
        <v>1.21</v>
      </c>
      <c r="J384" s="86">
        <v>8329.6</v>
      </c>
      <c r="K384" s="86">
        <v>41648</v>
      </c>
      <c r="L384" t="s">
        <v>329</v>
      </c>
    </row>
    <row r="385" spans="1:12" x14ac:dyDescent="0.35">
      <c r="A385" s="89">
        <v>45767</v>
      </c>
      <c r="B385" t="s">
        <v>242</v>
      </c>
      <c r="C385" t="s">
        <v>244</v>
      </c>
      <c r="E385">
        <v>5</v>
      </c>
      <c r="F385" s="86">
        <v>9917.3553719008269</v>
      </c>
      <c r="H385">
        <v>1.21</v>
      </c>
      <c r="J385" s="86">
        <v>12000</v>
      </c>
      <c r="K385" s="86">
        <v>60000</v>
      </c>
      <c r="L385" t="s">
        <v>329</v>
      </c>
    </row>
    <row r="386" spans="1:12" x14ac:dyDescent="0.35">
      <c r="A386" s="89">
        <v>45767</v>
      </c>
      <c r="B386" t="s">
        <v>242</v>
      </c>
      <c r="C386" t="s">
        <v>243</v>
      </c>
      <c r="E386">
        <v>5</v>
      </c>
      <c r="F386" s="86">
        <v>10928.099173553721</v>
      </c>
      <c r="H386">
        <v>1.21</v>
      </c>
      <c r="J386" s="86">
        <v>13223</v>
      </c>
      <c r="K386" s="86">
        <v>66115</v>
      </c>
      <c r="L386" t="s">
        <v>329</v>
      </c>
    </row>
    <row r="387" spans="1:12" x14ac:dyDescent="0.35">
      <c r="A387" s="89">
        <v>45767</v>
      </c>
      <c r="B387" t="s">
        <v>346</v>
      </c>
      <c r="C387" t="s">
        <v>331</v>
      </c>
      <c r="E387">
        <v>5</v>
      </c>
      <c r="F387" s="86">
        <v>6675.3719008264461</v>
      </c>
      <c r="H387">
        <v>1.21</v>
      </c>
      <c r="J387" s="86">
        <v>8077.2</v>
      </c>
      <c r="K387" s="86">
        <v>40386</v>
      </c>
      <c r="L387" t="s">
        <v>329</v>
      </c>
    </row>
    <row r="388" spans="1:12" x14ac:dyDescent="0.35">
      <c r="A388" s="89">
        <v>45767</v>
      </c>
      <c r="B388" t="s">
        <v>346</v>
      </c>
      <c r="C388" t="s">
        <v>330</v>
      </c>
      <c r="E388">
        <v>5</v>
      </c>
      <c r="F388" s="86">
        <v>9866.4247933884308</v>
      </c>
      <c r="H388">
        <v>1.21</v>
      </c>
      <c r="J388" s="86">
        <v>11938.374000000002</v>
      </c>
      <c r="K388" s="86">
        <v>59691.87000000001</v>
      </c>
      <c r="L388" t="s">
        <v>329</v>
      </c>
    </row>
    <row r="389" spans="1:12" x14ac:dyDescent="0.35">
      <c r="A389" s="89">
        <v>45767</v>
      </c>
      <c r="B389" t="s">
        <v>240</v>
      </c>
      <c r="C389" t="s">
        <v>241</v>
      </c>
      <c r="E389">
        <v>10</v>
      </c>
      <c r="F389" s="86">
        <v>2732.4661157024793</v>
      </c>
      <c r="H389">
        <v>1.21</v>
      </c>
      <c r="J389" s="86">
        <v>3306.2840000000001</v>
      </c>
      <c r="K389" s="86">
        <v>33062.839999999997</v>
      </c>
      <c r="L389" t="s">
        <v>329</v>
      </c>
    </row>
    <row r="390" spans="1:12" x14ac:dyDescent="0.35">
      <c r="A390" s="89">
        <v>45767</v>
      </c>
      <c r="B390" t="s">
        <v>347</v>
      </c>
      <c r="C390" t="s">
        <v>335</v>
      </c>
      <c r="E390">
        <v>20</v>
      </c>
      <c r="F390" s="86">
        <v>1590.909090909091</v>
      </c>
      <c r="H390">
        <v>1.21</v>
      </c>
      <c r="J390" s="86">
        <v>1925</v>
      </c>
      <c r="K390" s="86">
        <v>38500</v>
      </c>
      <c r="L390" t="s">
        <v>329</v>
      </c>
    </row>
    <row r="391" spans="1:12" x14ac:dyDescent="0.35">
      <c r="A391" s="89">
        <v>45767</v>
      </c>
      <c r="B391" t="s">
        <v>347</v>
      </c>
      <c r="C391" t="s">
        <v>332</v>
      </c>
      <c r="E391">
        <v>1</v>
      </c>
      <c r="F391" s="86">
        <v>6381.9173553719011</v>
      </c>
      <c r="H391">
        <v>1.21</v>
      </c>
      <c r="J391" s="86">
        <v>7722.12</v>
      </c>
      <c r="K391" s="86">
        <v>7722.12</v>
      </c>
      <c r="L391" t="s">
        <v>329</v>
      </c>
    </row>
    <row r="392" spans="1:12" x14ac:dyDescent="0.35">
      <c r="A392" s="89">
        <v>45767</v>
      </c>
      <c r="B392" t="s">
        <v>347</v>
      </c>
      <c r="C392" t="s">
        <v>333</v>
      </c>
      <c r="E392">
        <v>1</v>
      </c>
      <c r="F392" s="86">
        <v>6694.2148760330583</v>
      </c>
      <c r="H392">
        <v>1.21</v>
      </c>
      <c r="J392" s="86">
        <v>8100</v>
      </c>
      <c r="K392" s="86">
        <v>8100</v>
      </c>
      <c r="L392" t="s">
        <v>329</v>
      </c>
    </row>
    <row r="393" spans="1:12" x14ac:dyDescent="0.35">
      <c r="A393" s="89">
        <v>45767</v>
      </c>
      <c r="B393" t="s">
        <v>347</v>
      </c>
      <c r="C393" t="s">
        <v>334</v>
      </c>
      <c r="E393">
        <v>1</v>
      </c>
      <c r="F393" s="86">
        <v>8090.909090909091</v>
      </c>
      <c r="H393">
        <v>1.21</v>
      </c>
      <c r="J393" s="86">
        <v>9790</v>
      </c>
      <c r="K393" s="86">
        <v>9790</v>
      </c>
      <c r="L393" t="s">
        <v>329</v>
      </c>
    </row>
    <row r="394" spans="1:12" x14ac:dyDescent="0.35">
      <c r="A394" s="89">
        <v>45769</v>
      </c>
      <c r="B394" t="s">
        <v>50</v>
      </c>
      <c r="C394" t="s">
        <v>113</v>
      </c>
      <c r="E394">
        <v>2</v>
      </c>
      <c r="F394" s="86">
        <v>910.79750000000001</v>
      </c>
      <c r="G394" t="s">
        <v>317</v>
      </c>
      <c r="H394">
        <v>1.21</v>
      </c>
      <c r="I394">
        <v>0.06</v>
      </c>
      <c r="J394" s="86">
        <v>1102.064975</v>
      </c>
      <c r="K394" s="86">
        <v>2071.882153</v>
      </c>
      <c r="L394" t="s">
        <v>356</v>
      </c>
    </row>
    <row r="395" spans="1:12" x14ac:dyDescent="0.35">
      <c r="A395" s="89">
        <v>45769</v>
      </c>
      <c r="B395" t="s">
        <v>50</v>
      </c>
      <c r="C395" t="s">
        <v>350</v>
      </c>
      <c r="E395">
        <v>2</v>
      </c>
      <c r="F395" s="86">
        <v>6365.0941000000003</v>
      </c>
      <c r="G395" t="s">
        <v>317</v>
      </c>
      <c r="H395">
        <v>1.21</v>
      </c>
      <c r="J395" s="86">
        <v>7701.7638610000004</v>
      </c>
      <c r="K395" s="86">
        <v>15403.527722000001</v>
      </c>
      <c r="L395" t="s">
        <v>356</v>
      </c>
    </row>
    <row r="396" spans="1:12" x14ac:dyDescent="0.35">
      <c r="A396" s="89">
        <v>45769</v>
      </c>
      <c r="B396" t="s">
        <v>50</v>
      </c>
      <c r="C396" t="s">
        <v>320</v>
      </c>
      <c r="E396">
        <v>2</v>
      </c>
      <c r="F396" s="86">
        <v>970.2</v>
      </c>
      <c r="G396" t="s">
        <v>317</v>
      </c>
      <c r="H396">
        <v>1.21</v>
      </c>
      <c r="J396" s="86">
        <v>1173.942</v>
      </c>
      <c r="K396" s="86">
        <v>2347.884</v>
      </c>
      <c r="L396" t="s">
        <v>356</v>
      </c>
    </row>
    <row r="397" spans="1:12" x14ac:dyDescent="0.35">
      <c r="A397" s="89">
        <v>45769</v>
      </c>
      <c r="B397" t="s">
        <v>50</v>
      </c>
      <c r="C397" t="s">
        <v>741</v>
      </c>
      <c r="E397">
        <v>3.5</v>
      </c>
      <c r="F397" s="86">
        <v>5223.680971428571</v>
      </c>
      <c r="G397" t="s">
        <v>317</v>
      </c>
      <c r="H397">
        <v>1.21</v>
      </c>
      <c r="I397">
        <v>0.06</v>
      </c>
      <c r="J397" s="86">
        <v>6320.6539754285704</v>
      </c>
      <c r="K397" s="86">
        <v>20794.951579159999</v>
      </c>
      <c r="L397" t="s">
        <v>353</v>
      </c>
    </row>
    <row r="398" spans="1:12" x14ac:dyDescent="0.35">
      <c r="A398" s="89">
        <v>45769</v>
      </c>
      <c r="B398" t="s">
        <v>50</v>
      </c>
      <c r="C398" t="s">
        <v>106</v>
      </c>
      <c r="E398">
        <v>3</v>
      </c>
      <c r="F398" s="86">
        <v>714.15419999999995</v>
      </c>
      <c r="G398" t="s">
        <v>317</v>
      </c>
      <c r="H398">
        <v>1.21</v>
      </c>
      <c r="I398">
        <v>0.06</v>
      </c>
      <c r="J398" s="86">
        <v>864.12658199999987</v>
      </c>
      <c r="K398" s="86">
        <v>2436.8369612399997</v>
      </c>
      <c r="L398" t="s">
        <v>356</v>
      </c>
    </row>
    <row r="399" spans="1:12" x14ac:dyDescent="0.35">
      <c r="A399" s="89">
        <v>45769</v>
      </c>
      <c r="B399" t="s">
        <v>57</v>
      </c>
      <c r="C399" t="s">
        <v>217</v>
      </c>
      <c r="E399">
        <v>5</v>
      </c>
      <c r="F399" s="86">
        <v>1843.8</v>
      </c>
      <c r="G399" t="s">
        <v>317</v>
      </c>
      <c r="H399">
        <v>1.21</v>
      </c>
      <c r="J399" s="86">
        <v>2230.998</v>
      </c>
      <c r="K399" s="86">
        <v>11154.99</v>
      </c>
      <c r="L399" t="s">
        <v>353</v>
      </c>
    </row>
    <row r="400" spans="1:12" x14ac:dyDescent="0.35">
      <c r="A400" s="89">
        <v>45769</v>
      </c>
      <c r="B400" t="s">
        <v>57</v>
      </c>
      <c r="C400" t="s">
        <v>220</v>
      </c>
      <c r="E400">
        <v>10</v>
      </c>
      <c r="F400" s="86">
        <v>1164.77</v>
      </c>
      <c r="G400" t="s">
        <v>317</v>
      </c>
      <c r="H400">
        <v>1.21</v>
      </c>
      <c r="J400" s="86">
        <v>1409.3716999999999</v>
      </c>
      <c r="K400" s="86">
        <v>14093.717000000001</v>
      </c>
      <c r="L400" t="s">
        <v>356</v>
      </c>
    </row>
    <row r="401" spans="1:12" x14ac:dyDescent="0.35">
      <c r="A401" s="89">
        <v>45769</v>
      </c>
      <c r="B401" t="s">
        <v>57</v>
      </c>
      <c r="C401" t="s">
        <v>200</v>
      </c>
      <c r="E401">
        <v>1</v>
      </c>
      <c r="F401" s="86">
        <v>4874.33</v>
      </c>
      <c r="G401" t="s">
        <v>317</v>
      </c>
      <c r="H401">
        <v>1.21</v>
      </c>
      <c r="J401" s="86">
        <v>5897.9393</v>
      </c>
      <c r="K401" s="86">
        <v>5897.9393</v>
      </c>
      <c r="L401" t="s">
        <v>356</v>
      </c>
    </row>
    <row r="402" spans="1:12" x14ac:dyDescent="0.35">
      <c r="A402" s="89">
        <v>45769</v>
      </c>
      <c r="B402" t="s">
        <v>57</v>
      </c>
      <c r="C402" t="s">
        <v>218</v>
      </c>
      <c r="E402">
        <v>1</v>
      </c>
      <c r="F402" s="86">
        <v>9175</v>
      </c>
      <c r="G402" t="s">
        <v>317</v>
      </c>
      <c r="H402">
        <v>1.21</v>
      </c>
      <c r="J402" s="86">
        <v>11101.75</v>
      </c>
      <c r="K402" s="86">
        <v>11101.75</v>
      </c>
      <c r="L402" t="s">
        <v>356</v>
      </c>
    </row>
    <row r="403" spans="1:12" x14ac:dyDescent="0.35">
      <c r="A403" s="89">
        <v>45769</v>
      </c>
      <c r="B403" t="s">
        <v>54</v>
      </c>
      <c r="C403" t="s">
        <v>27</v>
      </c>
      <c r="E403">
        <v>2</v>
      </c>
      <c r="F403" s="86">
        <v>1176.4705882352939</v>
      </c>
      <c r="G403" t="s">
        <v>317</v>
      </c>
      <c r="H403">
        <v>1.105</v>
      </c>
      <c r="J403" s="86">
        <v>1300</v>
      </c>
      <c r="K403" s="86">
        <v>2600</v>
      </c>
      <c r="L403" t="s">
        <v>356</v>
      </c>
    </row>
    <row r="404" spans="1:12" x14ac:dyDescent="0.35">
      <c r="A404" s="89">
        <v>45769</v>
      </c>
      <c r="B404" t="s">
        <v>54</v>
      </c>
      <c r="C404" t="s">
        <v>260</v>
      </c>
      <c r="E404">
        <v>2</v>
      </c>
      <c r="F404" s="86">
        <v>723.98190045248884</v>
      </c>
      <c r="G404" t="s">
        <v>317</v>
      </c>
      <c r="H404">
        <v>1.105</v>
      </c>
      <c r="J404" s="86">
        <v>800</v>
      </c>
      <c r="K404" s="86">
        <v>1600</v>
      </c>
      <c r="L404" t="s">
        <v>356</v>
      </c>
    </row>
    <row r="405" spans="1:12" x14ac:dyDescent="0.35">
      <c r="A405" s="89">
        <v>45769</v>
      </c>
      <c r="B405" t="s">
        <v>54</v>
      </c>
      <c r="C405" t="s">
        <v>268</v>
      </c>
      <c r="E405">
        <v>2</v>
      </c>
      <c r="F405" s="86">
        <v>2081.4479638009052</v>
      </c>
      <c r="G405" t="s">
        <v>317</v>
      </c>
      <c r="H405">
        <v>1.105</v>
      </c>
      <c r="J405" s="86">
        <v>2300</v>
      </c>
      <c r="K405" s="86">
        <v>4600</v>
      </c>
      <c r="L405" t="s">
        <v>356</v>
      </c>
    </row>
    <row r="406" spans="1:12" x14ac:dyDescent="0.35">
      <c r="A406" s="89">
        <v>45769</v>
      </c>
      <c r="B406" t="s">
        <v>54</v>
      </c>
      <c r="C406" t="s">
        <v>262</v>
      </c>
      <c r="E406">
        <v>1.19</v>
      </c>
      <c r="F406" s="86">
        <v>2986.4253393665158</v>
      </c>
      <c r="G406" t="s">
        <v>317</v>
      </c>
      <c r="H406">
        <v>1.105</v>
      </c>
      <c r="J406" s="86">
        <v>3300</v>
      </c>
      <c r="K406" s="86">
        <v>3927</v>
      </c>
      <c r="L406" t="s">
        <v>356</v>
      </c>
    </row>
    <row r="407" spans="1:12" x14ac:dyDescent="0.35">
      <c r="A407" s="89">
        <v>45769</v>
      </c>
      <c r="B407" t="s">
        <v>54</v>
      </c>
      <c r="C407" t="s">
        <v>152</v>
      </c>
      <c r="E407">
        <v>16</v>
      </c>
      <c r="F407" s="86">
        <v>848.41628959276011</v>
      </c>
      <c r="G407" t="s">
        <v>317</v>
      </c>
      <c r="H407">
        <v>1.105</v>
      </c>
      <c r="J407" s="86">
        <v>937.5</v>
      </c>
      <c r="K407" s="86">
        <v>15000</v>
      </c>
      <c r="L407" t="s">
        <v>356</v>
      </c>
    </row>
    <row r="408" spans="1:12" x14ac:dyDescent="0.35">
      <c r="A408" s="89">
        <v>45769</v>
      </c>
      <c r="B408" t="s">
        <v>54</v>
      </c>
      <c r="C408" t="s">
        <v>159</v>
      </c>
      <c r="E408">
        <v>2</v>
      </c>
      <c r="F408" s="86">
        <v>678.73303167420818</v>
      </c>
      <c r="G408" t="s">
        <v>317</v>
      </c>
      <c r="H408">
        <v>1.105</v>
      </c>
      <c r="J408" s="86">
        <v>750</v>
      </c>
      <c r="K408" s="86">
        <v>1500</v>
      </c>
      <c r="L408" t="s">
        <v>356</v>
      </c>
    </row>
    <row r="409" spans="1:12" x14ac:dyDescent="0.35">
      <c r="A409" s="89">
        <v>45769</v>
      </c>
      <c r="B409" t="s">
        <v>54</v>
      </c>
      <c r="C409" t="s">
        <v>28</v>
      </c>
      <c r="E409">
        <v>4</v>
      </c>
      <c r="F409" s="86">
        <v>1447.9638009049777</v>
      </c>
      <c r="G409" t="s">
        <v>317</v>
      </c>
      <c r="H409">
        <v>1.105</v>
      </c>
      <c r="J409" s="86">
        <v>1600</v>
      </c>
      <c r="K409" s="86">
        <v>6400</v>
      </c>
      <c r="L409" t="s">
        <v>356</v>
      </c>
    </row>
    <row r="410" spans="1:12" x14ac:dyDescent="0.35">
      <c r="A410" s="89">
        <v>45769</v>
      </c>
      <c r="B410" t="s">
        <v>240</v>
      </c>
      <c r="C410" t="s">
        <v>310</v>
      </c>
      <c r="E410">
        <v>50</v>
      </c>
      <c r="F410" s="86">
        <v>2732.4659999999999</v>
      </c>
      <c r="G410" t="s">
        <v>317</v>
      </c>
      <c r="H410">
        <v>1.21</v>
      </c>
      <c r="J410" s="86">
        <v>3306.2838599999995</v>
      </c>
      <c r="K410" s="86">
        <v>165314.19299999997</v>
      </c>
      <c r="L410" t="s">
        <v>353</v>
      </c>
    </row>
    <row r="411" spans="1:12" x14ac:dyDescent="0.35">
      <c r="A411" s="89">
        <v>45769</v>
      </c>
      <c r="B411" t="s">
        <v>347</v>
      </c>
      <c r="C411" t="s">
        <v>335</v>
      </c>
      <c r="E411">
        <v>20</v>
      </c>
      <c r="F411" s="86">
        <v>1590.909090909091</v>
      </c>
      <c r="G411" t="s">
        <v>359</v>
      </c>
      <c r="H411">
        <v>1.21</v>
      </c>
      <c r="J411" s="86">
        <v>1925</v>
      </c>
      <c r="K411" s="86">
        <v>38500</v>
      </c>
      <c r="L411" t="s">
        <v>356</v>
      </c>
    </row>
    <row r="412" spans="1:12" x14ac:dyDescent="0.35">
      <c r="A412" s="89">
        <v>45769</v>
      </c>
      <c r="B412" t="s">
        <v>347</v>
      </c>
      <c r="C412" t="s">
        <v>332</v>
      </c>
      <c r="E412">
        <v>5</v>
      </c>
      <c r="F412" s="86">
        <v>6381.9173553719011</v>
      </c>
      <c r="G412" t="s">
        <v>359</v>
      </c>
      <c r="H412">
        <v>1.21</v>
      </c>
      <c r="J412" s="86">
        <v>7722.12</v>
      </c>
      <c r="K412" s="86">
        <v>38610.6</v>
      </c>
      <c r="L412" t="s">
        <v>356</v>
      </c>
    </row>
    <row r="413" spans="1:12" x14ac:dyDescent="0.35">
      <c r="A413" s="89">
        <v>45769</v>
      </c>
      <c r="B413" t="s">
        <v>347</v>
      </c>
      <c r="C413" t="s">
        <v>334</v>
      </c>
      <c r="E413">
        <v>4</v>
      </c>
      <c r="F413" s="86">
        <v>8090.909090909091</v>
      </c>
      <c r="G413" t="s">
        <v>359</v>
      </c>
      <c r="H413">
        <v>1.21</v>
      </c>
      <c r="J413" s="86">
        <v>9790</v>
      </c>
      <c r="K413" s="86">
        <v>39160</v>
      </c>
      <c r="L413" t="s">
        <v>356</v>
      </c>
    </row>
    <row r="414" spans="1:12" x14ac:dyDescent="0.35">
      <c r="A414" s="89">
        <v>45769</v>
      </c>
      <c r="B414" t="s">
        <v>347</v>
      </c>
      <c r="C414" t="s">
        <v>351</v>
      </c>
      <c r="E414">
        <v>8</v>
      </c>
      <c r="F414" s="86">
        <v>994.88636363636363</v>
      </c>
      <c r="H414">
        <v>1.21</v>
      </c>
      <c r="J414" s="86">
        <v>1203.8125</v>
      </c>
      <c r="K414" s="86">
        <v>9630.5</v>
      </c>
      <c r="L414" t="s">
        <v>329</v>
      </c>
    </row>
    <row r="415" spans="1:12" x14ac:dyDescent="0.35">
      <c r="A415" s="89">
        <v>45769</v>
      </c>
      <c r="B415" t="s">
        <v>347</v>
      </c>
      <c r="C415" t="s">
        <v>352</v>
      </c>
      <c r="E415">
        <v>5</v>
      </c>
      <c r="F415" s="86">
        <v>876.03305785123973</v>
      </c>
      <c r="H415">
        <v>1.21</v>
      </c>
      <c r="J415" s="86">
        <v>1060</v>
      </c>
      <c r="K415" s="86">
        <v>5300</v>
      </c>
      <c r="L415" t="s">
        <v>329</v>
      </c>
    </row>
    <row r="416" spans="1:12" x14ac:dyDescent="0.35">
      <c r="A416" s="89">
        <v>45769</v>
      </c>
      <c r="B416" t="s">
        <v>347</v>
      </c>
      <c r="C416" t="s">
        <v>352</v>
      </c>
      <c r="E416">
        <v>5</v>
      </c>
      <c r="F416" s="86">
        <v>876.03305785123973</v>
      </c>
      <c r="G416" t="s">
        <v>359</v>
      </c>
      <c r="H416">
        <v>1.21</v>
      </c>
      <c r="J416" s="86">
        <v>1060</v>
      </c>
      <c r="K416" s="86">
        <v>5300</v>
      </c>
      <c r="L416" t="s">
        <v>356</v>
      </c>
    </row>
    <row r="417" spans="1:12" x14ac:dyDescent="0.35">
      <c r="A417" s="89">
        <v>45769</v>
      </c>
      <c r="B417" t="s">
        <v>52</v>
      </c>
      <c r="C417" t="s">
        <v>128</v>
      </c>
      <c r="E417">
        <v>12</v>
      </c>
      <c r="F417" s="86">
        <v>1101.4100000000001</v>
      </c>
      <c r="G417" t="s">
        <v>317</v>
      </c>
      <c r="H417">
        <v>1.21</v>
      </c>
      <c r="J417" s="86">
        <v>1332.7061000000001</v>
      </c>
      <c r="K417" s="86">
        <v>15992.473200000002</v>
      </c>
      <c r="L417" t="s">
        <v>356</v>
      </c>
    </row>
    <row r="418" spans="1:12" x14ac:dyDescent="0.35">
      <c r="A418" s="89">
        <v>45769</v>
      </c>
      <c r="B418" t="s">
        <v>52</v>
      </c>
      <c r="C418" t="s">
        <v>129</v>
      </c>
      <c r="E418">
        <v>12</v>
      </c>
      <c r="F418" s="86">
        <v>1182.56</v>
      </c>
      <c r="G418" t="s">
        <v>317</v>
      </c>
      <c r="H418">
        <v>1.21</v>
      </c>
      <c r="J418" s="86">
        <v>1430.8975999999998</v>
      </c>
      <c r="K418" s="86">
        <v>17170.771199999999</v>
      </c>
      <c r="L418" t="s">
        <v>356</v>
      </c>
    </row>
    <row r="419" spans="1:12" x14ac:dyDescent="0.35">
      <c r="A419" s="89">
        <v>45769</v>
      </c>
      <c r="B419" t="s">
        <v>52</v>
      </c>
      <c r="C419" t="s">
        <v>127</v>
      </c>
      <c r="E419">
        <v>84</v>
      </c>
      <c r="F419" s="86">
        <v>1101.4100000000001</v>
      </c>
      <c r="G419" t="s">
        <v>317</v>
      </c>
      <c r="H419">
        <v>1.21</v>
      </c>
      <c r="J419" s="86">
        <v>1332.7061000000001</v>
      </c>
      <c r="K419" s="86">
        <v>111947.3124</v>
      </c>
      <c r="L419" t="s">
        <v>356</v>
      </c>
    </row>
    <row r="420" spans="1:12" x14ac:dyDescent="0.35">
      <c r="A420" s="89">
        <v>45770</v>
      </c>
      <c r="B420" t="s">
        <v>55</v>
      </c>
      <c r="C420" t="s">
        <v>167</v>
      </c>
      <c r="E420">
        <v>360</v>
      </c>
      <c r="F420" s="86">
        <v>174.47199265381084</v>
      </c>
      <c r="H420">
        <v>1.21</v>
      </c>
      <c r="J420" s="86">
        <v>211.11111111111111</v>
      </c>
      <c r="K420" s="86">
        <v>76000</v>
      </c>
      <c r="L420" t="s">
        <v>353</v>
      </c>
    </row>
    <row r="421" spans="1:12" x14ac:dyDescent="0.35">
      <c r="A421" s="89">
        <v>45770</v>
      </c>
      <c r="B421" t="s">
        <v>54</v>
      </c>
      <c r="C421" t="s">
        <v>365</v>
      </c>
      <c r="E421">
        <v>1</v>
      </c>
      <c r="F421" s="86">
        <v>1628.9592760180997</v>
      </c>
      <c r="G421" t="s">
        <v>317</v>
      </c>
      <c r="H421">
        <v>1.105</v>
      </c>
      <c r="J421" s="86">
        <v>1800</v>
      </c>
      <c r="K421" s="86">
        <v>1800</v>
      </c>
      <c r="L421" t="s">
        <v>353</v>
      </c>
    </row>
    <row r="422" spans="1:12" x14ac:dyDescent="0.35">
      <c r="A422" s="89">
        <v>45770</v>
      </c>
      <c r="B422" t="s">
        <v>54</v>
      </c>
      <c r="C422" t="s">
        <v>153</v>
      </c>
      <c r="E422">
        <v>0.5</v>
      </c>
      <c r="F422" s="86">
        <v>13574.660633484164</v>
      </c>
      <c r="G422" t="s">
        <v>317</v>
      </c>
      <c r="H422">
        <v>1.105</v>
      </c>
      <c r="J422" s="86">
        <v>15000</v>
      </c>
      <c r="K422" s="86">
        <v>7500</v>
      </c>
      <c r="L422" t="s">
        <v>353</v>
      </c>
    </row>
    <row r="423" spans="1:12" x14ac:dyDescent="0.35">
      <c r="A423" s="89">
        <v>45770</v>
      </c>
      <c r="B423" t="s">
        <v>54</v>
      </c>
      <c r="C423" t="s">
        <v>155</v>
      </c>
      <c r="E423">
        <v>1</v>
      </c>
      <c r="F423" s="86">
        <v>1447.9638009049777</v>
      </c>
      <c r="G423" t="s">
        <v>317</v>
      </c>
      <c r="H423">
        <v>1.105</v>
      </c>
      <c r="J423" s="86">
        <v>1600</v>
      </c>
      <c r="K423" s="86">
        <v>1600</v>
      </c>
      <c r="L423" t="s">
        <v>353</v>
      </c>
    </row>
    <row r="424" spans="1:12" x14ac:dyDescent="0.35">
      <c r="A424" s="89">
        <v>45770</v>
      </c>
      <c r="B424" t="s">
        <v>54</v>
      </c>
      <c r="C424" t="s">
        <v>366</v>
      </c>
      <c r="E424">
        <v>1</v>
      </c>
      <c r="F424" s="86">
        <v>4796.3800904977379</v>
      </c>
      <c r="G424" t="s">
        <v>317</v>
      </c>
      <c r="H424">
        <v>1.105</v>
      </c>
      <c r="J424" s="86">
        <v>5300</v>
      </c>
      <c r="K424" s="86">
        <v>5300</v>
      </c>
      <c r="L424" t="s">
        <v>353</v>
      </c>
    </row>
    <row r="425" spans="1:12" x14ac:dyDescent="0.35">
      <c r="A425" s="89">
        <v>45770</v>
      </c>
      <c r="B425" t="s">
        <v>54</v>
      </c>
      <c r="C425" t="s">
        <v>45</v>
      </c>
      <c r="E425">
        <v>5</v>
      </c>
      <c r="F425" s="86">
        <v>1176.4705882352939</v>
      </c>
      <c r="G425" t="s">
        <v>317</v>
      </c>
      <c r="H425">
        <v>1.105</v>
      </c>
      <c r="J425" s="86">
        <v>1300</v>
      </c>
      <c r="K425" s="86">
        <v>6499.9999999999991</v>
      </c>
      <c r="L425" t="s">
        <v>353</v>
      </c>
    </row>
    <row r="426" spans="1:12" x14ac:dyDescent="0.35">
      <c r="A426" s="89">
        <v>45770</v>
      </c>
      <c r="B426" t="s">
        <v>363</v>
      </c>
      <c r="C426" t="s">
        <v>331</v>
      </c>
      <c r="E426">
        <v>5</v>
      </c>
      <c r="F426" s="86">
        <v>6675.3711999999996</v>
      </c>
      <c r="G426" t="s">
        <v>317</v>
      </c>
      <c r="H426">
        <v>1.21</v>
      </c>
      <c r="J426" s="86">
        <v>8077.1991520000001</v>
      </c>
      <c r="K426" s="86">
        <v>40385.995759999998</v>
      </c>
      <c r="L426" t="s">
        <v>356</v>
      </c>
    </row>
    <row r="427" spans="1:12" x14ac:dyDescent="0.35">
      <c r="A427" s="89">
        <v>45770</v>
      </c>
      <c r="B427" t="s">
        <v>363</v>
      </c>
      <c r="C427" t="s">
        <v>330</v>
      </c>
      <c r="E427">
        <v>15</v>
      </c>
      <c r="F427" s="86">
        <v>9866.4243999999999</v>
      </c>
      <c r="G427" t="s">
        <v>317</v>
      </c>
      <c r="H427">
        <v>1.21</v>
      </c>
      <c r="J427" s="86">
        <v>11938.373524000001</v>
      </c>
      <c r="K427" s="86">
        <v>179075.60286000001</v>
      </c>
      <c r="L427" t="s">
        <v>356</v>
      </c>
    </row>
    <row r="428" spans="1:12" x14ac:dyDescent="0.35">
      <c r="A428" s="89">
        <v>45770</v>
      </c>
      <c r="B428" t="s">
        <v>363</v>
      </c>
      <c r="C428" t="s">
        <v>364</v>
      </c>
      <c r="E428">
        <v>3.44</v>
      </c>
      <c r="F428" s="86">
        <v>4148.7640000000001</v>
      </c>
      <c r="G428" t="s">
        <v>317</v>
      </c>
      <c r="H428">
        <v>1.21</v>
      </c>
      <c r="J428" s="86">
        <v>5020.0044399999997</v>
      </c>
      <c r="K428" s="86">
        <v>17268.815273600001</v>
      </c>
      <c r="L428" t="s">
        <v>356</v>
      </c>
    </row>
    <row r="429" spans="1:12" x14ac:dyDescent="0.35">
      <c r="A429" s="89">
        <v>45770</v>
      </c>
      <c r="B429" t="s">
        <v>292</v>
      </c>
      <c r="C429" t="s">
        <v>192</v>
      </c>
      <c r="E429">
        <v>5</v>
      </c>
      <c r="F429" s="86">
        <v>6958.5950000000003</v>
      </c>
      <c r="G429" t="s">
        <v>317</v>
      </c>
      <c r="H429">
        <v>1.21</v>
      </c>
      <c r="J429" s="86">
        <v>8419.8999500000009</v>
      </c>
      <c r="K429" s="86">
        <v>42099.499749999995</v>
      </c>
      <c r="L429" t="s">
        <v>356</v>
      </c>
    </row>
    <row r="430" spans="1:12" x14ac:dyDescent="0.35">
      <c r="A430" s="89">
        <v>45770</v>
      </c>
      <c r="B430" t="s">
        <v>292</v>
      </c>
      <c r="C430" t="s">
        <v>287</v>
      </c>
      <c r="E430">
        <v>8</v>
      </c>
      <c r="F430" s="86">
        <v>5784.3</v>
      </c>
      <c r="G430" t="s">
        <v>317</v>
      </c>
      <c r="H430">
        <v>1.21</v>
      </c>
      <c r="J430" s="86">
        <v>6999.0029999999997</v>
      </c>
      <c r="K430" s="86">
        <v>55992.023999999998</v>
      </c>
      <c r="L430" t="s">
        <v>356</v>
      </c>
    </row>
    <row r="431" spans="1:12" x14ac:dyDescent="0.35">
      <c r="A431" s="89">
        <v>45770</v>
      </c>
      <c r="B431" t="s">
        <v>292</v>
      </c>
      <c r="C431" t="s">
        <v>349</v>
      </c>
      <c r="E431">
        <v>10</v>
      </c>
      <c r="F431" s="86">
        <v>4740.9920000000002</v>
      </c>
      <c r="G431" t="s">
        <v>317</v>
      </c>
      <c r="H431">
        <v>1.21</v>
      </c>
      <c r="J431" s="86">
        <v>5736.6003200000005</v>
      </c>
      <c r="K431" s="86">
        <v>57366.003199999999</v>
      </c>
      <c r="L431" t="s">
        <v>356</v>
      </c>
    </row>
    <row r="432" spans="1:12" x14ac:dyDescent="0.35">
      <c r="A432" s="89">
        <v>45771</v>
      </c>
      <c r="B432" t="s">
        <v>59</v>
      </c>
      <c r="C432" t="s">
        <v>185</v>
      </c>
      <c r="E432">
        <v>15</v>
      </c>
      <c r="F432" s="86">
        <v>31404.958677685951</v>
      </c>
      <c r="G432" t="s">
        <v>317</v>
      </c>
      <c r="H432">
        <v>1.21</v>
      </c>
      <c r="J432" s="86">
        <v>38000</v>
      </c>
      <c r="K432" s="86">
        <v>570000</v>
      </c>
      <c r="L432" t="s">
        <v>356</v>
      </c>
    </row>
    <row r="433" spans="1:12" x14ac:dyDescent="0.35">
      <c r="A433" s="89">
        <v>45771</v>
      </c>
      <c r="B433" t="s">
        <v>59</v>
      </c>
      <c r="C433" t="s">
        <v>186</v>
      </c>
      <c r="E433">
        <v>4</v>
      </c>
      <c r="F433" s="86">
        <v>13636.363636363636</v>
      </c>
      <c r="G433" t="s">
        <v>317</v>
      </c>
      <c r="H433">
        <v>1.21</v>
      </c>
      <c r="J433" s="86">
        <v>16500</v>
      </c>
      <c r="K433" s="86">
        <v>66000</v>
      </c>
      <c r="L433" t="s">
        <v>356</v>
      </c>
    </row>
    <row r="434" spans="1:12" x14ac:dyDescent="0.35">
      <c r="A434" s="89">
        <v>45771</v>
      </c>
      <c r="B434" t="s">
        <v>50</v>
      </c>
      <c r="C434" t="s">
        <v>279</v>
      </c>
      <c r="E434">
        <v>1</v>
      </c>
      <c r="F434" s="86">
        <v>1527.8513</v>
      </c>
      <c r="G434" t="s">
        <v>317</v>
      </c>
      <c r="H434">
        <v>1.21</v>
      </c>
      <c r="I434">
        <v>0.06</v>
      </c>
      <c r="J434" s="86">
        <v>1848.700073</v>
      </c>
      <c r="K434" s="86">
        <v>1737.7780686200001</v>
      </c>
      <c r="L434" t="s">
        <v>353</v>
      </c>
    </row>
    <row r="435" spans="1:12" x14ac:dyDescent="0.35">
      <c r="A435" s="89">
        <v>45771</v>
      </c>
      <c r="B435" t="s">
        <v>55</v>
      </c>
      <c r="C435" t="s">
        <v>167</v>
      </c>
      <c r="E435">
        <v>360</v>
      </c>
      <c r="F435" s="86">
        <v>174.47199265381084</v>
      </c>
      <c r="H435">
        <v>1.21</v>
      </c>
      <c r="J435" s="86">
        <v>211.11111111111111</v>
      </c>
      <c r="K435" s="86">
        <v>76000</v>
      </c>
      <c r="L435" t="s">
        <v>356</v>
      </c>
    </row>
    <row r="436" spans="1:12" x14ac:dyDescent="0.35">
      <c r="A436" s="89">
        <v>45771</v>
      </c>
      <c r="B436" t="s">
        <v>61</v>
      </c>
      <c r="C436" t="s">
        <v>368</v>
      </c>
      <c r="E436">
        <v>3</v>
      </c>
      <c r="F436" s="86">
        <v>4000</v>
      </c>
      <c r="G436" t="s">
        <v>367</v>
      </c>
      <c r="H436">
        <v>1</v>
      </c>
      <c r="J436" s="86">
        <v>4000</v>
      </c>
      <c r="K436" s="86">
        <v>12000</v>
      </c>
      <c r="L436" t="s">
        <v>356</v>
      </c>
    </row>
    <row r="437" spans="1:12" x14ac:dyDescent="0.35">
      <c r="A437" s="89">
        <v>45771</v>
      </c>
      <c r="B437" t="s">
        <v>61</v>
      </c>
      <c r="C437" t="s">
        <v>188</v>
      </c>
      <c r="E437">
        <v>54</v>
      </c>
      <c r="F437" s="86">
        <v>600</v>
      </c>
      <c r="G437" t="s">
        <v>367</v>
      </c>
      <c r="H437">
        <v>1</v>
      </c>
      <c r="J437" s="86">
        <v>600</v>
      </c>
      <c r="K437" s="86">
        <v>32400</v>
      </c>
      <c r="L437" t="s">
        <v>356</v>
      </c>
    </row>
    <row r="438" spans="1:12" x14ac:dyDescent="0.35">
      <c r="A438" s="89">
        <v>45772</v>
      </c>
      <c r="B438" t="s">
        <v>292</v>
      </c>
      <c r="C438" t="s">
        <v>288</v>
      </c>
      <c r="E438">
        <v>5</v>
      </c>
      <c r="F438" s="86">
        <v>18152.065999999999</v>
      </c>
      <c r="G438" t="s">
        <v>317</v>
      </c>
      <c r="H438">
        <v>1.21</v>
      </c>
      <c r="J438" s="86">
        <v>21963.999859999996</v>
      </c>
      <c r="K438" s="86">
        <v>109819.99929999998</v>
      </c>
      <c r="L438" t="s">
        <v>356</v>
      </c>
    </row>
    <row r="439" spans="1:12" x14ac:dyDescent="0.35">
      <c r="A439" s="89">
        <v>45772</v>
      </c>
      <c r="B439" t="s">
        <v>292</v>
      </c>
      <c r="C439" t="s">
        <v>193</v>
      </c>
      <c r="E439">
        <v>16</v>
      </c>
      <c r="F439" s="86">
        <v>2809.9175</v>
      </c>
      <c r="G439" t="s">
        <v>317</v>
      </c>
      <c r="H439">
        <v>1.21</v>
      </c>
      <c r="J439" s="86">
        <v>3400.0001750000001</v>
      </c>
      <c r="K439" s="86">
        <v>54400.002800000002</v>
      </c>
      <c r="L439" t="s">
        <v>356</v>
      </c>
    </row>
    <row r="440" spans="1:12" x14ac:dyDescent="0.35">
      <c r="A440" s="89">
        <v>45773</v>
      </c>
      <c r="B440" t="s">
        <v>292</v>
      </c>
      <c r="C440" t="s">
        <v>193</v>
      </c>
      <c r="E440">
        <v>16</v>
      </c>
      <c r="F440" s="86">
        <v>2809.9175</v>
      </c>
      <c r="G440" t="s">
        <v>317</v>
      </c>
      <c r="H440">
        <v>1.21</v>
      </c>
      <c r="J440" s="86">
        <v>3400.0001750000001</v>
      </c>
      <c r="K440" s="86">
        <v>54400.002800000002</v>
      </c>
      <c r="L440" t="s">
        <v>356</v>
      </c>
    </row>
    <row r="441" spans="1:12" x14ac:dyDescent="0.35">
      <c r="A441" s="89">
        <v>45774</v>
      </c>
      <c r="B441" t="s">
        <v>292</v>
      </c>
      <c r="C441" t="s">
        <v>434</v>
      </c>
      <c r="L441" t="s">
        <v>329</v>
      </c>
    </row>
    <row r="442" spans="1:12" x14ac:dyDescent="0.35">
      <c r="A442" s="89">
        <v>45774</v>
      </c>
      <c r="B442" t="s">
        <v>292</v>
      </c>
      <c r="C442" t="s">
        <v>435</v>
      </c>
      <c r="L442" t="s">
        <v>329</v>
      </c>
    </row>
    <row r="443" spans="1:12" x14ac:dyDescent="0.35">
      <c r="A443" s="89">
        <v>45775</v>
      </c>
      <c r="B443" t="s">
        <v>348</v>
      </c>
      <c r="C443" t="s">
        <v>249</v>
      </c>
      <c r="E443">
        <v>1</v>
      </c>
      <c r="F443" s="86">
        <v>757.78512396694202</v>
      </c>
      <c r="H443">
        <v>1.21</v>
      </c>
      <c r="J443" s="86">
        <v>916.92</v>
      </c>
      <c r="K443" s="86">
        <v>916.92</v>
      </c>
      <c r="L443" t="s">
        <v>329</v>
      </c>
    </row>
    <row r="444" spans="1:12" x14ac:dyDescent="0.35">
      <c r="A444" s="89">
        <v>45775</v>
      </c>
      <c r="B444" t="s">
        <v>50</v>
      </c>
      <c r="C444" t="s">
        <v>103</v>
      </c>
      <c r="E444">
        <v>1</v>
      </c>
      <c r="F444" s="86">
        <v>10821.186776859506</v>
      </c>
      <c r="H444">
        <v>1.21</v>
      </c>
      <c r="J444" s="86">
        <v>13093.636000000002</v>
      </c>
      <c r="K444" s="86">
        <v>13093.636000000002</v>
      </c>
      <c r="L444" t="s">
        <v>329</v>
      </c>
    </row>
    <row r="445" spans="1:12" x14ac:dyDescent="0.35">
      <c r="A445" s="89">
        <v>45775</v>
      </c>
      <c r="B445" t="s">
        <v>53</v>
      </c>
      <c r="C445" t="s">
        <v>445</v>
      </c>
      <c r="J445" s="86">
        <v>0</v>
      </c>
      <c r="K445" s="86">
        <v>0</v>
      </c>
      <c r="L445" t="s">
        <v>329</v>
      </c>
    </row>
    <row r="446" spans="1:12" x14ac:dyDescent="0.35">
      <c r="A446" s="89">
        <v>45775</v>
      </c>
      <c r="B446" t="s">
        <v>53</v>
      </c>
      <c r="C446" t="s">
        <v>446</v>
      </c>
      <c r="J446" s="86">
        <v>0</v>
      </c>
      <c r="K446" s="86">
        <v>0</v>
      </c>
      <c r="L446" t="s">
        <v>329</v>
      </c>
    </row>
    <row r="447" spans="1:12" x14ac:dyDescent="0.35">
      <c r="A447" s="89">
        <v>45775</v>
      </c>
      <c r="B447" t="s">
        <v>53</v>
      </c>
      <c r="C447" t="s">
        <v>442</v>
      </c>
      <c r="J447" s="86">
        <v>0</v>
      </c>
      <c r="K447" s="86">
        <v>0</v>
      </c>
      <c r="L447" t="s">
        <v>329</v>
      </c>
    </row>
    <row r="448" spans="1:12" x14ac:dyDescent="0.35">
      <c r="A448" s="89">
        <v>45775</v>
      </c>
      <c r="B448" t="s">
        <v>53</v>
      </c>
      <c r="C448" t="s">
        <v>453</v>
      </c>
      <c r="J448" s="86">
        <v>0</v>
      </c>
      <c r="K448" s="86">
        <v>0</v>
      </c>
      <c r="L448" t="s">
        <v>329</v>
      </c>
    </row>
    <row r="449" spans="1:12" x14ac:dyDescent="0.35">
      <c r="A449" s="89">
        <v>45775</v>
      </c>
      <c r="B449" t="s">
        <v>53</v>
      </c>
      <c r="C449" t="s">
        <v>447</v>
      </c>
      <c r="J449" s="86">
        <v>0</v>
      </c>
      <c r="K449" s="86">
        <v>0</v>
      </c>
      <c r="L449" t="s">
        <v>329</v>
      </c>
    </row>
    <row r="450" spans="1:12" x14ac:dyDescent="0.35">
      <c r="A450" s="89">
        <v>45775</v>
      </c>
      <c r="B450" t="s">
        <v>53</v>
      </c>
      <c r="C450" t="s">
        <v>448</v>
      </c>
      <c r="J450" s="86">
        <v>0</v>
      </c>
      <c r="K450" s="86">
        <v>0</v>
      </c>
      <c r="L450" t="s">
        <v>329</v>
      </c>
    </row>
    <row r="451" spans="1:12" x14ac:dyDescent="0.35">
      <c r="A451" s="89">
        <v>45775</v>
      </c>
      <c r="B451" t="s">
        <v>53</v>
      </c>
      <c r="C451" t="s">
        <v>454</v>
      </c>
      <c r="J451" s="86">
        <v>0</v>
      </c>
      <c r="K451" s="86">
        <v>0</v>
      </c>
      <c r="L451" t="s">
        <v>329</v>
      </c>
    </row>
    <row r="452" spans="1:12" x14ac:dyDescent="0.35">
      <c r="A452" s="89">
        <v>45775</v>
      </c>
      <c r="B452" t="s">
        <v>53</v>
      </c>
      <c r="C452" t="s">
        <v>444</v>
      </c>
      <c r="J452" s="86">
        <v>0</v>
      </c>
      <c r="K452" s="86">
        <v>0</v>
      </c>
      <c r="L452" t="s">
        <v>329</v>
      </c>
    </row>
    <row r="453" spans="1:12" x14ac:dyDescent="0.35">
      <c r="A453" s="89">
        <v>45775</v>
      </c>
      <c r="B453" t="s">
        <v>53</v>
      </c>
      <c r="C453" t="s">
        <v>455</v>
      </c>
      <c r="J453" s="86">
        <v>0</v>
      </c>
      <c r="K453" s="86">
        <v>0</v>
      </c>
      <c r="L453" t="s">
        <v>329</v>
      </c>
    </row>
    <row r="454" spans="1:12" x14ac:dyDescent="0.35">
      <c r="A454" s="89">
        <v>45775</v>
      </c>
      <c r="B454" t="s">
        <v>53</v>
      </c>
      <c r="C454" t="s">
        <v>750</v>
      </c>
      <c r="J454" s="86">
        <v>0</v>
      </c>
      <c r="K454" s="86">
        <v>0</v>
      </c>
      <c r="L454" t="s">
        <v>329</v>
      </c>
    </row>
    <row r="455" spans="1:12" x14ac:dyDescent="0.35">
      <c r="A455" s="89">
        <v>45775</v>
      </c>
      <c r="B455" t="s">
        <v>56</v>
      </c>
      <c r="C455" t="s">
        <v>171</v>
      </c>
      <c r="E455">
        <v>1</v>
      </c>
      <c r="F455" s="86">
        <v>7685.9504132231405</v>
      </c>
      <c r="H455">
        <v>1.21</v>
      </c>
      <c r="J455" s="86">
        <v>9300</v>
      </c>
      <c r="K455" s="86">
        <v>9300</v>
      </c>
      <c r="L455" t="s">
        <v>329</v>
      </c>
    </row>
    <row r="456" spans="1:12" x14ac:dyDescent="0.35">
      <c r="A456" s="89">
        <v>45775</v>
      </c>
      <c r="B456" t="s">
        <v>56</v>
      </c>
      <c r="C456" t="s">
        <v>168</v>
      </c>
      <c r="E456">
        <v>1</v>
      </c>
      <c r="F456" s="86">
        <v>7471.0743801652898</v>
      </c>
      <c r="H456">
        <v>1.21</v>
      </c>
      <c r="J456" s="86">
        <v>9040</v>
      </c>
      <c r="K456" s="86">
        <v>9040</v>
      </c>
      <c r="L456" t="s">
        <v>329</v>
      </c>
    </row>
    <row r="457" spans="1:12" x14ac:dyDescent="0.35">
      <c r="A457" s="89">
        <v>45775</v>
      </c>
      <c r="B457" t="s">
        <v>66</v>
      </c>
      <c r="C457" t="s">
        <v>428</v>
      </c>
      <c r="L457" t="s">
        <v>329</v>
      </c>
    </row>
    <row r="458" spans="1:12" x14ac:dyDescent="0.35">
      <c r="A458" s="89">
        <v>45775</v>
      </c>
      <c r="B458" t="s">
        <v>57</v>
      </c>
      <c r="C458" t="s">
        <v>173</v>
      </c>
      <c r="E458">
        <v>1</v>
      </c>
      <c r="F458" s="86">
        <v>1324.8925619834713</v>
      </c>
      <c r="H458">
        <v>1.21</v>
      </c>
      <c r="J458" s="86">
        <v>1603.12</v>
      </c>
      <c r="K458" s="86">
        <v>1603.12</v>
      </c>
      <c r="L458" t="s">
        <v>329</v>
      </c>
    </row>
    <row r="459" spans="1:12" x14ac:dyDescent="0.35">
      <c r="A459" s="89">
        <v>45775</v>
      </c>
      <c r="B459" t="s">
        <v>57</v>
      </c>
      <c r="C459" t="s">
        <v>167</v>
      </c>
      <c r="E459">
        <v>1</v>
      </c>
      <c r="F459" s="86">
        <v>170.70936639118457</v>
      </c>
      <c r="H459">
        <v>1.21</v>
      </c>
      <c r="J459" s="86">
        <v>206.55833333333337</v>
      </c>
      <c r="K459" s="86">
        <v>206.55833333333337</v>
      </c>
      <c r="L459" t="s">
        <v>329</v>
      </c>
    </row>
    <row r="460" spans="1:12" x14ac:dyDescent="0.35">
      <c r="A460" s="89">
        <v>45775</v>
      </c>
      <c r="B460" t="s">
        <v>57</v>
      </c>
      <c r="C460" t="s">
        <v>220</v>
      </c>
      <c r="E460">
        <v>1</v>
      </c>
      <c r="F460" s="86">
        <v>1164.7727272727273</v>
      </c>
      <c r="H460">
        <v>1.21</v>
      </c>
      <c r="J460" s="86">
        <v>1409.375</v>
      </c>
      <c r="K460" s="86">
        <v>1409.375</v>
      </c>
      <c r="L460" t="s">
        <v>329</v>
      </c>
    </row>
    <row r="461" spans="1:12" x14ac:dyDescent="0.35">
      <c r="A461" s="89">
        <v>45775</v>
      </c>
      <c r="B461" t="s">
        <v>57</v>
      </c>
      <c r="C461" t="s">
        <v>222</v>
      </c>
      <c r="E461">
        <v>1</v>
      </c>
      <c r="F461" s="86">
        <v>1322.3123966942148</v>
      </c>
      <c r="H461">
        <v>1.21</v>
      </c>
      <c r="J461" s="86">
        <v>1599.9979999999998</v>
      </c>
      <c r="K461" s="86">
        <v>1599.9979999999998</v>
      </c>
      <c r="L461" t="s">
        <v>329</v>
      </c>
    </row>
    <row r="462" spans="1:12" x14ac:dyDescent="0.35">
      <c r="A462" s="89">
        <v>45775</v>
      </c>
      <c r="B462" t="s">
        <v>57</v>
      </c>
      <c r="C462" t="s">
        <v>223</v>
      </c>
      <c r="E462">
        <v>1</v>
      </c>
      <c r="F462" s="86">
        <v>9600.4297520661166</v>
      </c>
      <c r="H462">
        <v>1.21</v>
      </c>
      <c r="J462" s="86">
        <v>11616.52</v>
      </c>
      <c r="K462" s="86">
        <v>11616.52</v>
      </c>
      <c r="L462" t="s">
        <v>329</v>
      </c>
    </row>
    <row r="463" spans="1:12" x14ac:dyDescent="0.35">
      <c r="A463" s="89">
        <v>45775</v>
      </c>
      <c r="B463" t="s">
        <v>54</v>
      </c>
      <c r="C463" t="s">
        <v>161</v>
      </c>
      <c r="E463">
        <v>1</v>
      </c>
      <c r="F463" s="86">
        <v>8144.7058823529405</v>
      </c>
      <c r="H463">
        <v>1.105</v>
      </c>
      <c r="J463" s="86">
        <v>8999.9</v>
      </c>
      <c r="K463" s="86">
        <v>8999.9</v>
      </c>
      <c r="L463" t="s">
        <v>329</v>
      </c>
    </row>
    <row r="464" spans="1:12" x14ac:dyDescent="0.35">
      <c r="A464" s="89">
        <v>45775</v>
      </c>
      <c r="B464" t="s">
        <v>385</v>
      </c>
      <c r="C464" t="s">
        <v>751</v>
      </c>
      <c r="L464" t="s">
        <v>329</v>
      </c>
    </row>
    <row r="465" spans="1:12" x14ac:dyDescent="0.35">
      <c r="A465" s="89">
        <v>45775</v>
      </c>
      <c r="B465" t="s">
        <v>347</v>
      </c>
      <c r="C465" t="s">
        <v>437</v>
      </c>
      <c r="E465">
        <v>1</v>
      </c>
      <c r="F465" s="86">
        <v>13590.909090909092</v>
      </c>
      <c r="H465">
        <v>1.21</v>
      </c>
      <c r="J465" s="86">
        <v>16445</v>
      </c>
      <c r="K465" s="86">
        <v>16445</v>
      </c>
      <c r="L465" t="s">
        <v>329</v>
      </c>
    </row>
    <row r="466" spans="1:12" x14ac:dyDescent="0.35">
      <c r="A466" s="89">
        <v>45775</v>
      </c>
      <c r="B466" t="s">
        <v>292</v>
      </c>
      <c r="C466" t="s">
        <v>457</v>
      </c>
      <c r="J466" s="86">
        <v>0</v>
      </c>
      <c r="K466" s="86">
        <v>0</v>
      </c>
      <c r="L466" t="s">
        <v>329</v>
      </c>
    </row>
    <row r="467" spans="1:12" x14ac:dyDescent="0.35">
      <c r="A467" s="89">
        <v>45775</v>
      </c>
      <c r="B467" t="s">
        <v>292</v>
      </c>
      <c r="C467" t="s">
        <v>449</v>
      </c>
      <c r="J467" s="86">
        <v>0</v>
      </c>
      <c r="K467" s="86">
        <v>0</v>
      </c>
      <c r="L467" t="s">
        <v>329</v>
      </c>
    </row>
    <row r="468" spans="1:12" x14ac:dyDescent="0.35">
      <c r="A468" s="89">
        <v>45775</v>
      </c>
      <c r="B468" t="s">
        <v>292</v>
      </c>
      <c r="C468" t="s">
        <v>450</v>
      </c>
      <c r="J468" s="86">
        <v>0</v>
      </c>
      <c r="K468" s="86">
        <v>0</v>
      </c>
      <c r="L468" t="s">
        <v>329</v>
      </c>
    </row>
    <row r="469" spans="1:12" x14ac:dyDescent="0.35">
      <c r="A469" s="89">
        <v>45775</v>
      </c>
      <c r="B469" t="s">
        <v>292</v>
      </c>
      <c r="C469" t="s">
        <v>459</v>
      </c>
      <c r="J469" s="86">
        <v>0</v>
      </c>
      <c r="K469" s="86">
        <v>0</v>
      </c>
      <c r="L469" t="s">
        <v>329</v>
      </c>
    </row>
    <row r="470" spans="1:12" x14ac:dyDescent="0.35">
      <c r="A470" s="89">
        <v>45775</v>
      </c>
      <c r="B470" t="s">
        <v>292</v>
      </c>
      <c r="C470" t="s">
        <v>418</v>
      </c>
      <c r="L470" t="s">
        <v>329</v>
      </c>
    </row>
    <row r="471" spans="1:12" x14ac:dyDescent="0.35">
      <c r="A471" s="89">
        <v>45775</v>
      </c>
      <c r="B471" t="s">
        <v>292</v>
      </c>
      <c r="C471" t="s">
        <v>458</v>
      </c>
      <c r="J471" s="86">
        <v>0</v>
      </c>
      <c r="K471" s="86">
        <v>0</v>
      </c>
      <c r="L471" t="s">
        <v>329</v>
      </c>
    </row>
    <row r="472" spans="1:12" x14ac:dyDescent="0.35">
      <c r="A472" s="89">
        <v>45775</v>
      </c>
      <c r="B472" t="s">
        <v>292</v>
      </c>
      <c r="C472" t="s">
        <v>451</v>
      </c>
      <c r="J472" s="86">
        <v>0</v>
      </c>
      <c r="K472" s="86">
        <v>0</v>
      </c>
      <c r="L472" t="s">
        <v>329</v>
      </c>
    </row>
    <row r="473" spans="1:12" x14ac:dyDescent="0.35">
      <c r="A473" s="89">
        <v>45775</v>
      </c>
      <c r="B473" t="s">
        <v>292</v>
      </c>
      <c r="C473" t="s">
        <v>452</v>
      </c>
      <c r="J473" s="86">
        <v>0</v>
      </c>
      <c r="K473" s="86">
        <v>0</v>
      </c>
      <c r="L473" t="s">
        <v>329</v>
      </c>
    </row>
    <row r="474" spans="1:12" x14ac:dyDescent="0.35">
      <c r="A474" s="89">
        <v>45776</v>
      </c>
      <c r="B474" t="s">
        <v>56</v>
      </c>
      <c r="C474" t="s">
        <v>171</v>
      </c>
      <c r="E474">
        <v>1</v>
      </c>
      <c r="F474" s="86">
        <v>7685.9504132231405</v>
      </c>
      <c r="G474" t="s">
        <v>317</v>
      </c>
      <c r="H474">
        <v>1.21</v>
      </c>
      <c r="J474" s="86">
        <v>9300</v>
      </c>
      <c r="K474" s="86">
        <v>9300</v>
      </c>
      <c r="L474" t="s">
        <v>353</v>
      </c>
    </row>
    <row r="475" spans="1:12" x14ac:dyDescent="0.35">
      <c r="A475" s="89">
        <v>45776</v>
      </c>
      <c r="B475" t="s">
        <v>56</v>
      </c>
      <c r="C475" t="s">
        <v>168</v>
      </c>
      <c r="E475">
        <v>4</v>
      </c>
      <c r="F475" s="86">
        <v>8371.9008264462809</v>
      </c>
      <c r="G475" t="s">
        <v>317</v>
      </c>
      <c r="H475">
        <v>1.21</v>
      </c>
      <c r="J475" s="86">
        <v>10130</v>
      </c>
      <c r="K475" s="86">
        <v>40520</v>
      </c>
      <c r="L475" t="s">
        <v>353</v>
      </c>
    </row>
    <row r="476" spans="1:12" x14ac:dyDescent="0.35">
      <c r="A476" s="89">
        <v>45776</v>
      </c>
      <c r="B476" t="s">
        <v>56</v>
      </c>
      <c r="C476" t="s">
        <v>168</v>
      </c>
      <c r="E476">
        <v>4</v>
      </c>
      <c r="F476" s="86">
        <v>8371.9008264462809</v>
      </c>
      <c r="G476" t="s">
        <v>317</v>
      </c>
      <c r="H476">
        <v>1.21</v>
      </c>
      <c r="J476" s="86">
        <v>10130</v>
      </c>
      <c r="K476" s="86">
        <v>40520</v>
      </c>
      <c r="L476" t="s">
        <v>356</v>
      </c>
    </row>
    <row r="477" spans="1:12" x14ac:dyDescent="0.35">
      <c r="A477" s="89">
        <v>45776</v>
      </c>
      <c r="B477" t="s">
        <v>66</v>
      </c>
      <c r="C477" t="s">
        <v>428</v>
      </c>
      <c r="E477">
        <v>12</v>
      </c>
      <c r="F477" s="86">
        <v>674.38019999999995</v>
      </c>
      <c r="G477" t="s">
        <v>317</v>
      </c>
      <c r="H477">
        <v>1.21</v>
      </c>
      <c r="J477" s="86">
        <v>816.00004199999989</v>
      </c>
      <c r="K477" s="86">
        <v>9792.0005039999978</v>
      </c>
      <c r="L477" t="s">
        <v>356</v>
      </c>
    </row>
    <row r="478" spans="1:12" x14ac:dyDescent="0.35">
      <c r="A478" s="89">
        <v>45776</v>
      </c>
      <c r="B478" t="s">
        <v>57</v>
      </c>
      <c r="C478" t="s">
        <v>173</v>
      </c>
      <c r="E478">
        <v>2</v>
      </c>
      <c r="F478" s="86">
        <v>1324.89</v>
      </c>
      <c r="G478" t="s">
        <v>317</v>
      </c>
      <c r="H478">
        <v>1.21</v>
      </c>
      <c r="J478" s="86">
        <v>1603.1169</v>
      </c>
      <c r="K478" s="86">
        <v>3206.2338</v>
      </c>
      <c r="L478" t="s">
        <v>353</v>
      </c>
    </row>
    <row r="479" spans="1:12" x14ac:dyDescent="0.35">
      <c r="A479" s="89">
        <v>45776</v>
      </c>
      <c r="B479" t="s">
        <v>57</v>
      </c>
      <c r="C479" t="s">
        <v>220</v>
      </c>
      <c r="E479">
        <v>10</v>
      </c>
      <c r="F479" s="86">
        <v>1164.77</v>
      </c>
      <c r="G479" t="s">
        <v>317</v>
      </c>
      <c r="H479">
        <v>1.21</v>
      </c>
      <c r="J479" s="86">
        <v>1409.3716999999999</v>
      </c>
      <c r="K479" s="86">
        <v>14093.717000000001</v>
      </c>
      <c r="L479" t="s">
        <v>356</v>
      </c>
    </row>
    <row r="480" spans="1:12" x14ac:dyDescent="0.35">
      <c r="A480" s="89">
        <v>45776</v>
      </c>
      <c r="B480" t="s">
        <v>57</v>
      </c>
      <c r="C480" t="s">
        <v>220</v>
      </c>
      <c r="E480">
        <v>10</v>
      </c>
      <c r="F480" s="86">
        <v>1164.77</v>
      </c>
      <c r="G480" t="s">
        <v>317</v>
      </c>
      <c r="H480">
        <v>1.21</v>
      </c>
      <c r="J480" s="86">
        <v>1409.3716999999999</v>
      </c>
      <c r="K480" s="86">
        <v>14093.717000000001</v>
      </c>
      <c r="L480" t="s">
        <v>353</v>
      </c>
    </row>
    <row r="481" spans="1:12" x14ac:dyDescent="0.35">
      <c r="A481" s="89">
        <v>45776</v>
      </c>
      <c r="B481" t="s">
        <v>57</v>
      </c>
      <c r="C481" t="s">
        <v>222</v>
      </c>
      <c r="E481">
        <v>25</v>
      </c>
      <c r="F481" s="86">
        <v>1322.3119999999999</v>
      </c>
      <c r="G481" t="s">
        <v>317</v>
      </c>
      <c r="H481">
        <v>1.21</v>
      </c>
      <c r="J481" s="86">
        <v>1599.9975199999999</v>
      </c>
      <c r="K481" s="86">
        <v>39999.938000000002</v>
      </c>
      <c r="L481" t="s">
        <v>353</v>
      </c>
    </row>
    <row r="482" spans="1:12" x14ac:dyDescent="0.35">
      <c r="A482" s="89">
        <v>45776</v>
      </c>
      <c r="B482" t="s">
        <v>57</v>
      </c>
      <c r="C482" t="s">
        <v>174</v>
      </c>
      <c r="E482">
        <v>1</v>
      </c>
      <c r="F482" s="86">
        <v>9600.43</v>
      </c>
      <c r="G482" t="s">
        <v>317</v>
      </c>
      <c r="H482">
        <v>1.21</v>
      </c>
      <c r="J482" s="86">
        <v>11616.5203</v>
      </c>
      <c r="K482" s="86">
        <v>11616.5203</v>
      </c>
      <c r="L482" t="s">
        <v>353</v>
      </c>
    </row>
    <row r="483" spans="1:12" x14ac:dyDescent="0.35">
      <c r="A483" s="89">
        <v>45776</v>
      </c>
      <c r="B483" t="s">
        <v>57</v>
      </c>
      <c r="C483" t="s">
        <v>200</v>
      </c>
      <c r="E483">
        <v>5</v>
      </c>
      <c r="F483" s="86">
        <v>4874.33</v>
      </c>
      <c r="G483" t="s">
        <v>317</v>
      </c>
      <c r="H483">
        <v>1.21</v>
      </c>
      <c r="J483" s="86">
        <v>5897.9393</v>
      </c>
      <c r="K483" s="86">
        <v>29489.696499999998</v>
      </c>
      <c r="L483" t="s">
        <v>353</v>
      </c>
    </row>
    <row r="484" spans="1:12" x14ac:dyDescent="0.35">
      <c r="A484" s="89">
        <v>45776</v>
      </c>
      <c r="B484" t="s">
        <v>57</v>
      </c>
      <c r="C484" t="s">
        <v>277</v>
      </c>
      <c r="E484">
        <v>4.6500000000000004</v>
      </c>
      <c r="F484" s="86">
        <v>3521.5268817204301</v>
      </c>
      <c r="G484" t="s">
        <v>317</v>
      </c>
      <c r="H484">
        <v>1.21</v>
      </c>
      <c r="J484" s="86">
        <v>4261.0475268817199</v>
      </c>
      <c r="K484" s="86">
        <v>19813.870999999999</v>
      </c>
      <c r="L484" t="s">
        <v>356</v>
      </c>
    </row>
    <row r="485" spans="1:12" x14ac:dyDescent="0.35">
      <c r="A485" s="89">
        <v>45776</v>
      </c>
      <c r="B485" t="s">
        <v>54</v>
      </c>
      <c r="C485" t="s">
        <v>46</v>
      </c>
      <c r="E485">
        <v>2</v>
      </c>
      <c r="F485" s="86">
        <v>2081.4479638009052</v>
      </c>
      <c r="G485" t="s">
        <v>317</v>
      </c>
      <c r="H485">
        <v>1.105</v>
      </c>
      <c r="J485" s="86">
        <v>2300</v>
      </c>
      <c r="K485" s="86">
        <v>4600</v>
      </c>
      <c r="L485" t="s">
        <v>356</v>
      </c>
    </row>
    <row r="486" spans="1:12" x14ac:dyDescent="0.35">
      <c r="A486" s="89">
        <v>45776</v>
      </c>
      <c r="B486" t="s">
        <v>54</v>
      </c>
      <c r="C486" t="s">
        <v>164</v>
      </c>
      <c r="E486">
        <v>1.1499999999999999</v>
      </c>
      <c r="F486" s="86">
        <v>1990.9502262443441</v>
      </c>
      <c r="G486" t="s">
        <v>317</v>
      </c>
      <c r="H486">
        <v>1.105</v>
      </c>
      <c r="J486" s="86">
        <v>2200</v>
      </c>
      <c r="K486" s="86">
        <v>2530</v>
      </c>
      <c r="L486" t="s">
        <v>356</v>
      </c>
    </row>
    <row r="487" spans="1:12" x14ac:dyDescent="0.35">
      <c r="A487" s="89">
        <v>45776</v>
      </c>
      <c r="B487" t="s">
        <v>54</v>
      </c>
      <c r="C487" t="s">
        <v>295</v>
      </c>
      <c r="E487">
        <v>1</v>
      </c>
      <c r="F487" s="86">
        <v>1131.2217194570137</v>
      </c>
      <c r="G487" t="s">
        <v>317</v>
      </c>
      <c r="H487">
        <v>1.105</v>
      </c>
      <c r="J487" s="86">
        <v>1250.0000000000002</v>
      </c>
      <c r="K487" s="86">
        <v>1250.0000000000002</v>
      </c>
      <c r="L487" t="s">
        <v>356</v>
      </c>
    </row>
    <row r="488" spans="1:12" x14ac:dyDescent="0.35">
      <c r="A488" s="89">
        <v>45776</v>
      </c>
      <c r="B488" t="s">
        <v>54</v>
      </c>
      <c r="C488" t="s">
        <v>294</v>
      </c>
      <c r="E488">
        <v>1</v>
      </c>
      <c r="F488" s="86">
        <v>1085.972850678733</v>
      </c>
      <c r="G488" t="s">
        <v>317</v>
      </c>
      <c r="H488">
        <v>1.105</v>
      </c>
      <c r="J488" s="86">
        <v>1200</v>
      </c>
      <c r="K488" s="86">
        <v>1200</v>
      </c>
      <c r="L488" t="s">
        <v>356</v>
      </c>
    </row>
    <row r="489" spans="1:12" x14ac:dyDescent="0.35">
      <c r="A489" s="89">
        <v>45776</v>
      </c>
      <c r="B489" t="s">
        <v>54</v>
      </c>
      <c r="C489" t="s">
        <v>263</v>
      </c>
      <c r="E489">
        <v>1.1399999999999999</v>
      </c>
      <c r="F489" s="86">
        <v>814.47963800904995</v>
      </c>
      <c r="G489" t="s">
        <v>317</v>
      </c>
      <c r="H489">
        <v>1.105</v>
      </c>
      <c r="J489" s="86">
        <v>900</v>
      </c>
      <c r="K489" s="86">
        <v>1026</v>
      </c>
      <c r="L489" t="s">
        <v>356</v>
      </c>
    </row>
    <row r="490" spans="1:12" x14ac:dyDescent="0.35">
      <c r="A490" s="89">
        <v>45776</v>
      </c>
      <c r="B490" t="s">
        <v>54</v>
      </c>
      <c r="C490" t="s">
        <v>161</v>
      </c>
      <c r="E490">
        <v>0.5</v>
      </c>
      <c r="F490" s="86">
        <v>7963.8009049773764</v>
      </c>
      <c r="G490" t="s">
        <v>317</v>
      </c>
      <c r="H490">
        <v>1.105</v>
      </c>
      <c r="J490" s="86">
        <v>8800</v>
      </c>
      <c r="K490" s="86">
        <v>4400</v>
      </c>
      <c r="L490" t="s">
        <v>353</v>
      </c>
    </row>
    <row r="491" spans="1:12" x14ac:dyDescent="0.35">
      <c r="A491" s="89">
        <v>45776</v>
      </c>
      <c r="B491" t="s">
        <v>54</v>
      </c>
      <c r="C491" t="s">
        <v>161</v>
      </c>
      <c r="E491">
        <v>0.5</v>
      </c>
      <c r="F491" s="86">
        <v>7963.8009049773764</v>
      </c>
      <c r="G491" t="s">
        <v>317</v>
      </c>
      <c r="H491">
        <v>1.105</v>
      </c>
      <c r="J491" s="86">
        <v>8800</v>
      </c>
      <c r="K491" s="86">
        <v>4400</v>
      </c>
      <c r="L491" t="s">
        <v>353</v>
      </c>
    </row>
    <row r="492" spans="1:12" x14ac:dyDescent="0.35">
      <c r="A492" s="89">
        <v>45776</v>
      </c>
      <c r="B492" t="s">
        <v>54</v>
      </c>
      <c r="C492" t="s">
        <v>153</v>
      </c>
      <c r="E492">
        <v>5</v>
      </c>
      <c r="F492" s="86">
        <v>1176.4705882352939</v>
      </c>
      <c r="G492" t="s">
        <v>317</v>
      </c>
      <c r="H492">
        <v>1.105</v>
      </c>
      <c r="J492" s="86">
        <v>1300</v>
      </c>
      <c r="K492" s="86">
        <v>6499.9999999999991</v>
      </c>
      <c r="L492" t="s">
        <v>353</v>
      </c>
    </row>
    <row r="493" spans="1:12" x14ac:dyDescent="0.35">
      <c r="A493" s="89">
        <v>45776</v>
      </c>
      <c r="B493" t="s">
        <v>54</v>
      </c>
      <c r="C493" t="s">
        <v>155</v>
      </c>
      <c r="E493">
        <v>1</v>
      </c>
      <c r="F493" s="86">
        <v>1447.9638009049777</v>
      </c>
      <c r="G493" t="s">
        <v>317</v>
      </c>
      <c r="H493">
        <v>1.105</v>
      </c>
      <c r="J493" s="86">
        <v>1600</v>
      </c>
      <c r="K493" s="86">
        <v>1600</v>
      </c>
      <c r="L493" t="s">
        <v>353</v>
      </c>
    </row>
    <row r="494" spans="1:12" x14ac:dyDescent="0.35">
      <c r="A494" s="89">
        <v>45776</v>
      </c>
      <c r="B494" t="s">
        <v>54</v>
      </c>
      <c r="C494" t="s">
        <v>154</v>
      </c>
      <c r="E494">
        <v>3</v>
      </c>
      <c r="F494" s="86">
        <v>1990.9502262443441</v>
      </c>
      <c r="G494" t="s">
        <v>317</v>
      </c>
      <c r="H494">
        <v>1.105</v>
      </c>
      <c r="J494" s="86">
        <v>2200</v>
      </c>
      <c r="K494" s="86">
        <v>6600</v>
      </c>
      <c r="L494" t="s">
        <v>353</v>
      </c>
    </row>
    <row r="495" spans="1:12" x14ac:dyDescent="0.35">
      <c r="A495" s="89">
        <v>45776</v>
      </c>
      <c r="B495" t="s">
        <v>54</v>
      </c>
      <c r="C495" t="s">
        <v>267</v>
      </c>
      <c r="E495">
        <v>0.55000000000000004</v>
      </c>
      <c r="F495" s="86">
        <v>7058.8235294117649</v>
      </c>
      <c r="G495" t="s">
        <v>317</v>
      </c>
      <c r="H495">
        <v>1.105</v>
      </c>
      <c r="J495" s="86">
        <v>7800</v>
      </c>
      <c r="K495" s="86">
        <v>4290.0000000000009</v>
      </c>
      <c r="L495" t="s">
        <v>356</v>
      </c>
    </row>
    <row r="496" spans="1:12" x14ac:dyDescent="0.35">
      <c r="A496" s="89">
        <v>45776</v>
      </c>
      <c r="B496" t="s">
        <v>54</v>
      </c>
      <c r="C496" t="s">
        <v>152</v>
      </c>
      <c r="E496">
        <v>16</v>
      </c>
      <c r="F496" s="86">
        <v>848.41628959276011</v>
      </c>
      <c r="G496" t="s">
        <v>317</v>
      </c>
      <c r="H496">
        <v>1.105</v>
      </c>
      <c r="J496" s="86">
        <v>937.5</v>
      </c>
      <c r="K496" s="86">
        <v>15000</v>
      </c>
      <c r="L496" t="s">
        <v>356</v>
      </c>
    </row>
    <row r="497" spans="1:12" x14ac:dyDescent="0.35">
      <c r="A497" s="89">
        <v>45776</v>
      </c>
      <c r="B497" t="s">
        <v>54</v>
      </c>
      <c r="C497" t="s">
        <v>327</v>
      </c>
      <c r="E497">
        <v>5</v>
      </c>
      <c r="F497" s="86">
        <v>904.97737556561083</v>
      </c>
      <c r="G497" t="s">
        <v>317</v>
      </c>
      <c r="H497">
        <v>1.105</v>
      </c>
      <c r="J497" s="86">
        <v>1000</v>
      </c>
      <c r="K497" s="86">
        <v>4999.9999999999991</v>
      </c>
      <c r="L497" t="s">
        <v>353</v>
      </c>
    </row>
    <row r="498" spans="1:12" x14ac:dyDescent="0.35">
      <c r="A498" s="89">
        <v>45776</v>
      </c>
      <c r="B498" t="s">
        <v>54</v>
      </c>
      <c r="C498" t="s">
        <v>159</v>
      </c>
      <c r="E498">
        <v>2.14</v>
      </c>
      <c r="F498" s="86">
        <v>678.73303167420818</v>
      </c>
      <c r="G498" t="s">
        <v>317</v>
      </c>
      <c r="H498">
        <v>1.105</v>
      </c>
      <c r="J498" s="86">
        <v>750</v>
      </c>
      <c r="K498" s="86">
        <v>1605</v>
      </c>
      <c r="L498" t="s">
        <v>356</v>
      </c>
    </row>
    <row r="499" spans="1:12" x14ac:dyDescent="0.35">
      <c r="A499" s="89">
        <v>45776</v>
      </c>
      <c r="B499" t="s">
        <v>54</v>
      </c>
      <c r="C499" t="s">
        <v>156</v>
      </c>
      <c r="E499">
        <v>3.2</v>
      </c>
      <c r="F499" s="86">
        <v>1447.9638009049777</v>
      </c>
      <c r="G499" t="s">
        <v>317</v>
      </c>
      <c r="H499">
        <v>1.105</v>
      </c>
      <c r="J499" s="86">
        <v>1600</v>
      </c>
      <c r="K499" s="86">
        <v>5120.0000000000009</v>
      </c>
      <c r="L499" t="s">
        <v>356</v>
      </c>
    </row>
    <row r="500" spans="1:12" x14ac:dyDescent="0.35">
      <c r="A500" s="89">
        <v>45776</v>
      </c>
      <c r="B500" t="s">
        <v>54</v>
      </c>
      <c r="C500" t="s">
        <v>156</v>
      </c>
      <c r="E500">
        <v>1</v>
      </c>
      <c r="F500" s="86">
        <v>1447.9638009049777</v>
      </c>
      <c r="G500" t="s">
        <v>317</v>
      </c>
      <c r="H500">
        <v>1.105</v>
      </c>
      <c r="J500" s="86">
        <v>1600</v>
      </c>
      <c r="K500" s="86">
        <v>1600</v>
      </c>
      <c r="L500" t="s">
        <v>353</v>
      </c>
    </row>
    <row r="501" spans="1:12" x14ac:dyDescent="0.35">
      <c r="A501" s="89">
        <v>45776</v>
      </c>
      <c r="B501" t="s">
        <v>54</v>
      </c>
      <c r="C501" t="s">
        <v>157</v>
      </c>
      <c r="E501">
        <v>2</v>
      </c>
      <c r="F501" s="86">
        <v>6153.8461538461543</v>
      </c>
      <c r="G501" t="s">
        <v>317</v>
      </c>
      <c r="H501">
        <v>1.105</v>
      </c>
      <c r="J501" s="86">
        <v>6800</v>
      </c>
      <c r="K501" s="86">
        <v>13600</v>
      </c>
      <c r="L501" t="s">
        <v>356</v>
      </c>
    </row>
    <row r="502" spans="1:12" x14ac:dyDescent="0.35">
      <c r="A502" s="89">
        <v>45776</v>
      </c>
      <c r="B502" t="s">
        <v>54</v>
      </c>
      <c r="C502" t="s">
        <v>28</v>
      </c>
      <c r="E502">
        <v>3</v>
      </c>
      <c r="F502" s="86">
        <v>1266.9683257918552</v>
      </c>
      <c r="G502" t="s">
        <v>317</v>
      </c>
      <c r="H502">
        <v>1.105</v>
      </c>
      <c r="J502" s="86">
        <v>1400</v>
      </c>
      <c r="K502" s="86">
        <v>4200</v>
      </c>
      <c r="L502" t="s">
        <v>356</v>
      </c>
    </row>
    <row r="503" spans="1:12" x14ac:dyDescent="0.35">
      <c r="A503" s="89">
        <v>45776</v>
      </c>
      <c r="B503" t="s">
        <v>54</v>
      </c>
      <c r="C503" t="s">
        <v>45</v>
      </c>
      <c r="E503">
        <v>2</v>
      </c>
      <c r="F503" s="86">
        <v>1176.4705882352939</v>
      </c>
      <c r="G503" t="s">
        <v>317</v>
      </c>
      <c r="H503">
        <v>1.105</v>
      </c>
      <c r="J503" s="86">
        <v>1300</v>
      </c>
      <c r="K503" s="86">
        <v>2600</v>
      </c>
      <c r="L503" t="s">
        <v>356</v>
      </c>
    </row>
    <row r="504" spans="1:12" x14ac:dyDescent="0.35">
      <c r="A504" s="89">
        <v>45776</v>
      </c>
      <c r="B504" t="s">
        <v>54</v>
      </c>
      <c r="C504" t="s">
        <v>160</v>
      </c>
      <c r="E504">
        <v>3.08</v>
      </c>
      <c r="F504" s="86">
        <v>1176.4705882352939</v>
      </c>
      <c r="G504" t="s">
        <v>317</v>
      </c>
      <c r="H504">
        <v>1.105</v>
      </c>
      <c r="J504" s="86">
        <v>1300</v>
      </c>
      <c r="K504" s="86">
        <v>4004</v>
      </c>
      <c r="L504" t="s">
        <v>356</v>
      </c>
    </row>
    <row r="505" spans="1:12" x14ac:dyDescent="0.35">
      <c r="A505" s="89">
        <v>45777</v>
      </c>
      <c r="B505" t="s">
        <v>348</v>
      </c>
      <c r="C505" t="s">
        <v>249</v>
      </c>
      <c r="E505">
        <v>25</v>
      </c>
      <c r="F505" s="86">
        <v>757.78512396694202</v>
      </c>
      <c r="G505" t="s">
        <v>317</v>
      </c>
      <c r="H505">
        <v>1.21</v>
      </c>
      <c r="J505" s="86">
        <v>916.92</v>
      </c>
      <c r="K505" s="86">
        <v>22923</v>
      </c>
      <c r="L505" t="s">
        <v>353</v>
      </c>
    </row>
    <row r="506" spans="1:12" x14ac:dyDescent="0.35">
      <c r="A506" s="89">
        <v>45777</v>
      </c>
      <c r="B506" t="s">
        <v>348</v>
      </c>
      <c r="C506" t="s">
        <v>247</v>
      </c>
      <c r="E506">
        <v>200</v>
      </c>
      <c r="F506" s="86">
        <v>809.4545454545455</v>
      </c>
      <c r="G506" t="s">
        <v>317</v>
      </c>
      <c r="H506">
        <v>1.21</v>
      </c>
      <c r="J506" s="86">
        <v>979.44</v>
      </c>
      <c r="K506" s="86">
        <v>195888</v>
      </c>
      <c r="L506" t="s">
        <v>353</v>
      </c>
    </row>
    <row r="507" spans="1:12" x14ac:dyDescent="0.35">
      <c r="A507" s="89">
        <v>45777</v>
      </c>
      <c r="B507" t="s">
        <v>348</v>
      </c>
      <c r="C507" t="s">
        <v>246</v>
      </c>
      <c r="E507">
        <v>50</v>
      </c>
      <c r="F507" s="86">
        <v>855.07438016528931</v>
      </c>
      <c r="G507" t="s">
        <v>317</v>
      </c>
      <c r="H507">
        <v>1.21</v>
      </c>
      <c r="J507" s="86">
        <v>1034.6400000000001</v>
      </c>
      <c r="K507" s="86">
        <v>51732</v>
      </c>
      <c r="L507" t="s">
        <v>353</v>
      </c>
    </row>
    <row r="508" spans="1:12" x14ac:dyDescent="0.35">
      <c r="A508" s="89">
        <v>45777</v>
      </c>
      <c r="B508" t="s">
        <v>53</v>
      </c>
      <c r="C508" t="s">
        <v>136</v>
      </c>
      <c r="E508">
        <v>50</v>
      </c>
      <c r="F508" s="86">
        <v>140.26</v>
      </c>
      <c r="G508" t="s">
        <v>317</v>
      </c>
      <c r="H508">
        <v>1.21</v>
      </c>
      <c r="J508" s="86">
        <v>169.71459999999999</v>
      </c>
      <c r="K508" s="86">
        <v>8485.73</v>
      </c>
      <c r="L508" t="s">
        <v>356</v>
      </c>
    </row>
    <row r="509" spans="1:12" x14ac:dyDescent="0.35">
      <c r="A509" s="89">
        <v>45777</v>
      </c>
      <c r="B509" t="s">
        <v>53</v>
      </c>
      <c r="C509" t="s">
        <v>147</v>
      </c>
      <c r="E509">
        <v>20</v>
      </c>
      <c r="F509" s="86">
        <v>242.19</v>
      </c>
      <c r="G509" t="s">
        <v>317</v>
      </c>
      <c r="H509">
        <v>1.21</v>
      </c>
      <c r="J509" s="86">
        <v>293.04989999999998</v>
      </c>
      <c r="K509" s="86">
        <v>5860.9980000000005</v>
      </c>
      <c r="L509" t="s">
        <v>356</v>
      </c>
    </row>
    <row r="510" spans="1:12" x14ac:dyDescent="0.35">
      <c r="A510" s="89">
        <v>45777</v>
      </c>
      <c r="B510" t="s">
        <v>53</v>
      </c>
      <c r="C510" t="s">
        <v>328</v>
      </c>
      <c r="E510">
        <v>1</v>
      </c>
      <c r="F510" s="86">
        <v>661.16</v>
      </c>
      <c r="G510" t="s">
        <v>317</v>
      </c>
      <c r="H510">
        <v>1.21</v>
      </c>
      <c r="J510" s="86">
        <v>800.00359999999989</v>
      </c>
      <c r="K510" s="86">
        <v>800.00359999999989</v>
      </c>
      <c r="L510" t="s">
        <v>356</v>
      </c>
    </row>
    <row r="511" spans="1:12" x14ac:dyDescent="0.35">
      <c r="A511" s="89">
        <v>45777</v>
      </c>
      <c r="B511" t="s">
        <v>53</v>
      </c>
      <c r="C511" t="s">
        <v>144</v>
      </c>
      <c r="E511">
        <v>5</v>
      </c>
      <c r="F511" s="86">
        <v>1074.3800000000001</v>
      </c>
      <c r="G511" t="s">
        <v>317</v>
      </c>
      <c r="H511">
        <v>1.21</v>
      </c>
      <c r="J511" s="86">
        <v>1299.9998000000001</v>
      </c>
      <c r="K511" s="86">
        <v>6499.9990000000007</v>
      </c>
      <c r="L511" t="s">
        <v>356</v>
      </c>
    </row>
    <row r="512" spans="1:12" x14ac:dyDescent="0.35">
      <c r="A512" s="89">
        <v>45777</v>
      </c>
      <c r="B512" t="s">
        <v>55</v>
      </c>
      <c r="C512" t="s">
        <v>167</v>
      </c>
      <c r="E512">
        <v>360</v>
      </c>
      <c r="F512" s="86">
        <v>174.47199265381084</v>
      </c>
      <c r="G512" t="s">
        <v>317</v>
      </c>
      <c r="H512">
        <v>1.21</v>
      </c>
      <c r="J512" s="86">
        <v>211.11111111111111</v>
      </c>
      <c r="K512" s="86">
        <v>76000</v>
      </c>
      <c r="L512" t="s">
        <v>356</v>
      </c>
    </row>
    <row r="513" spans="1:12" x14ac:dyDescent="0.35">
      <c r="A513" s="89">
        <v>45777</v>
      </c>
      <c r="B513" t="s">
        <v>55</v>
      </c>
      <c r="C513" t="s">
        <v>167</v>
      </c>
      <c r="E513">
        <v>180</v>
      </c>
      <c r="F513" s="86">
        <v>174.47199265381084</v>
      </c>
      <c r="G513" t="s">
        <v>317</v>
      </c>
      <c r="H513">
        <v>1.21</v>
      </c>
      <c r="J513" s="86">
        <v>211.11111111111111</v>
      </c>
      <c r="K513" s="86">
        <v>38000</v>
      </c>
      <c r="L513" t="s">
        <v>353</v>
      </c>
    </row>
    <row r="514" spans="1:12" x14ac:dyDescent="0.35">
      <c r="A514" s="89">
        <v>45777</v>
      </c>
      <c r="B514" t="s">
        <v>347</v>
      </c>
      <c r="C514" t="s">
        <v>214</v>
      </c>
      <c r="E514">
        <v>3.6</v>
      </c>
      <c r="F514" s="86">
        <v>6694.2148760330583</v>
      </c>
      <c r="G514" t="s">
        <v>317</v>
      </c>
      <c r="H514">
        <v>1.21</v>
      </c>
      <c r="J514" s="86">
        <v>8100</v>
      </c>
      <c r="K514" s="86">
        <v>29160.000000000004</v>
      </c>
      <c r="L514" t="s">
        <v>353</v>
      </c>
    </row>
    <row r="515" spans="1:12" x14ac:dyDescent="0.35">
      <c r="A515" s="89">
        <v>45777</v>
      </c>
      <c r="B515" t="s">
        <v>347</v>
      </c>
      <c r="C515" t="s">
        <v>334</v>
      </c>
      <c r="E515">
        <v>8</v>
      </c>
      <c r="F515" s="86">
        <v>8090.909090909091</v>
      </c>
      <c r="G515" t="s">
        <v>317</v>
      </c>
      <c r="H515">
        <v>1.21</v>
      </c>
      <c r="J515" s="86">
        <v>9790</v>
      </c>
      <c r="K515" s="86">
        <v>78320</v>
      </c>
      <c r="L515" t="s">
        <v>356</v>
      </c>
    </row>
    <row r="516" spans="1:12" x14ac:dyDescent="0.35">
      <c r="A516" s="89">
        <v>45778</v>
      </c>
      <c r="B516" t="s">
        <v>462</v>
      </c>
      <c r="C516" t="s">
        <v>463</v>
      </c>
      <c r="E516">
        <v>1</v>
      </c>
      <c r="F516" s="86">
        <v>13057.851239669422</v>
      </c>
      <c r="G516" t="s">
        <v>317</v>
      </c>
      <c r="H516">
        <v>1.21</v>
      </c>
      <c r="J516" s="86">
        <v>15800</v>
      </c>
      <c r="K516" s="86">
        <v>15800</v>
      </c>
      <c r="L516" t="s">
        <v>356</v>
      </c>
    </row>
    <row r="517" spans="1:12" x14ac:dyDescent="0.35">
      <c r="A517" s="89">
        <v>45778</v>
      </c>
      <c r="B517" t="s">
        <v>462</v>
      </c>
      <c r="C517" t="s">
        <v>358</v>
      </c>
      <c r="E517">
        <v>1</v>
      </c>
      <c r="F517" s="86">
        <v>13057.851239669422</v>
      </c>
      <c r="G517" t="s">
        <v>317</v>
      </c>
      <c r="H517">
        <v>1.21</v>
      </c>
      <c r="J517" s="86">
        <v>15800</v>
      </c>
      <c r="K517" s="86">
        <v>15800</v>
      </c>
      <c r="L517" t="s">
        <v>356</v>
      </c>
    </row>
    <row r="518" spans="1:12" x14ac:dyDescent="0.35">
      <c r="A518" s="89">
        <v>45779</v>
      </c>
      <c r="B518" t="s">
        <v>51</v>
      </c>
      <c r="C518" t="s">
        <v>123</v>
      </c>
      <c r="E518">
        <v>3</v>
      </c>
      <c r="F518" s="86">
        <v>6031.4</v>
      </c>
      <c r="G518" t="s">
        <v>317</v>
      </c>
      <c r="H518">
        <v>1.21</v>
      </c>
      <c r="J518" s="86">
        <v>7297.9939999999997</v>
      </c>
      <c r="K518" s="86">
        <v>21893.981999999996</v>
      </c>
      <c r="L518" t="s">
        <v>356</v>
      </c>
    </row>
    <row r="519" spans="1:12" x14ac:dyDescent="0.35">
      <c r="A519" s="89">
        <v>45779</v>
      </c>
      <c r="B519" t="s">
        <v>54</v>
      </c>
      <c r="C519" t="s">
        <v>152</v>
      </c>
      <c r="E519">
        <v>16</v>
      </c>
      <c r="F519" s="86">
        <v>848.41628959276011</v>
      </c>
      <c r="G519" t="s">
        <v>317</v>
      </c>
      <c r="H519">
        <v>1.105</v>
      </c>
      <c r="J519" s="86">
        <v>937.5</v>
      </c>
      <c r="K519" s="86">
        <v>15000</v>
      </c>
      <c r="L519" t="s">
        <v>356</v>
      </c>
    </row>
    <row r="520" spans="1:12" x14ac:dyDescent="0.35">
      <c r="A520" s="89">
        <v>45780</v>
      </c>
      <c r="B520" t="s">
        <v>239</v>
      </c>
      <c r="C520" t="s">
        <v>461</v>
      </c>
      <c r="E520">
        <v>20</v>
      </c>
      <c r="F520" s="86">
        <v>181.82</v>
      </c>
      <c r="G520" t="s">
        <v>317</v>
      </c>
      <c r="H520">
        <v>1.21</v>
      </c>
      <c r="J520" s="86">
        <v>220.00219999999999</v>
      </c>
      <c r="K520" s="86">
        <v>4400.0439999999999</v>
      </c>
      <c r="L520" t="s">
        <v>353</v>
      </c>
    </row>
    <row r="521" spans="1:12" x14ac:dyDescent="0.35">
      <c r="A521" s="89">
        <v>45780</v>
      </c>
      <c r="B521" t="s">
        <v>239</v>
      </c>
      <c r="C521" t="s">
        <v>238</v>
      </c>
      <c r="E521">
        <v>10</v>
      </c>
      <c r="F521" s="86">
        <v>355.37</v>
      </c>
      <c r="G521" t="s">
        <v>317</v>
      </c>
      <c r="H521">
        <v>1.21</v>
      </c>
      <c r="J521" s="86">
        <v>429.99770000000001</v>
      </c>
      <c r="K521" s="86">
        <v>4299.9769999999999</v>
      </c>
      <c r="L521" t="s">
        <v>353</v>
      </c>
    </row>
    <row r="522" spans="1:12" x14ac:dyDescent="0.35">
      <c r="A522" s="89">
        <v>45781</v>
      </c>
      <c r="B522" t="s">
        <v>54</v>
      </c>
      <c r="C522" t="s">
        <v>153</v>
      </c>
      <c r="E522">
        <v>16</v>
      </c>
      <c r="F522" s="86">
        <v>848.41628959276011</v>
      </c>
      <c r="G522" t="s">
        <v>317</v>
      </c>
      <c r="H522">
        <v>1.105</v>
      </c>
      <c r="J522" s="86">
        <v>937.5</v>
      </c>
      <c r="K522" s="86">
        <v>15000</v>
      </c>
      <c r="L522" t="s">
        <v>356</v>
      </c>
    </row>
    <row r="523" spans="1:12" x14ac:dyDescent="0.35">
      <c r="A523" s="89">
        <v>45781</v>
      </c>
      <c r="B523" t="s">
        <v>54</v>
      </c>
      <c r="C523" t="s">
        <v>152</v>
      </c>
      <c r="E523">
        <v>16</v>
      </c>
      <c r="F523" s="86">
        <v>848.41628959276011</v>
      </c>
      <c r="G523" t="s">
        <v>317</v>
      </c>
      <c r="H523">
        <v>1.105</v>
      </c>
      <c r="J523" s="86">
        <v>937.5</v>
      </c>
      <c r="K523" s="86">
        <v>15000</v>
      </c>
      <c r="L523" t="s">
        <v>356</v>
      </c>
    </row>
    <row r="524" spans="1:12" x14ac:dyDescent="0.35">
      <c r="A524" s="89">
        <v>45783</v>
      </c>
      <c r="B524" t="s">
        <v>50</v>
      </c>
      <c r="C524" t="s">
        <v>173</v>
      </c>
      <c r="E524">
        <v>3</v>
      </c>
      <c r="F524" s="86">
        <v>1655.9580000000001</v>
      </c>
      <c r="H524">
        <v>1.21</v>
      </c>
      <c r="I524">
        <v>0.06</v>
      </c>
      <c r="J524" s="86">
        <v>2003.7091800000001</v>
      </c>
      <c r="K524" s="86">
        <v>5650.4598876</v>
      </c>
      <c r="L524" t="s">
        <v>356</v>
      </c>
    </row>
    <row r="525" spans="1:12" x14ac:dyDescent="0.35">
      <c r="A525" s="89">
        <v>45783</v>
      </c>
      <c r="B525" t="s">
        <v>50</v>
      </c>
      <c r="C525" t="s">
        <v>178</v>
      </c>
      <c r="E525">
        <v>10</v>
      </c>
      <c r="F525" s="86">
        <v>889.6</v>
      </c>
      <c r="H525">
        <v>1.21</v>
      </c>
      <c r="I525">
        <v>0.06</v>
      </c>
      <c r="J525" s="86">
        <v>1076.4159999999999</v>
      </c>
      <c r="K525" s="86">
        <v>10118.3104</v>
      </c>
      <c r="L525" t="s">
        <v>356</v>
      </c>
    </row>
    <row r="526" spans="1:12" x14ac:dyDescent="0.35">
      <c r="A526" s="89">
        <v>45783</v>
      </c>
      <c r="B526" t="s">
        <v>50</v>
      </c>
      <c r="C526" t="s">
        <v>107</v>
      </c>
      <c r="E526">
        <v>2</v>
      </c>
      <c r="F526" s="86">
        <v>874.9633</v>
      </c>
      <c r="H526">
        <v>1.21</v>
      </c>
      <c r="I526">
        <v>0.06</v>
      </c>
      <c r="J526" s="86">
        <v>1058.7055929999999</v>
      </c>
      <c r="K526" s="86">
        <v>1990.36651484</v>
      </c>
      <c r="L526" t="s">
        <v>356</v>
      </c>
    </row>
    <row r="527" spans="1:12" x14ac:dyDescent="0.35">
      <c r="A527" s="89">
        <v>45783</v>
      </c>
      <c r="B527" t="s">
        <v>50</v>
      </c>
      <c r="C527" t="s">
        <v>315</v>
      </c>
      <c r="E527">
        <v>3.49</v>
      </c>
      <c r="F527" s="86">
        <v>8801.9223000000002</v>
      </c>
      <c r="H527">
        <v>1.21</v>
      </c>
      <c r="I527">
        <v>0.06</v>
      </c>
      <c r="J527" s="86">
        <v>10650.325983000001</v>
      </c>
      <c r="K527" s="86">
        <v>34939.4594198298</v>
      </c>
      <c r="L527" t="s">
        <v>356</v>
      </c>
    </row>
    <row r="528" spans="1:12" x14ac:dyDescent="0.35">
      <c r="A528" s="89">
        <v>45783</v>
      </c>
      <c r="B528" t="s">
        <v>50</v>
      </c>
      <c r="C528" t="s">
        <v>437</v>
      </c>
      <c r="E528">
        <v>2.14</v>
      </c>
      <c r="F528" s="86">
        <v>16537.4388</v>
      </c>
      <c r="H528">
        <v>1.21</v>
      </c>
      <c r="I528">
        <v>0.06</v>
      </c>
      <c r="J528" s="86">
        <v>20010.300948</v>
      </c>
      <c r="K528" s="86">
        <v>40252.721386996804</v>
      </c>
      <c r="L528" t="s">
        <v>356</v>
      </c>
    </row>
    <row r="529" spans="1:12" x14ac:dyDescent="0.35">
      <c r="A529" s="89">
        <v>45783</v>
      </c>
      <c r="B529" t="s">
        <v>50</v>
      </c>
      <c r="C529" t="s">
        <v>119</v>
      </c>
      <c r="E529">
        <v>1</v>
      </c>
      <c r="F529" s="86">
        <v>3537.1329999999998</v>
      </c>
      <c r="H529">
        <v>1.21</v>
      </c>
      <c r="I529">
        <v>0.06</v>
      </c>
      <c r="J529" s="86">
        <v>4279.9309299999995</v>
      </c>
      <c r="K529" s="86">
        <v>4023.1350741999991</v>
      </c>
      <c r="L529" t="s">
        <v>356</v>
      </c>
    </row>
    <row r="530" spans="1:12" x14ac:dyDescent="0.35">
      <c r="A530" s="89">
        <v>45783</v>
      </c>
      <c r="B530" t="s">
        <v>50</v>
      </c>
      <c r="C530" t="s">
        <v>320</v>
      </c>
      <c r="E530">
        <v>2</v>
      </c>
      <c r="F530" s="86">
        <v>970.2</v>
      </c>
      <c r="H530">
        <v>1.21</v>
      </c>
      <c r="J530" s="86">
        <v>1173.942</v>
      </c>
      <c r="K530" s="86">
        <v>2347.884</v>
      </c>
      <c r="L530" t="s">
        <v>356</v>
      </c>
    </row>
    <row r="531" spans="1:12" x14ac:dyDescent="0.35">
      <c r="A531" s="89">
        <v>45783</v>
      </c>
      <c r="B531" t="s">
        <v>50</v>
      </c>
      <c r="C531" t="s">
        <v>104</v>
      </c>
      <c r="E531">
        <v>3.42</v>
      </c>
      <c r="F531" s="86">
        <v>7747.9116000000004</v>
      </c>
      <c r="H531">
        <v>1.21</v>
      </c>
      <c r="J531" s="86">
        <v>9374.9730359999994</v>
      </c>
      <c r="K531" s="86">
        <v>32062.407783120001</v>
      </c>
      <c r="L531" t="s">
        <v>356</v>
      </c>
    </row>
    <row r="532" spans="1:12" x14ac:dyDescent="0.35">
      <c r="A532" s="89">
        <v>45783</v>
      </c>
      <c r="B532" t="s">
        <v>50</v>
      </c>
      <c r="C532" t="s">
        <v>741</v>
      </c>
      <c r="E532">
        <v>3.5</v>
      </c>
      <c r="F532" s="86">
        <v>5223.680971428571</v>
      </c>
      <c r="G532" t="s">
        <v>317</v>
      </c>
      <c r="H532">
        <v>1.21</v>
      </c>
      <c r="I532">
        <v>0.06</v>
      </c>
      <c r="J532" s="86">
        <v>6320.6539754285704</v>
      </c>
      <c r="K532" s="86">
        <v>20794.951579159999</v>
      </c>
      <c r="L532" t="s">
        <v>356</v>
      </c>
    </row>
    <row r="533" spans="1:12" x14ac:dyDescent="0.35">
      <c r="A533" s="89">
        <v>45784</v>
      </c>
      <c r="B533" t="s">
        <v>66</v>
      </c>
      <c r="C533" t="s">
        <v>210</v>
      </c>
      <c r="E533">
        <v>24</v>
      </c>
      <c r="F533" s="86">
        <v>488.97519999999997</v>
      </c>
      <c r="G533" t="s">
        <v>317</v>
      </c>
      <c r="H533">
        <v>1.21</v>
      </c>
      <c r="J533" s="86">
        <v>591.65999199999999</v>
      </c>
      <c r="K533" s="86">
        <v>14199.839808000001</v>
      </c>
      <c r="L533" t="s">
        <v>356</v>
      </c>
    </row>
    <row r="534" spans="1:12" x14ac:dyDescent="0.35">
      <c r="A534" s="89">
        <v>45784</v>
      </c>
      <c r="B534" t="s">
        <v>66</v>
      </c>
      <c r="C534" t="s">
        <v>362</v>
      </c>
      <c r="E534">
        <v>2</v>
      </c>
      <c r="F534" s="86">
        <v>3049.5868</v>
      </c>
      <c r="G534" t="s">
        <v>317</v>
      </c>
      <c r="H534">
        <v>1.21</v>
      </c>
      <c r="J534" s="86">
        <v>3690.0000279999999</v>
      </c>
      <c r="K534" s="86">
        <v>7380.0000559999999</v>
      </c>
      <c r="L534" t="s">
        <v>356</v>
      </c>
    </row>
    <row r="535" spans="1:12" x14ac:dyDescent="0.35">
      <c r="A535" s="89">
        <v>45784</v>
      </c>
      <c r="B535" t="s">
        <v>54</v>
      </c>
      <c r="C535" t="s">
        <v>294</v>
      </c>
      <c r="E535">
        <v>1</v>
      </c>
      <c r="F535" s="86">
        <v>1085.972850678733</v>
      </c>
      <c r="H535">
        <v>1.105</v>
      </c>
      <c r="J535" s="86">
        <v>1200</v>
      </c>
      <c r="K535" s="86">
        <v>1200</v>
      </c>
      <c r="L535" t="s">
        <v>356</v>
      </c>
    </row>
    <row r="536" spans="1:12" x14ac:dyDescent="0.35">
      <c r="A536" s="89">
        <v>45784</v>
      </c>
      <c r="B536" t="s">
        <v>54</v>
      </c>
      <c r="C536" t="s">
        <v>161</v>
      </c>
      <c r="E536">
        <v>0.8</v>
      </c>
      <c r="F536" s="86">
        <v>7963.8009049773764</v>
      </c>
      <c r="H536">
        <v>1.105</v>
      </c>
      <c r="J536" s="86">
        <v>8800</v>
      </c>
      <c r="K536" s="86">
        <v>7040</v>
      </c>
      <c r="L536" t="s">
        <v>356</v>
      </c>
    </row>
    <row r="537" spans="1:12" x14ac:dyDescent="0.35">
      <c r="A537" s="89">
        <v>45784</v>
      </c>
      <c r="B537" t="s">
        <v>54</v>
      </c>
      <c r="C537" t="s">
        <v>485</v>
      </c>
      <c r="E537">
        <v>16</v>
      </c>
      <c r="F537" s="86">
        <v>848.41628959276011</v>
      </c>
      <c r="H537">
        <v>1.105</v>
      </c>
      <c r="J537" s="86">
        <v>937.5</v>
      </c>
      <c r="K537" s="86">
        <v>15000</v>
      </c>
      <c r="L537" t="s">
        <v>356</v>
      </c>
    </row>
    <row r="538" spans="1:12" x14ac:dyDescent="0.35">
      <c r="A538" s="89">
        <v>45784</v>
      </c>
      <c r="B538" t="s">
        <v>54</v>
      </c>
      <c r="C538" t="s">
        <v>159</v>
      </c>
      <c r="E538">
        <v>2</v>
      </c>
      <c r="F538" s="86">
        <v>678.73303167420818</v>
      </c>
      <c r="H538">
        <v>1.105</v>
      </c>
      <c r="J538" s="86">
        <v>750</v>
      </c>
      <c r="K538" s="86">
        <v>1500</v>
      </c>
      <c r="L538" t="s">
        <v>356</v>
      </c>
    </row>
    <row r="539" spans="1:12" x14ac:dyDescent="0.35">
      <c r="A539" s="89">
        <v>45784</v>
      </c>
      <c r="B539" t="s">
        <v>54</v>
      </c>
      <c r="C539" t="s">
        <v>156</v>
      </c>
      <c r="E539">
        <v>5</v>
      </c>
      <c r="F539" s="86">
        <v>3619.9095022624433</v>
      </c>
      <c r="H539">
        <v>1.105</v>
      </c>
      <c r="J539" s="86">
        <v>4000</v>
      </c>
      <c r="K539" s="86">
        <v>19999.999999999996</v>
      </c>
      <c r="L539" t="s">
        <v>356</v>
      </c>
    </row>
    <row r="540" spans="1:12" x14ac:dyDescent="0.35">
      <c r="A540" s="89">
        <v>45784</v>
      </c>
      <c r="B540" t="s">
        <v>54</v>
      </c>
      <c r="C540" t="s">
        <v>165</v>
      </c>
      <c r="E540">
        <v>1</v>
      </c>
      <c r="F540" s="86">
        <v>1628.9592760180997</v>
      </c>
      <c r="H540">
        <v>1.105</v>
      </c>
      <c r="J540" s="86">
        <v>1800</v>
      </c>
      <c r="K540" s="86">
        <v>1800</v>
      </c>
      <c r="L540" t="s">
        <v>356</v>
      </c>
    </row>
    <row r="541" spans="1:12" x14ac:dyDescent="0.35">
      <c r="A541" s="89">
        <v>45784</v>
      </c>
      <c r="B541" t="s">
        <v>54</v>
      </c>
      <c r="C541" t="s">
        <v>157</v>
      </c>
      <c r="E541">
        <v>1</v>
      </c>
      <c r="F541" s="86">
        <v>6153.8461538461543</v>
      </c>
      <c r="H541">
        <v>1.105</v>
      </c>
      <c r="J541" s="86">
        <v>6800</v>
      </c>
      <c r="K541" s="86">
        <v>6800</v>
      </c>
      <c r="L541" t="s">
        <v>356</v>
      </c>
    </row>
    <row r="542" spans="1:12" x14ac:dyDescent="0.35">
      <c r="A542" s="89">
        <v>45786</v>
      </c>
      <c r="B542" t="s">
        <v>53</v>
      </c>
      <c r="C542" t="s">
        <v>140</v>
      </c>
      <c r="E542">
        <v>1</v>
      </c>
      <c r="F542" s="86">
        <v>8181.82</v>
      </c>
      <c r="G542" t="s">
        <v>317</v>
      </c>
      <c r="H542">
        <v>1.21</v>
      </c>
      <c r="J542" s="86">
        <v>9900.0022000000008</v>
      </c>
      <c r="K542" s="86">
        <v>9900.0022000000008</v>
      </c>
      <c r="L542" t="s">
        <v>356</v>
      </c>
    </row>
    <row r="543" spans="1:12" x14ac:dyDescent="0.35">
      <c r="A543" s="89">
        <v>45786</v>
      </c>
      <c r="B543" t="s">
        <v>53</v>
      </c>
      <c r="C543" t="s">
        <v>290</v>
      </c>
      <c r="E543">
        <v>1</v>
      </c>
      <c r="F543" s="86">
        <v>4628.1000000000004</v>
      </c>
      <c r="G543" t="s">
        <v>317</v>
      </c>
      <c r="H543">
        <v>1.21</v>
      </c>
      <c r="J543" s="86">
        <v>5600.0010000000002</v>
      </c>
      <c r="K543" s="86">
        <v>5600.0010000000002</v>
      </c>
      <c r="L543" t="s">
        <v>356</v>
      </c>
    </row>
    <row r="544" spans="1:12" x14ac:dyDescent="0.35">
      <c r="A544" s="89">
        <v>45786</v>
      </c>
      <c r="B544" t="s">
        <v>53</v>
      </c>
      <c r="C544" t="s">
        <v>144</v>
      </c>
      <c r="E544">
        <v>3</v>
      </c>
      <c r="F544" s="86">
        <v>1074.3599999999999</v>
      </c>
      <c r="G544" t="s">
        <v>317</v>
      </c>
      <c r="H544">
        <v>1.21</v>
      </c>
      <c r="J544" s="86">
        <v>1299.9755999999998</v>
      </c>
      <c r="K544" s="86">
        <v>3899.9268000000002</v>
      </c>
      <c r="L544" t="s">
        <v>356</v>
      </c>
    </row>
    <row r="545" spans="1:12" x14ac:dyDescent="0.35">
      <c r="A545" s="89">
        <v>45786</v>
      </c>
      <c r="B545" t="s">
        <v>51</v>
      </c>
      <c r="C545" t="s">
        <v>350</v>
      </c>
      <c r="E545">
        <v>1</v>
      </c>
      <c r="F545" s="86">
        <v>4876.03</v>
      </c>
      <c r="G545" t="s">
        <v>317</v>
      </c>
      <c r="H545">
        <v>1.21</v>
      </c>
      <c r="J545" s="86">
        <v>5899.9962999999998</v>
      </c>
      <c r="K545" s="86">
        <v>5899.9962999999998</v>
      </c>
      <c r="L545" t="s">
        <v>356</v>
      </c>
    </row>
    <row r="546" spans="1:12" x14ac:dyDescent="0.35">
      <c r="A546" s="89">
        <v>45789</v>
      </c>
      <c r="B546" t="s">
        <v>239</v>
      </c>
      <c r="C546" t="s">
        <v>497</v>
      </c>
      <c r="E546">
        <v>10</v>
      </c>
      <c r="F546" s="86">
        <v>355.37</v>
      </c>
      <c r="H546">
        <v>1.21</v>
      </c>
      <c r="J546" s="86">
        <v>429.99770000000001</v>
      </c>
      <c r="K546" s="86">
        <v>4299.9769999999999</v>
      </c>
      <c r="L546" t="s">
        <v>353</v>
      </c>
    </row>
    <row r="547" spans="1:12" x14ac:dyDescent="0.35">
      <c r="A547" s="89">
        <v>45789</v>
      </c>
      <c r="B547" t="s">
        <v>239</v>
      </c>
      <c r="C547" t="s">
        <v>496</v>
      </c>
      <c r="E547">
        <v>20</v>
      </c>
      <c r="F547" s="86">
        <v>181.82</v>
      </c>
      <c r="H547">
        <v>1.21</v>
      </c>
      <c r="J547" s="86">
        <v>220.00219999999999</v>
      </c>
      <c r="K547" s="86">
        <v>4400.0439999999999</v>
      </c>
      <c r="L547" t="s">
        <v>353</v>
      </c>
    </row>
    <row r="548" spans="1:12" x14ac:dyDescent="0.35">
      <c r="A548" s="89">
        <v>45792</v>
      </c>
      <c r="B548" t="s">
        <v>348</v>
      </c>
      <c r="C548" t="s">
        <v>249</v>
      </c>
      <c r="E548">
        <v>1</v>
      </c>
      <c r="F548" s="86">
        <v>22923</v>
      </c>
      <c r="H548">
        <v>1</v>
      </c>
      <c r="J548" s="86">
        <v>22923</v>
      </c>
      <c r="K548" s="86">
        <v>22923</v>
      </c>
      <c r="L548" t="s">
        <v>353</v>
      </c>
    </row>
    <row r="549" spans="1:12" x14ac:dyDescent="0.35">
      <c r="A549" s="89">
        <v>45792</v>
      </c>
      <c r="B549" t="s">
        <v>348</v>
      </c>
      <c r="C549" t="s">
        <v>247</v>
      </c>
      <c r="E549">
        <v>8</v>
      </c>
      <c r="F549" s="86">
        <v>24486</v>
      </c>
      <c r="H549">
        <v>1</v>
      </c>
      <c r="J549" s="86">
        <v>24486</v>
      </c>
      <c r="K549" s="86">
        <v>195888</v>
      </c>
      <c r="L549" t="s">
        <v>353</v>
      </c>
    </row>
    <row r="550" spans="1:12" x14ac:dyDescent="0.35">
      <c r="A550" s="89">
        <v>45792</v>
      </c>
      <c r="B550" t="s">
        <v>348</v>
      </c>
      <c r="C550" t="s">
        <v>246</v>
      </c>
      <c r="E550">
        <v>2</v>
      </c>
      <c r="F550" s="86">
        <v>25866</v>
      </c>
      <c r="H550">
        <v>1</v>
      </c>
      <c r="J550" s="86">
        <v>25866</v>
      </c>
      <c r="K550" s="86">
        <v>51732</v>
      </c>
      <c r="L550" t="s">
        <v>353</v>
      </c>
    </row>
    <row r="551" spans="1:12" x14ac:dyDescent="0.35">
      <c r="A551" s="89">
        <v>45792</v>
      </c>
      <c r="B551" t="s">
        <v>348</v>
      </c>
      <c r="C551" t="s">
        <v>248</v>
      </c>
      <c r="E551">
        <v>1</v>
      </c>
      <c r="F551" s="86">
        <v>32839</v>
      </c>
      <c r="H551">
        <v>1</v>
      </c>
      <c r="J551" s="86">
        <v>32839</v>
      </c>
      <c r="K551" s="86">
        <v>32839</v>
      </c>
      <c r="L551" t="s">
        <v>353</v>
      </c>
    </row>
    <row r="552" spans="1:12" x14ac:dyDescent="0.35">
      <c r="A552" s="89">
        <v>45793</v>
      </c>
      <c r="B552" t="s">
        <v>348</v>
      </c>
      <c r="C552" t="s">
        <v>249</v>
      </c>
      <c r="E552">
        <v>25</v>
      </c>
      <c r="F552" s="86">
        <v>757.78512396694202</v>
      </c>
      <c r="H552">
        <v>1.21</v>
      </c>
      <c r="J552" s="86">
        <v>916.92</v>
      </c>
      <c r="K552" s="86">
        <v>22923</v>
      </c>
      <c r="L552" t="s">
        <v>353</v>
      </c>
    </row>
    <row r="553" spans="1:12" x14ac:dyDescent="0.35">
      <c r="A553" s="89">
        <v>45793</v>
      </c>
      <c r="B553" t="s">
        <v>348</v>
      </c>
      <c r="C553" t="s">
        <v>247</v>
      </c>
      <c r="E553">
        <v>200</v>
      </c>
      <c r="F553" s="86">
        <v>809.4545454545455</v>
      </c>
      <c r="H553">
        <v>1.21</v>
      </c>
      <c r="J553" s="86">
        <v>979.44</v>
      </c>
      <c r="K553" s="86">
        <v>195888</v>
      </c>
      <c r="L553" t="s">
        <v>353</v>
      </c>
    </row>
    <row r="554" spans="1:12" x14ac:dyDescent="0.35">
      <c r="A554" s="89">
        <v>45793</v>
      </c>
      <c r="B554" t="s">
        <v>348</v>
      </c>
      <c r="C554" t="s">
        <v>246</v>
      </c>
      <c r="E554">
        <v>25</v>
      </c>
      <c r="F554" s="86">
        <v>855.73553719008271</v>
      </c>
      <c r="H554">
        <v>1.21</v>
      </c>
      <c r="J554" s="86">
        <v>1035.44</v>
      </c>
      <c r="K554" s="86">
        <v>25886</v>
      </c>
      <c r="L554" t="s">
        <v>353</v>
      </c>
    </row>
    <row r="555" spans="1:12" x14ac:dyDescent="0.35">
      <c r="A555" s="89">
        <v>45793</v>
      </c>
      <c r="B555" t="s">
        <v>348</v>
      </c>
      <c r="C555" t="s">
        <v>248</v>
      </c>
      <c r="E555">
        <v>25</v>
      </c>
      <c r="F555" s="86">
        <v>1085.5867768595042</v>
      </c>
      <c r="H555">
        <v>1.21</v>
      </c>
      <c r="J555" s="86">
        <v>1313.56</v>
      </c>
      <c r="K555" s="86">
        <v>32839</v>
      </c>
      <c r="L555" t="s">
        <v>353</v>
      </c>
    </row>
    <row r="556" spans="1:12" x14ac:dyDescent="0.35">
      <c r="A556" s="89">
        <v>45797</v>
      </c>
      <c r="B556" t="s">
        <v>346</v>
      </c>
      <c r="C556" t="s">
        <v>331</v>
      </c>
      <c r="E556">
        <v>5</v>
      </c>
      <c r="F556" s="86">
        <v>6969.0876033057866</v>
      </c>
      <c r="H556">
        <v>1.21</v>
      </c>
      <c r="J556" s="86">
        <v>8432.5960000000014</v>
      </c>
      <c r="K556" s="86">
        <v>42162.98000000001</v>
      </c>
      <c r="L556" t="s">
        <v>329</v>
      </c>
    </row>
    <row r="557" spans="1:12" x14ac:dyDescent="0.35">
      <c r="A557" s="89">
        <v>45797</v>
      </c>
      <c r="B557" t="s">
        <v>346</v>
      </c>
      <c r="C557" t="s">
        <v>330</v>
      </c>
      <c r="E557">
        <v>5</v>
      </c>
      <c r="F557" s="86">
        <v>10958.03305785124</v>
      </c>
      <c r="H557">
        <v>1.21</v>
      </c>
      <c r="J557" s="86">
        <v>13259.22</v>
      </c>
      <c r="K557" s="86">
        <v>66296.099999999991</v>
      </c>
      <c r="L557" t="s">
        <v>329</v>
      </c>
    </row>
    <row r="558" spans="1:12" x14ac:dyDescent="0.35">
      <c r="A558" s="89">
        <v>45797</v>
      </c>
      <c r="B558" t="s">
        <v>346</v>
      </c>
      <c r="C558" t="s">
        <v>741</v>
      </c>
      <c r="E558">
        <v>3.5</v>
      </c>
      <c r="F558" s="86">
        <v>4763.9740259740256</v>
      </c>
      <c r="H558">
        <v>1.21</v>
      </c>
      <c r="J558" s="86">
        <v>5764.4085714285711</v>
      </c>
      <c r="K558" s="86">
        <v>20175.429999999997</v>
      </c>
      <c r="L558" t="s">
        <v>329</v>
      </c>
    </row>
    <row r="559" spans="1:12" x14ac:dyDescent="0.35">
      <c r="A559" s="89">
        <v>45798</v>
      </c>
      <c r="B559" t="s">
        <v>242</v>
      </c>
      <c r="C559" t="s">
        <v>331</v>
      </c>
      <c r="E559">
        <v>5</v>
      </c>
      <c r="F559" s="86">
        <v>6743.8016528925618</v>
      </c>
      <c r="H559">
        <v>1.21</v>
      </c>
      <c r="J559" s="86">
        <v>8160</v>
      </c>
      <c r="K559" s="86">
        <v>40800</v>
      </c>
      <c r="L559" t="s">
        <v>329</v>
      </c>
    </row>
    <row r="560" spans="1:12" x14ac:dyDescent="0.35">
      <c r="A560" s="89">
        <v>45798</v>
      </c>
      <c r="B560" t="s">
        <v>242</v>
      </c>
      <c r="C560" t="s">
        <v>244</v>
      </c>
      <c r="E560">
        <v>20</v>
      </c>
      <c r="F560" s="86">
        <v>9178.5123966942156</v>
      </c>
      <c r="H560">
        <v>1.21</v>
      </c>
      <c r="J560" s="86">
        <v>11106</v>
      </c>
      <c r="K560" s="86">
        <v>222120.00000000003</v>
      </c>
      <c r="L560" t="s">
        <v>329</v>
      </c>
    </row>
    <row r="561" spans="1:12" x14ac:dyDescent="0.35">
      <c r="A561" s="89">
        <v>45798</v>
      </c>
      <c r="B561" t="s">
        <v>242</v>
      </c>
      <c r="C561" t="s">
        <v>330</v>
      </c>
      <c r="E561">
        <v>20</v>
      </c>
      <c r="F561" s="86">
        <v>10074.380165289256</v>
      </c>
      <c r="H561">
        <v>1.21</v>
      </c>
      <c r="J561" s="86">
        <v>12190</v>
      </c>
      <c r="K561" s="86">
        <v>243800</v>
      </c>
      <c r="L561" t="s">
        <v>329</v>
      </c>
    </row>
    <row r="562" spans="1:12" x14ac:dyDescent="0.35">
      <c r="A562" s="89">
        <v>45798</v>
      </c>
      <c r="B562" t="s">
        <v>242</v>
      </c>
      <c r="C562" t="s">
        <v>741</v>
      </c>
      <c r="E562">
        <v>3.5</v>
      </c>
      <c r="F562" s="86">
        <v>4866.5879574970486</v>
      </c>
      <c r="H562">
        <v>1.21</v>
      </c>
      <c r="J562" s="86">
        <v>5888.5714285714284</v>
      </c>
      <c r="K562" s="86">
        <v>20610.000000000004</v>
      </c>
      <c r="L562" t="s">
        <v>329</v>
      </c>
    </row>
    <row r="563" spans="1:12" x14ac:dyDescent="0.35">
      <c r="A563" s="89">
        <v>45798</v>
      </c>
      <c r="B563" t="s">
        <v>346</v>
      </c>
      <c r="C563" t="s">
        <v>332</v>
      </c>
      <c r="E563">
        <v>5.0199999999999996</v>
      </c>
      <c r="F563" s="86">
        <v>6381.9120000000003</v>
      </c>
      <c r="H563">
        <v>1.21</v>
      </c>
      <c r="J563" s="86">
        <v>7722.1135199999999</v>
      </c>
      <c r="K563" s="86">
        <v>38765.009870399997</v>
      </c>
      <c r="L563" t="s">
        <v>356</v>
      </c>
    </row>
    <row r="564" spans="1:12" x14ac:dyDescent="0.35">
      <c r="A564" s="89">
        <v>45798</v>
      </c>
      <c r="B564" t="s">
        <v>346</v>
      </c>
      <c r="C564" t="s">
        <v>330</v>
      </c>
      <c r="E564">
        <v>5</v>
      </c>
      <c r="F564" s="86">
        <v>10234.318677685951</v>
      </c>
      <c r="H564">
        <v>1.21</v>
      </c>
      <c r="J564" s="86">
        <v>12383.525600000001</v>
      </c>
      <c r="K564" s="86">
        <v>61917.627999999997</v>
      </c>
      <c r="L564" t="s">
        <v>329</v>
      </c>
    </row>
    <row r="565" spans="1:12" x14ac:dyDescent="0.35">
      <c r="A565" s="89">
        <v>45798</v>
      </c>
      <c r="B565" t="s">
        <v>346</v>
      </c>
      <c r="C565" t="s">
        <v>334</v>
      </c>
      <c r="E565">
        <v>5.07</v>
      </c>
      <c r="F565" s="86">
        <v>9163.5120000000006</v>
      </c>
      <c r="H565">
        <v>1.21</v>
      </c>
      <c r="J565" s="86">
        <v>11087.84952</v>
      </c>
      <c r="K565" s="86">
        <v>56215.397066400008</v>
      </c>
      <c r="L565" t="s">
        <v>356</v>
      </c>
    </row>
    <row r="566" spans="1:12" x14ac:dyDescent="0.35">
      <c r="A566" s="89">
        <v>45798</v>
      </c>
      <c r="B566" t="s">
        <v>57</v>
      </c>
      <c r="C566" t="s">
        <v>217</v>
      </c>
      <c r="E566">
        <v>5</v>
      </c>
      <c r="F566" s="86">
        <v>1843.8</v>
      </c>
      <c r="H566">
        <v>1.21</v>
      </c>
      <c r="J566" s="86">
        <v>2230.998</v>
      </c>
      <c r="K566" s="86">
        <v>11154.99</v>
      </c>
      <c r="L566" t="s">
        <v>353</v>
      </c>
    </row>
    <row r="567" spans="1:12" x14ac:dyDescent="0.35">
      <c r="A567" s="89">
        <v>45799</v>
      </c>
      <c r="B567" t="s">
        <v>239</v>
      </c>
      <c r="C567" t="s">
        <v>235</v>
      </c>
      <c r="E567">
        <v>6</v>
      </c>
      <c r="F567" s="86">
        <v>8371.9</v>
      </c>
      <c r="H567">
        <v>1.21</v>
      </c>
      <c r="J567" s="86">
        <v>10129.999</v>
      </c>
      <c r="K567" s="86">
        <v>60779.993999999992</v>
      </c>
      <c r="L567" t="s">
        <v>353</v>
      </c>
    </row>
    <row r="568" spans="1:12" x14ac:dyDescent="0.35">
      <c r="A568" s="89">
        <v>45799</v>
      </c>
      <c r="B568" t="s">
        <v>53</v>
      </c>
      <c r="C568" t="s">
        <v>488</v>
      </c>
      <c r="E568">
        <v>1</v>
      </c>
      <c r="F568" s="86">
        <v>1818.18</v>
      </c>
      <c r="H568">
        <v>1.21</v>
      </c>
      <c r="J568" s="86">
        <v>2199.9978000000001</v>
      </c>
      <c r="K568" s="86">
        <v>2199.9978000000001</v>
      </c>
      <c r="L568" t="s">
        <v>356</v>
      </c>
    </row>
    <row r="569" spans="1:12" x14ac:dyDescent="0.35">
      <c r="A569" s="89">
        <v>45799</v>
      </c>
      <c r="B569" t="s">
        <v>53</v>
      </c>
      <c r="C569" t="s">
        <v>488</v>
      </c>
      <c r="E569">
        <v>1</v>
      </c>
      <c r="F569" s="86">
        <v>826.45</v>
      </c>
      <c r="H569">
        <v>1.21</v>
      </c>
      <c r="J569" s="86">
        <v>1000.0045</v>
      </c>
      <c r="K569" s="86">
        <v>1000.0045</v>
      </c>
      <c r="L569" t="s">
        <v>353</v>
      </c>
    </row>
    <row r="570" spans="1:12" x14ac:dyDescent="0.35">
      <c r="A570" s="89">
        <v>45799</v>
      </c>
      <c r="B570" t="s">
        <v>53</v>
      </c>
      <c r="C570" t="s">
        <v>138</v>
      </c>
      <c r="E570">
        <v>1</v>
      </c>
      <c r="F570" s="86">
        <v>1487.6</v>
      </c>
      <c r="H570">
        <v>1.21</v>
      </c>
      <c r="J570" s="86">
        <v>1799.9960000000001</v>
      </c>
      <c r="K570" s="86">
        <v>1799.9960000000001</v>
      </c>
      <c r="L570" t="s">
        <v>356</v>
      </c>
    </row>
    <row r="571" spans="1:12" x14ac:dyDescent="0.35">
      <c r="A571" s="89">
        <v>45799</v>
      </c>
      <c r="B571" t="s">
        <v>53</v>
      </c>
      <c r="C571" t="s">
        <v>487</v>
      </c>
      <c r="E571">
        <v>1</v>
      </c>
      <c r="F571" s="86">
        <v>3303.78</v>
      </c>
      <c r="H571">
        <v>1.21</v>
      </c>
      <c r="J571" s="86">
        <v>3997.5738000000001</v>
      </c>
      <c r="K571" s="86">
        <v>3997.5738000000001</v>
      </c>
      <c r="L571" t="s">
        <v>353</v>
      </c>
    </row>
    <row r="572" spans="1:12" x14ac:dyDescent="0.35">
      <c r="A572" s="89">
        <v>45799</v>
      </c>
      <c r="B572" t="s">
        <v>53</v>
      </c>
      <c r="C572" t="s">
        <v>136</v>
      </c>
      <c r="E572">
        <v>20</v>
      </c>
      <c r="F572" s="86">
        <v>1140.26</v>
      </c>
      <c r="H572">
        <v>1.21</v>
      </c>
      <c r="J572" s="86">
        <v>1379.7146</v>
      </c>
      <c r="K572" s="86">
        <v>27594.292000000001</v>
      </c>
      <c r="L572" t="s">
        <v>356</v>
      </c>
    </row>
    <row r="573" spans="1:12" x14ac:dyDescent="0.35">
      <c r="A573" s="89">
        <v>45799</v>
      </c>
      <c r="B573" t="s">
        <v>53</v>
      </c>
      <c r="C573" t="s">
        <v>147</v>
      </c>
      <c r="E573">
        <v>20</v>
      </c>
      <c r="F573" s="86">
        <v>242.2</v>
      </c>
      <c r="H573">
        <v>1.21</v>
      </c>
      <c r="J573" s="86">
        <v>293.06199999999995</v>
      </c>
      <c r="K573" s="86">
        <v>5861.24</v>
      </c>
      <c r="L573" t="s">
        <v>356</v>
      </c>
    </row>
    <row r="574" spans="1:12" x14ac:dyDescent="0.35">
      <c r="A574" s="89">
        <v>45799</v>
      </c>
      <c r="B574" t="s">
        <v>53</v>
      </c>
      <c r="C574" t="s">
        <v>447</v>
      </c>
      <c r="E574">
        <v>50</v>
      </c>
      <c r="F574" s="86">
        <v>24.95</v>
      </c>
      <c r="H574">
        <v>1.21</v>
      </c>
      <c r="J574" s="86">
        <v>30.189499999999999</v>
      </c>
      <c r="K574" s="86">
        <v>1509.4749999999999</v>
      </c>
      <c r="L574" t="s">
        <v>356</v>
      </c>
    </row>
    <row r="575" spans="1:12" x14ac:dyDescent="0.35">
      <c r="A575" s="89">
        <v>45799</v>
      </c>
      <c r="B575" t="s">
        <v>53</v>
      </c>
      <c r="C575" t="s">
        <v>140</v>
      </c>
      <c r="E575">
        <v>1</v>
      </c>
      <c r="F575" s="86">
        <v>8181.82</v>
      </c>
      <c r="H575">
        <v>1.21</v>
      </c>
      <c r="J575" s="86">
        <v>9900.0022000000008</v>
      </c>
      <c r="K575" s="86">
        <v>9900.0022000000008</v>
      </c>
      <c r="L575" t="s">
        <v>356</v>
      </c>
    </row>
    <row r="576" spans="1:12" x14ac:dyDescent="0.35">
      <c r="A576" s="89">
        <v>45799</v>
      </c>
      <c r="B576" t="s">
        <v>53</v>
      </c>
      <c r="C576" t="s">
        <v>140</v>
      </c>
      <c r="E576">
        <v>1</v>
      </c>
      <c r="F576" s="86">
        <v>8181.82</v>
      </c>
      <c r="H576">
        <v>1.21</v>
      </c>
      <c r="J576" s="86">
        <v>9900.0022000000008</v>
      </c>
      <c r="K576" s="86">
        <v>9900.0022000000008</v>
      </c>
      <c r="L576" t="s">
        <v>353</v>
      </c>
    </row>
    <row r="577" spans="1:12" x14ac:dyDescent="0.35">
      <c r="A577" s="89">
        <v>45799</v>
      </c>
      <c r="B577" t="s">
        <v>53</v>
      </c>
      <c r="C577" t="s">
        <v>290</v>
      </c>
      <c r="E577">
        <v>1</v>
      </c>
      <c r="F577" s="86">
        <v>3305.78</v>
      </c>
      <c r="H577">
        <v>1.21</v>
      </c>
      <c r="J577" s="86">
        <v>3999.9938000000002</v>
      </c>
      <c r="K577" s="86">
        <v>3999.9938000000002</v>
      </c>
      <c r="L577" t="s">
        <v>356</v>
      </c>
    </row>
    <row r="578" spans="1:12" x14ac:dyDescent="0.35">
      <c r="A578" s="89">
        <v>45799</v>
      </c>
      <c r="B578" t="s">
        <v>53</v>
      </c>
      <c r="C578" t="s">
        <v>148</v>
      </c>
      <c r="E578">
        <v>1</v>
      </c>
      <c r="F578" s="86">
        <v>6859.5</v>
      </c>
      <c r="H578">
        <v>1.21</v>
      </c>
      <c r="J578" s="86">
        <v>8299.994999999999</v>
      </c>
      <c r="K578" s="86">
        <v>8299.994999999999</v>
      </c>
      <c r="L578" t="s">
        <v>356</v>
      </c>
    </row>
    <row r="579" spans="1:12" x14ac:dyDescent="0.35">
      <c r="A579" s="89">
        <v>45799</v>
      </c>
      <c r="B579" t="s">
        <v>53</v>
      </c>
      <c r="C579" t="s">
        <v>289</v>
      </c>
      <c r="E579">
        <v>20</v>
      </c>
      <c r="F579" s="86">
        <v>90.91</v>
      </c>
      <c r="H579">
        <v>1.21</v>
      </c>
      <c r="J579" s="86">
        <v>110.00109999999999</v>
      </c>
      <c r="K579" s="86">
        <v>2200.0219999999999</v>
      </c>
      <c r="L579" t="s">
        <v>356</v>
      </c>
    </row>
    <row r="580" spans="1:12" x14ac:dyDescent="0.35">
      <c r="A580" s="89">
        <v>45799</v>
      </c>
      <c r="B580" t="s">
        <v>53</v>
      </c>
      <c r="C580" t="s">
        <v>144</v>
      </c>
      <c r="E580">
        <v>5</v>
      </c>
      <c r="F580" s="86">
        <v>1074.3800000000001</v>
      </c>
      <c r="H580">
        <v>1.21</v>
      </c>
      <c r="J580" s="86">
        <v>1299.9998000000001</v>
      </c>
      <c r="K580" s="86">
        <v>6499.9990000000007</v>
      </c>
      <c r="L580" t="s">
        <v>356</v>
      </c>
    </row>
    <row r="581" spans="1:12" x14ac:dyDescent="0.35">
      <c r="A581" s="89">
        <v>45799</v>
      </c>
      <c r="B581" t="s">
        <v>242</v>
      </c>
      <c r="C581" t="s">
        <v>331</v>
      </c>
      <c r="E581">
        <v>5</v>
      </c>
      <c r="F581" s="86">
        <v>7395.0420000000004</v>
      </c>
      <c r="H581">
        <v>1.21</v>
      </c>
      <c r="J581" s="86">
        <v>8948.0008199999993</v>
      </c>
      <c r="K581" s="86">
        <v>44740.004099999998</v>
      </c>
      <c r="L581" t="s">
        <v>353</v>
      </c>
    </row>
    <row r="582" spans="1:12" x14ac:dyDescent="0.35">
      <c r="A582" s="89">
        <v>45799</v>
      </c>
      <c r="B582" t="s">
        <v>242</v>
      </c>
      <c r="C582" t="s">
        <v>330</v>
      </c>
      <c r="E582">
        <v>20</v>
      </c>
      <c r="F582" s="86">
        <v>11046.28</v>
      </c>
      <c r="H582">
        <v>1.21</v>
      </c>
      <c r="J582" s="86">
        <v>13365.998799999999</v>
      </c>
      <c r="K582" s="86">
        <v>267319.97600000002</v>
      </c>
      <c r="L582" t="s">
        <v>353</v>
      </c>
    </row>
    <row r="583" spans="1:12" x14ac:dyDescent="0.35">
      <c r="A583" s="89">
        <v>45799</v>
      </c>
      <c r="B583" t="s">
        <v>242</v>
      </c>
      <c r="C583" t="s">
        <v>741</v>
      </c>
      <c r="E583">
        <v>3.5</v>
      </c>
      <c r="F583" s="86">
        <v>5336.482857142857</v>
      </c>
      <c r="H583">
        <v>1.21</v>
      </c>
      <c r="J583" s="86">
        <v>6457.144257142857</v>
      </c>
      <c r="K583" s="86">
        <v>22600.004899999996</v>
      </c>
      <c r="L583" t="s">
        <v>356</v>
      </c>
    </row>
    <row r="584" spans="1:12" x14ac:dyDescent="0.35">
      <c r="A584" s="89">
        <v>45799</v>
      </c>
      <c r="B584" t="s">
        <v>54</v>
      </c>
      <c r="C584" t="s">
        <v>45</v>
      </c>
      <c r="E584">
        <v>20</v>
      </c>
      <c r="F584" s="86">
        <v>1085.972850678733</v>
      </c>
      <c r="H584">
        <v>1.105</v>
      </c>
      <c r="J584" s="86">
        <v>1200</v>
      </c>
      <c r="K584" s="86">
        <v>24000</v>
      </c>
      <c r="L584" t="s">
        <v>353</v>
      </c>
    </row>
    <row r="585" spans="1:12" x14ac:dyDescent="0.35">
      <c r="A585" s="89">
        <v>45800</v>
      </c>
      <c r="B585" t="s">
        <v>348</v>
      </c>
      <c r="C585" t="s">
        <v>246</v>
      </c>
      <c r="E585">
        <v>25</v>
      </c>
      <c r="F585" s="86">
        <v>1034.6400000000001</v>
      </c>
      <c r="H585">
        <v>1</v>
      </c>
      <c r="J585" s="86">
        <v>1034.6400000000001</v>
      </c>
      <c r="K585" s="86">
        <v>25866.000000000004</v>
      </c>
      <c r="L585" t="s">
        <v>353</v>
      </c>
    </row>
    <row r="586" spans="1:12" x14ac:dyDescent="0.35">
      <c r="A586" s="89">
        <v>45802</v>
      </c>
      <c r="B586" t="s">
        <v>54</v>
      </c>
      <c r="C586" t="s">
        <v>165</v>
      </c>
      <c r="E586">
        <v>0.27500000000000002</v>
      </c>
      <c r="F586" s="86">
        <v>10909.090909090908</v>
      </c>
      <c r="H586">
        <v>1</v>
      </c>
      <c r="J586" s="86">
        <v>10909.090909090908</v>
      </c>
      <c r="K586" s="86">
        <v>3000</v>
      </c>
      <c r="L586" t="s">
        <v>356</v>
      </c>
    </row>
    <row r="587" spans="1:12" x14ac:dyDescent="0.35">
      <c r="A587" s="89">
        <v>45803</v>
      </c>
      <c r="B587" t="s">
        <v>51</v>
      </c>
      <c r="C587" t="s">
        <v>350</v>
      </c>
      <c r="E587">
        <v>2</v>
      </c>
      <c r="F587" s="86">
        <v>3935.54</v>
      </c>
      <c r="H587">
        <v>1.21</v>
      </c>
      <c r="J587" s="86">
        <v>4762.0033999999996</v>
      </c>
      <c r="K587" s="86">
        <v>9524.0067999999992</v>
      </c>
      <c r="L587" t="s">
        <v>356</v>
      </c>
    </row>
    <row r="588" spans="1:12" x14ac:dyDescent="0.35">
      <c r="A588" s="89">
        <v>45803</v>
      </c>
      <c r="B588" t="s">
        <v>54</v>
      </c>
      <c r="C588" t="s">
        <v>164</v>
      </c>
      <c r="E588">
        <v>2</v>
      </c>
      <c r="F588" s="86">
        <v>1357.4660633484164</v>
      </c>
      <c r="H588">
        <v>1.105</v>
      </c>
      <c r="J588" s="86">
        <v>1500</v>
      </c>
      <c r="K588" s="86">
        <v>3000</v>
      </c>
      <c r="L588" t="s">
        <v>356</v>
      </c>
    </row>
    <row r="589" spans="1:12" x14ac:dyDescent="0.35">
      <c r="A589" s="89">
        <v>45803</v>
      </c>
      <c r="B589" t="s">
        <v>54</v>
      </c>
      <c r="C589" t="s">
        <v>284</v>
      </c>
      <c r="E589">
        <v>1</v>
      </c>
      <c r="F589" s="86">
        <v>3438.9140271493211</v>
      </c>
      <c r="H589">
        <v>1.105</v>
      </c>
      <c r="J589" s="86">
        <v>3799.9999999999991</v>
      </c>
      <c r="K589" s="86">
        <v>3799.9999999999991</v>
      </c>
      <c r="L589" t="s">
        <v>353</v>
      </c>
    </row>
    <row r="590" spans="1:12" x14ac:dyDescent="0.35">
      <c r="A590" s="89">
        <v>45803</v>
      </c>
      <c r="B590" t="s">
        <v>54</v>
      </c>
      <c r="C590" t="s">
        <v>498</v>
      </c>
      <c r="E590">
        <v>1</v>
      </c>
      <c r="F590" s="86">
        <v>1628.9592760180997</v>
      </c>
      <c r="H590">
        <v>1.105</v>
      </c>
      <c r="J590" s="86">
        <v>1800</v>
      </c>
      <c r="K590" s="86">
        <v>1800</v>
      </c>
      <c r="L590" t="s">
        <v>353</v>
      </c>
    </row>
    <row r="591" spans="1:12" x14ac:dyDescent="0.35">
      <c r="A591" s="89">
        <v>45803</v>
      </c>
      <c r="B591" t="s">
        <v>54</v>
      </c>
      <c r="C591" t="s">
        <v>514</v>
      </c>
      <c r="E591">
        <v>1.91</v>
      </c>
      <c r="F591" s="86">
        <v>4796.3800904977379</v>
      </c>
      <c r="H591">
        <v>1.105</v>
      </c>
      <c r="J591" s="86">
        <v>5300</v>
      </c>
      <c r="K591" s="86">
        <v>10123</v>
      </c>
      <c r="L591" t="s">
        <v>356</v>
      </c>
    </row>
    <row r="592" spans="1:12" x14ac:dyDescent="0.35">
      <c r="A592" s="89">
        <v>45803</v>
      </c>
      <c r="B592" t="s">
        <v>54</v>
      </c>
      <c r="C592" t="s">
        <v>165</v>
      </c>
      <c r="E592">
        <v>1</v>
      </c>
      <c r="F592" s="86">
        <v>1176.4705882352939</v>
      </c>
      <c r="H592">
        <v>1.105</v>
      </c>
      <c r="J592" s="86">
        <v>1300</v>
      </c>
      <c r="K592" s="86">
        <v>1300</v>
      </c>
      <c r="L592" t="s">
        <v>356</v>
      </c>
    </row>
    <row r="593" spans="1:12" x14ac:dyDescent="0.35">
      <c r="A593" s="89">
        <v>45803</v>
      </c>
      <c r="B593" t="s">
        <v>54</v>
      </c>
      <c r="C593" t="s">
        <v>28</v>
      </c>
      <c r="E593">
        <v>2</v>
      </c>
      <c r="F593" s="86">
        <v>814.47963800904995</v>
      </c>
      <c r="H593">
        <v>1.105</v>
      </c>
      <c r="J593" s="86">
        <v>900</v>
      </c>
      <c r="K593" s="86">
        <v>1800</v>
      </c>
      <c r="L593" t="s">
        <v>356</v>
      </c>
    </row>
    <row r="594" spans="1:12" x14ac:dyDescent="0.35">
      <c r="A594" s="89">
        <v>45803</v>
      </c>
      <c r="B594" t="s">
        <v>54</v>
      </c>
      <c r="C594" t="s">
        <v>499</v>
      </c>
      <c r="E594">
        <v>0.5</v>
      </c>
      <c r="F594" s="86">
        <v>2533.9366515837105</v>
      </c>
      <c r="H594">
        <v>1.105</v>
      </c>
      <c r="J594" s="86">
        <v>2800</v>
      </c>
      <c r="K594" s="86">
        <v>1400</v>
      </c>
      <c r="L594" t="s">
        <v>353</v>
      </c>
    </row>
    <row r="595" spans="1:12" x14ac:dyDescent="0.35">
      <c r="A595" s="89">
        <v>45806</v>
      </c>
      <c r="B595" t="s">
        <v>50</v>
      </c>
      <c r="C595" t="s">
        <v>25</v>
      </c>
      <c r="E595">
        <v>5</v>
      </c>
      <c r="F595" s="86">
        <v>4597.5695599999999</v>
      </c>
      <c r="H595">
        <v>1.21</v>
      </c>
      <c r="I595">
        <v>0.06</v>
      </c>
      <c r="J595" s="86">
        <v>5563.0591675999995</v>
      </c>
      <c r="K595" s="86">
        <v>26146.378087720001</v>
      </c>
      <c r="L595" t="s">
        <v>353</v>
      </c>
    </row>
    <row r="596" spans="1:12" x14ac:dyDescent="0.35">
      <c r="A596" s="89">
        <v>45806</v>
      </c>
      <c r="B596" t="s">
        <v>50</v>
      </c>
      <c r="C596" t="s">
        <v>178</v>
      </c>
      <c r="E596">
        <v>10</v>
      </c>
      <c r="F596" s="86">
        <v>969.6</v>
      </c>
      <c r="H596">
        <v>1.21</v>
      </c>
      <c r="I596">
        <v>0.06</v>
      </c>
      <c r="J596" s="86">
        <v>1173.2159999999999</v>
      </c>
      <c r="K596" s="86">
        <v>11028.2304</v>
      </c>
      <c r="L596" t="s">
        <v>356</v>
      </c>
    </row>
    <row r="597" spans="1:12" x14ac:dyDescent="0.35">
      <c r="A597" s="89">
        <v>45806</v>
      </c>
      <c r="B597" t="s">
        <v>50</v>
      </c>
      <c r="C597" t="s">
        <v>208</v>
      </c>
      <c r="E597">
        <v>1</v>
      </c>
      <c r="F597" s="86">
        <v>9249.8181999999997</v>
      </c>
      <c r="H597">
        <v>1.21</v>
      </c>
      <c r="J597" s="86">
        <v>11192.280022000001</v>
      </c>
      <c r="K597" s="86">
        <v>11192.280022000001</v>
      </c>
      <c r="L597" t="s">
        <v>356</v>
      </c>
    </row>
    <row r="598" spans="1:12" x14ac:dyDescent="0.35">
      <c r="A598" s="89">
        <v>45806</v>
      </c>
      <c r="B598" t="s">
        <v>50</v>
      </c>
      <c r="C598" t="s">
        <v>107</v>
      </c>
      <c r="E598">
        <v>2</v>
      </c>
      <c r="F598" s="86">
        <v>865.94470000000001</v>
      </c>
      <c r="H598">
        <v>1.21</v>
      </c>
      <c r="I598">
        <v>0.06</v>
      </c>
      <c r="J598" s="86">
        <v>1047.793087</v>
      </c>
      <c r="K598" s="86">
        <v>1969.85100356</v>
      </c>
      <c r="L598" t="s">
        <v>356</v>
      </c>
    </row>
    <row r="599" spans="1:12" x14ac:dyDescent="0.35">
      <c r="A599" s="89">
        <v>45806</v>
      </c>
      <c r="B599" t="s">
        <v>50</v>
      </c>
      <c r="C599" t="s">
        <v>495</v>
      </c>
      <c r="E599">
        <v>0.5</v>
      </c>
      <c r="F599" s="86">
        <v>2224</v>
      </c>
      <c r="H599">
        <v>1.21</v>
      </c>
      <c r="I599">
        <v>0.06</v>
      </c>
      <c r="J599" s="86">
        <v>2691.04</v>
      </c>
      <c r="K599" s="86">
        <v>1264.7888</v>
      </c>
      <c r="L599" t="s">
        <v>356</v>
      </c>
    </row>
    <row r="600" spans="1:12" x14ac:dyDescent="0.35">
      <c r="A600" s="89">
        <v>45806</v>
      </c>
      <c r="B600" t="s">
        <v>50</v>
      </c>
      <c r="C600" t="s">
        <v>200</v>
      </c>
      <c r="E600">
        <v>1</v>
      </c>
      <c r="F600" s="86">
        <v>2257.0479999999998</v>
      </c>
      <c r="H600">
        <v>1.21</v>
      </c>
      <c r="J600" s="86">
        <v>2731.0280799999996</v>
      </c>
      <c r="K600" s="86">
        <v>2731.0280799999996</v>
      </c>
      <c r="L600" t="s">
        <v>356</v>
      </c>
    </row>
    <row r="601" spans="1:12" x14ac:dyDescent="0.35">
      <c r="A601" s="89">
        <v>45806</v>
      </c>
      <c r="B601" t="s">
        <v>50</v>
      </c>
      <c r="C601" t="s">
        <v>320</v>
      </c>
      <c r="E601">
        <v>2</v>
      </c>
      <c r="F601" s="86">
        <v>1019.04</v>
      </c>
      <c r="H601">
        <v>1.21</v>
      </c>
      <c r="J601" s="86">
        <v>1233.0383999999999</v>
      </c>
      <c r="K601" s="86">
        <v>2466.0767999999998</v>
      </c>
      <c r="L601" t="s">
        <v>356</v>
      </c>
    </row>
    <row r="602" spans="1:12" x14ac:dyDescent="0.35">
      <c r="A602" s="89">
        <v>45806</v>
      </c>
      <c r="B602" t="s">
        <v>50</v>
      </c>
      <c r="C602" t="s">
        <v>326</v>
      </c>
      <c r="E602">
        <v>1</v>
      </c>
      <c r="F602" s="86">
        <v>764.94</v>
      </c>
      <c r="H602">
        <v>1.21</v>
      </c>
      <c r="J602" s="86">
        <v>925.57740000000001</v>
      </c>
      <c r="K602" s="86">
        <v>925.57740000000001</v>
      </c>
      <c r="L602" t="s">
        <v>356</v>
      </c>
    </row>
    <row r="603" spans="1:12" x14ac:dyDescent="0.35">
      <c r="A603" s="89">
        <v>45806</v>
      </c>
      <c r="B603" t="s">
        <v>50</v>
      </c>
      <c r="C603" t="s">
        <v>293</v>
      </c>
      <c r="E603">
        <v>1</v>
      </c>
      <c r="F603" s="86">
        <v>15568</v>
      </c>
      <c r="H603">
        <v>1.21</v>
      </c>
      <c r="J603" s="86">
        <v>18837.28</v>
      </c>
      <c r="K603" s="86">
        <v>18837.28</v>
      </c>
      <c r="L603" t="s">
        <v>356</v>
      </c>
    </row>
    <row r="604" spans="1:12" x14ac:dyDescent="0.35">
      <c r="A604" s="89">
        <v>45806</v>
      </c>
      <c r="B604" t="s">
        <v>54</v>
      </c>
      <c r="C604" t="s">
        <v>261</v>
      </c>
      <c r="E604">
        <v>2</v>
      </c>
      <c r="F604" s="86">
        <v>723.98190045248884</v>
      </c>
      <c r="H604">
        <v>1.105</v>
      </c>
      <c r="J604" s="86">
        <v>800</v>
      </c>
      <c r="K604" s="86">
        <v>1600</v>
      </c>
      <c r="L604" t="s">
        <v>356</v>
      </c>
    </row>
    <row r="605" spans="1:12" x14ac:dyDescent="0.35">
      <c r="A605" s="89">
        <v>45806</v>
      </c>
      <c r="B605" t="s">
        <v>54</v>
      </c>
      <c r="C605" t="s">
        <v>260</v>
      </c>
      <c r="E605">
        <v>2</v>
      </c>
      <c r="F605" s="86">
        <v>723.98190045248884</v>
      </c>
      <c r="H605">
        <v>1.105</v>
      </c>
      <c r="J605" s="86">
        <v>800</v>
      </c>
      <c r="K605" s="86">
        <v>1600</v>
      </c>
      <c r="L605" t="s">
        <v>356</v>
      </c>
    </row>
    <row r="606" spans="1:12" x14ac:dyDescent="0.35">
      <c r="A606" s="89">
        <v>45806</v>
      </c>
      <c r="B606" t="s">
        <v>54</v>
      </c>
      <c r="C606" t="s">
        <v>268</v>
      </c>
      <c r="E606">
        <v>2</v>
      </c>
      <c r="F606" s="86">
        <v>2081.4479638009052</v>
      </c>
      <c r="H606">
        <v>1.105</v>
      </c>
      <c r="J606" s="86">
        <v>2300</v>
      </c>
      <c r="K606" s="86">
        <v>4600</v>
      </c>
      <c r="L606" t="s">
        <v>356</v>
      </c>
    </row>
    <row r="607" spans="1:12" x14ac:dyDescent="0.35">
      <c r="A607" s="89">
        <v>45806</v>
      </c>
      <c r="B607" t="s">
        <v>54</v>
      </c>
      <c r="C607" t="s">
        <v>262</v>
      </c>
      <c r="E607">
        <v>0.18</v>
      </c>
      <c r="F607" s="86">
        <v>2081.4479638009052</v>
      </c>
      <c r="H607">
        <v>1.105</v>
      </c>
      <c r="J607" s="86">
        <v>2300</v>
      </c>
      <c r="K607" s="86">
        <v>414.00000000000006</v>
      </c>
      <c r="L607" t="s">
        <v>356</v>
      </c>
    </row>
    <row r="608" spans="1:12" x14ac:dyDescent="0.35">
      <c r="A608" s="89">
        <v>45806</v>
      </c>
      <c r="B608" t="s">
        <v>54</v>
      </c>
      <c r="C608" t="s">
        <v>514</v>
      </c>
      <c r="E608">
        <v>1.93</v>
      </c>
      <c r="F608" s="86">
        <v>4796.3800904977379</v>
      </c>
      <c r="H608">
        <v>1.105</v>
      </c>
      <c r="J608" s="86">
        <v>5300</v>
      </c>
      <c r="K608" s="86">
        <v>10229</v>
      </c>
      <c r="L608" t="s">
        <v>356</v>
      </c>
    </row>
    <row r="609" spans="1:12" x14ac:dyDescent="0.35">
      <c r="A609" s="89">
        <v>45806</v>
      </c>
      <c r="B609" t="s">
        <v>54</v>
      </c>
      <c r="C609" t="s">
        <v>159</v>
      </c>
      <c r="E609">
        <v>3</v>
      </c>
      <c r="F609" s="86">
        <v>750</v>
      </c>
      <c r="H609">
        <v>1.105</v>
      </c>
      <c r="J609" s="86">
        <v>828.75</v>
      </c>
      <c r="K609" s="86">
        <v>2486.25</v>
      </c>
      <c r="L609" t="s">
        <v>356</v>
      </c>
    </row>
    <row r="610" spans="1:12" x14ac:dyDescent="0.35">
      <c r="A610" s="89">
        <v>45806</v>
      </c>
      <c r="B610" t="s">
        <v>54</v>
      </c>
      <c r="C610" t="s">
        <v>321</v>
      </c>
      <c r="E610">
        <v>0.5</v>
      </c>
      <c r="F610" s="86">
        <v>3891.4027149321273</v>
      </c>
      <c r="H610">
        <v>1.105</v>
      </c>
      <c r="J610" s="86">
        <v>4300</v>
      </c>
      <c r="K610" s="86">
        <v>2150</v>
      </c>
      <c r="L610" t="s">
        <v>356</v>
      </c>
    </row>
    <row r="611" spans="1:12" x14ac:dyDescent="0.35">
      <c r="A611" s="89">
        <v>45806</v>
      </c>
      <c r="B611" t="s">
        <v>54</v>
      </c>
      <c r="C611" t="s">
        <v>157</v>
      </c>
      <c r="E611">
        <v>1</v>
      </c>
      <c r="F611" s="86">
        <v>4343.8914027149322</v>
      </c>
      <c r="H611">
        <v>1.105</v>
      </c>
      <c r="J611" s="86">
        <v>4800</v>
      </c>
      <c r="K611" s="86">
        <v>4800</v>
      </c>
      <c r="L611" t="s">
        <v>356</v>
      </c>
    </row>
    <row r="612" spans="1:12" x14ac:dyDescent="0.35">
      <c r="A612" s="89">
        <v>45806</v>
      </c>
      <c r="B612" t="s">
        <v>54</v>
      </c>
      <c r="C612" t="s">
        <v>28</v>
      </c>
      <c r="E612">
        <v>2</v>
      </c>
      <c r="F612" s="86">
        <v>814.47963800904995</v>
      </c>
      <c r="H612">
        <v>1.105</v>
      </c>
      <c r="J612" s="86">
        <v>900</v>
      </c>
      <c r="K612" s="86">
        <v>1800</v>
      </c>
      <c r="L612" t="s">
        <v>356</v>
      </c>
    </row>
    <row r="613" spans="1:12" x14ac:dyDescent="0.35">
      <c r="A613" s="89">
        <v>45807</v>
      </c>
      <c r="B613" t="s">
        <v>534</v>
      </c>
      <c r="C613" t="s">
        <v>514</v>
      </c>
      <c r="E613">
        <v>11</v>
      </c>
      <c r="F613" s="86">
        <v>3380.9166040570999</v>
      </c>
      <c r="H613">
        <v>1.21</v>
      </c>
      <c r="J613" s="86">
        <v>4090.9090909090905</v>
      </c>
      <c r="K613" s="86">
        <v>45000</v>
      </c>
      <c r="L613" t="s">
        <v>356</v>
      </c>
    </row>
    <row r="614" spans="1:12" x14ac:dyDescent="0.35">
      <c r="A614" s="89">
        <v>45807</v>
      </c>
      <c r="B614" t="s">
        <v>53</v>
      </c>
      <c r="C614" t="s">
        <v>150</v>
      </c>
      <c r="E614">
        <v>20</v>
      </c>
      <c r="F614" s="86">
        <v>611.57000000000005</v>
      </c>
      <c r="H614">
        <v>1.21</v>
      </c>
      <c r="J614" s="86">
        <v>739.99969999999996</v>
      </c>
      <c r="K614" s="86">
        <v>14799.994000000001</v>
      </c>
      <c r="L614" t="s">
        <v>356</v>
      </c>
    </row>
    <row r="615" spans="1:12" x14ac:dyDescent="0.35">
      <c r="A615" s="89">
        <v>45807</v>
      </c>
      <c r="B615" t="s">
        <v>53</v>
      </c>
      <c r="C615" t="s">
        <v>137</v>
      </c>
      <c r="E615">
        <v>1</v>
      </c>
      <c r="F615" s="86">
        <v>4958.68</v>
      </c>
      <c r="H615">
        <v>1.21</v>
      </c>
      <c r="J615" s="86">
        <v>6000.0028000000002</v>
      </c>
      <c r="K615" s="86">
        <v>6000.0028000000002</v>
      </c>
      <c r="L615" t="s">
        <v>356</v>
      </c>
    </row>
    <row r="616" spans="1:12" x14ac:dyDescent="0.35">
      <c r="A616" s="89">
        <v>45807</v>
      </c>
      <c r="B616" t="s">
        <v>53</v>
      </c>
      <c r="C616" t="s">
        <v>139</v>
      </c>
      <c r="E616">
        <v>2</v>
      </c>
      <c r="F616" s="86">
        <v>661.16</v>
      </c>
      <c r="H616">
        <v>1.21</v>
      </c>
      <c r="J616" s="86">
        <v>800.00359999999989</v>
      </c>
      <c r="K616" s="86">
        <v>1600.0071999999998</v>
      </c>
      <c r="L616" t="s">
        <v>356</v>
      </c>
    </row>
    <row r="617" spans="1:12" x14ac:dyDescent="0.35">
      <c r="A617" s="89">
        <v>45807</v>
      </c>
      <c r="B617" t="s">
        <v>53</v>
      </c>
      <c r="C617" t="s">
        <v>494</v>
      </c>
      <c r="E617">
        <v>2</v>
      </c>
      <c r="F617" s="86">
        <v>330.58</v>
      </c>
      <c r="H617">
        <v>1.21</v>
      </c>
      <c r="J617" s="86">
        <v>400.00179999999995</v>
      </c>
      <c r="K617" s="86">
        <v>800.00359999999989</v>
      </c>
      <c r="L617" t="s">
        <v>356</v>
      </c>
    </row>
    <row r="618" spans="1:12" x14ac:dyDescent="0.35">
      <c r="A618" s="89">
        <v>45807</v>
      </c>
      <c r="B618" t="s">
        <v>53</v>
      </c>
      <c r="C618" t="s">
        <v>492</v>
      </c>
      <c r="E618">
        <v>6</v>
      </c>
      <c r="F618" s="86">
        <v>462.8</v>
      </c>
      <c r="H618">
        <v>1.21</v>
      </c>
      <c r="J618" s="86">
        <v>559.98799999999994</v>
      </c>
      <c r="K618" s="86">
        <v>3359.9280000000003</v>
      </c>
      <c r="L618" t="s">
        <v>356</v>
      </c>
    </row>
    <row r="619" spans="1:12" x14ac:dyDescent="0.35">
      <c r="A619" s="89">
        <v>45807</v>
      </c>
      <c r="B619" t="s">
        <v>53</v>
      </c>
      <c r="C619" t="s">
        <v>491</v>
      </c>
      <c r="E619">
        <v>1</v>
      </c>
      <c r="F619" s="86">
        <v>1818.18</v>
      </c>
      <c r="H619">
        <v>1.21</v>
      </c>
      <c r="J619" s="86">
        <v>2199.9978000000001</v>
      </c>
      <c r="K619" s="86">
        <v>2199.9978000000001</v>
      </c>
      <c r="L619" t="s">
        <v>356</v>
      </c>
    </row>
    <row r="620" spans="1:12" x14ac:dyDescent="0.35">
      <c r="A620" s="89">
        <v>45807</v>
      </c>
      <c r="B620" t="s">
        <v>53</v>
      </c>
      <c r="C620" t="s">
        <v>493</v>
      </c>
      <c r="E620">
        <v>6</v>
      </c>
      <c r="F620" s="86">
        <v>181.82</v>
      </c>
      <c r="H620">
        <v>1.21</v>
      </c>
      <c r="J620" s="86">
        <v>220.00219999999999</v>
      </c>
      <c r="K620" s="86">
        <v>1320.0132000000001</v>
      </c>
      <c r="L620" t="s">
        <v>356</v>
      </c>
    </row>
    <row r="621" spans="1:12" x14ac:dyDescent="0.35">
      <c r="A621" s="89">
        <v>45807</v>
      </c>
      <c r="B621" t="s">
        <v>53</v>
      </c>
      <c r="C621" t="s">
        <v>490</v>
      </c>
      <c r="E621">
        <v>20</v>
      </c>
      <c r="F621" s="86">
        <v>74.38</v>
      </c>
      <c r="H621">
        <v>1.21</v>
      </c>
      <c r="J621" s="86">
        <v>89.999799999999993</v>
      </c>
      <c r="K621" s="86">
        <v>1799.9960000000001</v>
      </c>
      <c r="L621" t="s">
        <v>356</v>
      </c>
    </row>
    <row r="622" spans="1:12" x14ac:dyDescent="0.35">
      <c r="A622" s="89">
        <v>45807</v>
      </c>
      <c r="B622" t="s">
        <v>53</v>
      </c>
      <c r="C622" t="s">
        <v>489</v>
      </c>
      <c r="E622">
        <v>20</v>
      </c>
      <c r="F622" s="86">
        <v>181.82</v>
      </c>
      <c r="H622">
        <v>1.21</v>
      </c>
      <c r="J622" s="86">
        <v>220.00219999999999</v>
      </c>
      <c r="K622" s="86">
        <v>4400.0439999999999</v>
      </c>
      <c r="L622" t="s">
        <v>356</v>
      </c>
    </row>
    <row r="623" spans="1:12" x14ac:dyDescent="0.35">
      <c r="A623" s="89">
        <v>45807</v>
      </c>
      <c r="B623" t="s">
        <v>52</v>
      </c>
      <c r="C623" t="s">
        <v>129</v>
      </c>
      <c r="E623">
        <v>12</v>
      </c>
      <c r="F623" s="86">
        <v>1101.4100000000001</v>
      </c>
      <c r="H623">
        <v>1.21</v>
      </c>
      <c r="J623" s="86">
        <v>1332.7061000000001</v>
      </c>
      <c r="K623" s="86">
        <v>15992.473200000002</v>
      </c>
      <c r="L623" t="s">
        <v>356</v>
      </c>
    </row>
    <row r="624" spans="1:12" x14ac:dyDescent="0.35">
      <c r="A624" s="89">
        <v>45807</v>
      </c>
      <c r="B624" t="s">
        <v>52</v>
      </c>
      <c r="C624" t="s">
        <v>129</v>
      </c>
      <c r="E624">
        <v>12</v>
      </c>
      <c r="F624" s="86">
        <v>1182.56</v>
      </c>
      <c r="H624">
        <v>1.21</v>
      </c>
      <c r="J624" s="86">
        <v>1430.8975999999998</v>
      </c>
      <c r="K624" s="86">
        <v>17170.771199999999</v>
      </c>
      <c r="L624" t="s">
        <v>356</v>
      </c>
    </row>
    <row r="625" spans="1:12" x14ac:dyDescent="0.35">
      <c r="A625" s="89">
        <v>45807</v>
      </c>
      <c r="B625" t="s">
        <v>52</v>
      </c>
      <c r="C625" t="s">
        <v>127</v>
      </c>
      <c r="E625">
        <v>96</v>
      </c>
      <c r="F625" s="86">
        <v>1101.4100000000001</v>
      </c>
      <c r="H625">
        <v>1.21</v>
      </c>
      <c r="J625" s="86">
        <v>1332.7061000000001</v>
      </c>
      <c r="K625" s="86">
        <v>127939.78560000002</v>
      </c>
      <c r="L625" t="s">
        <v>356</v>
      </c>
    </row>
    <row r="626" spans="1:12" x14ac:dyDescent="0.35">
      <c r="A626" s="89">
        <v>45807</v>
      </c>
      <c r="B626" t="s">
        <v>52</v>
      </c>
      <c r="C626" t="s">
        <v>127</v>
      </c>
      <c r="E626">
        <v>24</v>
      </c>
      <c r="F626" s="86">
        <v>1101.4100000000001</v>
      </c>
      <c r="H626">
        <v>1.21</v>
      </c>
      <c r="J626" s="86">
        <v>1332.7061000000001</v>
      </c>
      <c r="K626" s="86">
        <v>31984.946400000004</v>
      </c>
      <c r="L626" t="s">
        <v>353</v>
      </c>
    </row>
    <row r="627" spans="1:12" x14ac:dyDescent="0.35">
      <c r="A627" s="89">
        <v>45808</v>
      </c>
      <c r="B627" t="s">
        <v>50</v>
      </c>
      <c r="C627" t="s">
        <v>334</v>
      </c>
      <c r="E627">
        <v>3.58</v>
      </c>
      <c r="F627" s="86">
        <v>7747.9116000000004</v>
      </c>
      <c r="H627">
        <v>1.21</v>
      </c>
      <c r="J627" s="86">
        <v>9374.9730359999994</v>
      </c>
      <c r="K627" s="86">
        <v>33562.403468880002</v>
      </c>
      <c r="L627" t="s">
        <v>356</v>
      </c>
    </row>
    <row r="628" spans="1:12" x14ac:dyDescent="0.35">
      <c r="A628" s="89">
        <v>45808</v>
      </c>
      <c r="B628" t="s">
        <v>57</v>
      </c>
      <c r="C628" t="s">
        <v>173</v>
      </c>
      <c r="E628">
        <v>2</v>
      </c>
      <c r="F628" s="86">
        <v>1840.691</v>
      </c>
      <c r="H628">
        <v>1.21</v>
      </c>
      <c r="J628" s="86">
        <v>2227.2361099999998</v>
      </c>
      <c r="K628" s="86">
        <v>4454.4722199999997</v>
      </c>
      <c r="L628" t="s">
        <v>356</v>
      </c>
    </row>
    <row r="629" spans="1:12" x14ac:dyDescent="0.35">
      <c r="A629" s="89">
        <v>45808</v>
      </c>
      <c r="B629" t="s">
        <v>57</v>
      </c>
      <c r="C629" t="s">
        <v>218</v>
      </c>
      <c r="E629">
        <v>1</v>
      </c>
      <c r="F629" s="86">
        <v>3480.53</v>
      </c>
      <c r="H629">
        <v>1.21</v>
      </c>
      <c r="J629" s="86">
        <v>4211.4413000000004</v>
      </c>
      <c r="K629" s="86">
        <v>4211.4413000000004</v>
      </c>
      <c r="L629" t="s">
        <v>353</v>
      </c>
    </row>
    <row r="630" spans="1:12" x14ac:dyDescent="0.35">
      <c r="A630" s="89">
        <v>45811</v>
      </c>
      <c r="B630" t="s">
        <v>50</v>
      </c>
      <c r="C630" t="s">
        <v>113</v>
      </c>
      <c r="E630">
        <v>2</v>
      </c>
      <c r="F630" s="86">
        <v>910.75429999999994</v>
      </c>
      <c r="H630">
        <v>1.21</v>
      </c>
      <c r="I630">
        <v>0.06</v>
      </c>
      <c r="J630" s="86">
        <v>1102.0127030000001</v>
      </c>
      <c r="K630" s="86">
        <v>2071.7838816399999</v>
      </c>
      <c r="L630" t="s">
        <v>356</v>
      </c>
    </row>
    <row r="631" spans="1:12" x14ac:dyDescent="0.35">
      <c r="A631" s="89">
        <v>45811</v>
      </c>
      <c r="B631" t="s">
        <v>50</v>
      </c>
      <c r="C631" t="s">
        <v>107</v>
      </c>
      <c r="E631">
        <v>2</v>
      </c>
      <c r="F631" s="86">
        <v>865.94470000000001</v>
      </c>
      <c r="H631">
        <v>1.21</v>
      </c>
      <c r="I631">
        <v>0.06</v>
      </c>
      <c r="J631" s="86">
        <v>1047.793087</v>
      </c>
      <c r="K631" s="86">
        <v>1969.85100356</v>
      </c>
      <c r="L631" t="s">
        <v>356</v>
      </c>
    </row>
    <row r="632" spans="1:12" x14ac:dyDescent="0.35">
      <c r="A632" s="89">
        <v>45811</v>
      </c>
      <c r="B632" t="s">
        <v>50</v>
      </c>
      <c r="C632" t="s">
        <v>103</v>
      </c>
      <c r="E632">
        <v>2.5</v>
      </c>
      <c r="F632" s="86">
        <v>10134.837519999999</v>
      </c>
      <c r="H632">
        <v>1.21</v>
      </c>
      <c r="I632">
        <v>0.06</v>
      </c>
      <c r="J632" s="86">
        <v>12263.1533992</v>
      </c>
      <c r="K632" s="86">
        <v>28818.410488119996</v>
      </c>
      <c r="L632" t="s">
        <v>356</v>
      </c>
    </row>
    <row r="633" spans="1:12" x14ac:dyDescent="0.35">
      <c r="A633" s="89">
        <v>45811</v>
      </c>
      <c r="B633" t="s">
        <v>50</v>
      </c>
      <c r="C633" t="s">
        <v>110</v>
      </c>
      <c r="E633">
        <v>1</v>
      </c>
      <c r="F633" s="86">
        <v>21962</v>
      </c>
      <c r="H633">
        <v>1.21</v>
      </c>
      <c r="I633">
        <v>0.06</v>
      </c>
      <c r="J633" s="86">
        <v>26574.02</v>
      </c>
      <c r="K633" s="86">
        <v>24979.578799999999</v>
      </c>
      <c r="L633" t="s">
        <v>356</v>
      </c>
    </row>
    <row r="634" spans="1:12" x14ac:dyDescent="0.35">
      <c r="A634" s="89">
        <v>45811</v>
      </c>
      <c r="B634" t="s">
        <v>50</v>
      </c>
      <c r="C634" t="s">
        <v>122</v>
      </c>
      <c r="E634">
        <v>1</v>
      </c>
      <c r="F634" s="86">
        <v>5435.9339</v>
      </c>
      <c r="H634">
        <v>1.21</v>
      </c>
      <c r="I634">
        <v>0.06</v>
      </c>
      <c r="J634" s="86">
        <v>6577.4800189999996</v>
      </c>
      <c r="K634" s="86">
        <v>6182.831217859999</v>
      </c>
      <c r="L634" t="s">
        <v>356</v>
      </c>
    </row>
    <row r="635" spans="1:12" x14ac:dyDescent="0.35">
      <c r="A635" s="89">
        <v>45811</v>
      </c>
      <c r="B635" t="s">
        <v>50</v>
      </c>
      <c r="C635" t="s">
        <v>320</v>
      </c>
      <c r="E635">
        <v>2</v>
      </c>
      <c r="F635" s="86">
        <v>1019.04</v>
      </c>
      <c r="H635">
        <v>1.21</v>
      </c>
      <c r="J635" s="86">
        <v>1233.0383999999999</v>
      </c>
      <c r="K635" s="86">
        <v>2466.0767999999998</v>
      </c>
      <c r="L635" t="s">
        <v>356</v>
      </c>
    </row>
    <row r="636" spans="1:12" x14ac:dyDescent="0.35">
      <c r="A636" s="89">
        <v>45811</v>
      </c>
      <c r="B636" t="s">
        <v>50</v>
      </c>
      <c r="C636" t="s">
        <v>104</v>
      </c>
      <c r="E636">
        <v>7.2</v>
      </c>
      <c r="F636" s="86">
        <v>7747.9116000000004</v>
      </c>
      <c r="H636">
        <v>1.21</v>
      </c>
      <c r="J636" s="86">
        <v>9374.9730359999994</v>
      </c>
      <c r="K636" s="86">
        <v>67499.805859200002</v>
      </c>
      <c r="L636" t="s">
        <v>356</v>
      </c>
    </row>
    <row r="637" spans="1:12" x14ac:dyDescent="0.35">
      <c r="A637" s="89">
        <v>45811</v>
      </c>
      <c r="B637" t="s">
        <v>242</v>
      </c>
      <c r="C637" t="s">
        <v>331</v>
      </c>
      <c r="E637">
        <v>5</v>
      </c>
      <c r="F637" s="86">
        <v>6744.2979999999998</v>
      </c>
      <c r="H637">
        <v>1.21</v>
      </c>
      <c r="J637" s="86">
        <v>8160.6005800000003</v>
      </c>
      <c r="K637" s="86">
        <v>40803.002899999999</v>
      </c>
      <c r="L637" t="s">
        <v>353</v>
      </c>
    </row>
    <row r="638" spans="1:12" x14ac:dyDescent="0.35">
      <c r="A638" s="89">
        <v>45811</v>
      </c>
      <c r="B638" t="s">
        <v>242</v>
      </c>
      <c r="C638" t="s">
        <v>330</v>
      </c>
      <c r="E638">
        <v>10</v>
      </c>
      <c r="F638" s="86">
        <v>10074.379999999999</v>
      </c>
      <c r="H638">
        <v>1.21</v>
      </c>
      <c r="J638" s="86">
        <v>12189.9998</v>
      </c>
      <c r="K638" s="86">
        <v>121899.99800000002</v>
      </c>
      <c r="L638" t="s">
        <v>353</v>
      </c>
    </row>
    <row r="639" spans="1:12" x14ac:dyDescent="0.35">
      <c r="A639" s="89">
        <v>45811</v>
      </c>
      <c r="B639" t="s">
        <v>242</v>
      </c>
      <c r="C639" t="s">
        <v>741</v>
      </c>
      <c r="E639">
        <v>3.5</v>
      </c>
      <c r="F639" s="86">
        <v>4866.1142857142859</v>
      </c>
      <c r="H639">
        <v>1.21</v>
      </c>
      <c r="J639" s="86">
        <v>5887.9982857142859</v>
      </c>
      <c r="K639" s="86">
        <v>20607.993999999999</v>
      </c>
      <c r="L639" t="s">
        <v>353</v>
      </c>
    </row>
    <row r="640" spans="1:12" x14ac:dyDescent="0.35">
      <c r="A640" s="89">
        <v>45813</v>
      </c>
      <c r="B640" t="s">
        <v>50</v>
      </c>
      <c r="C640" t="s">
        <v>206</v>
      </c>
      <c r="E640">
        <v>1</v>
      </c>
      <c r="F640" s="86">
        <v>6070.7833000000001</v>
      </c>
      <c r="H640">
        <v>1.21</v>
      </c>
      <c r="I640">
        <v>0.06</v>
      </c>
      <c r="J640" s="86">
        <v>7345.6477930000001</v>
      </c>
      <c r="K640" s="86">
        <v>6904.9089254199989</v>
      </c>
      <c r="L640" t="s">
        <v>356</v>
      </c>
    </row>
    <row r="641" spans="1:12" x14ac:dyDescent="0.35">
      <c r="A641" s="89">
        <v>45813</v>
      </c>
      <c r="B641" t="s">
        <v>50</v>
      </c>
      <c r="C641" t="s">
        <v>315</v>
      </c>
      <c r="E641">
        <v>3.48</v>
      </c>
      <c r="F641" s="86">
        <v>8562.7474999999995</v>
      </c>
      <c r="H641">
        <v>1.21</v>
      </c>
      <c r="I641">
        <v>0.06</v>
      </c>
      <c r="J641" s="86">
        <v>10360.924475</v>
      </c>
      <c r="K641" s="86">
        <v>33892.656142619991</v>
      </c>
      <c r="L641" t="s">
        <v>356</v>
      </c>
    </row>
    <row r="642" spans="1:12" x14ac:dyDescent="0.35">
      <c r="A642" s="89">
        <v>45813</v>
      </c>
      <c r="B642" t="s">
        <v>50</v>
      </c>
      <c r="C642" t="s">
        <v>110</v>
      </c>
      <c r="E642">
        <v>6</v>
      </c>
      <c r="F642" s="86">
        <v>3660.3333333333335</v>
      </c>
      <c r="H642">
        <v>1.21</v>
      </c>
      <c r="I642">
        <v>0.06</v>
      </c>
      <c r="J642" s="86">
        <v>4429.0033333333331</v>
      </c>
      <c r="K642" s="86">
        <v>24979.578799999999</v>
      </c>
      <c r="L642" t="s">
        <v>353</v>
      </c>
    </row>
    <row r="643" spans="1:12" x14ac:dyDescent="0.35">
      <c r="A643" s="89">
        <v>45813</v>
      </c>
      <c r="B643" t="s">
        <v>50</v>
      </c>
      <c r="C643" t="s">
        <v>326</v>
      </c>
      <c r="E643">
        <v>2</v>
      </c>
      <c r="F643" s="86">
        <v>764.94</v>
      </c>
      <c r="H643">
        <v>1.21</v>
      </c>
      <c r="I643">
        <v>0.06</v>
      </c>
      <c r="J643" s="86">
        <v>925.57740000000001</v>
      </c>
      <c r="K643" s="86">
        <v>1740.0855120000001</v>
      </c>
      <c r="L643" t="s">
        <v>356</v>
      </c>
    </row>
    <row r="644" spans="1:12" x14ac:dyDescent="0.35">
      <c r="A644" s="89">
        <v>45813</v>
      </c>
      <c r="B644" t="s">
        <v>50</v>
      </c>
      <c r="C644" t="s">
        <v>106</v>
      </c>
      <c r="E644">
        <v>2</v>
      </c>
      <c r="F644" s="86">
        <v>793.46929999999998</v>
      </c>
      <c r="H644">
        <v>1.21</v>
      </c>
      <c r="J644" s="86">
        <v>960.09785299999999</v>
      </c>
      <c r="K644" s="86">
        <v>1920.195706</v>
      </c>
      <c r="L644" t="s">
        <v>356</v>
      </c>
    </row>
    <row r="645" spans="1:12" x14ac:dyDescent="0.35">
      <c r="A645" s="89">
        <v>45813</v>
      </c>
      <c r="B645" t="s">
        <v>239</v>
      </c>
      <c r="C645" t="s">
        <v>235</v>
      </c>
      <c r="E645">
        <v>6</v>
      </c>
      <c r="F645" s="86">
        <v>8371.9008264462809</v>
      </c>
      <c r="H645">
        <v>1.21</v>
      </c>
      <c r="J645" s="86">
        <v>10130</v>
      </c>
      <c r="K645" s="86">
        <v>60779.999999999993</v>
      </c>
      <c r="L645" t="s">
        <v>353</v>
      </c>
    </row>
    <row r="646" spans="1:12" x14ac:dyDescent="0.35">
      <c r="A646" s="89">
        <v>45813</v>
      </c>
      <c r="B646" t="s">
        <v>239</v>
      </c>
      <c r="C646" t="s">
        <v>235</v>
      </c>
      <c r="E646">
        <v>6</v>
      </c>
      <c r="F646" s="86">
        <v>8371.8333333333339</v>
      </c>
      <c r="H646">
        <v>1.21</v>
      </c>
      <c r="J646" s="86">
        <v>10129.918333333331</v>
      </c>
      <c r="K646" s="86">
        <v>60779.509999999995</v>
      </c>
      <c r="L646" t="s">
        <v>353</v>
      </c>
    </row>
    <row r="647" spans="1:12" x14ac:dyDescent="0.35">
      <c r="A647" s="89">
        <v>45813</v>
      </c>
      <c r="B647" t="s">
        <v>57</v>
      </c>
      <c r="C647" t="s">
        <v>173</v>
      </c>
      <c r="E647">
        <v>2</v>
      </c>
      <c r="F647" s="86">
        <v>1840.91</v>
      </c>
      <c r="H647">
        <v>1.21</v>
      </c>
      <c r="J647" s="86">
        <v>2227.5011</v>
      </c>
      <c r="K647" s="86">
        <v>4455.0021999999999</v>
      </c>
      <c r="L647" t="s">
        <v>356</v>
      </c>
    </row>
    <row r="648" spans="1:12" x14ac:dyDescent="0.35">
      <c r="A648" s="89">
        <v>45813</v>
      </c>
      <c r="B648" t="s">
        <v>57</v>
      </c>
      <c r="C648" t="s">
        <v>269</v>
      </c>
      <c r="E648">
        <v>18.399999999999999</v>
      </c>
      <c r="F648" s="86">
        <v>3346.0326086956525</v>
      </c>
      <c r="H648">
        <v>1.21</v>
      </c>
      <c r="J648" s="86">
        <v>4048.6994565217392</v>
      </c>
      <c r="K648" s="86">
        <v>74496.070000000007</v>
      </c>
      <c r="L648" t="s">
        <v>356</v>
      </c>
    </row>
    <row r="649" spans="1:12" x14ac:dyDescent="0.35">
      <c r="A649" s="89">
        <v>45813</v>
      </c>
      <c r="B649" t="s">
        <v>51</v>
      </c>
      <c r="C649" t="s">
        <v>350</v>
      </c>
      <c r="E649">
        <v>2</v>
      </c>
      <c r="F649" s="86">
        <v>3819.83</v>
      </c>
      <c r="H649">
        <v>1.21</v>
      </c>
      <c r="J649" s="86">
        <v>4621.9942999999994</v>
      </c>
      <c r="K649" s="86">
        <v>9243.9885999999988</v>
      </c>
      <c r="L649" t="s">
        <v>356</v>
      </c>
    </row>
    <row r="650" spans="1:12" x14ac:dyDescent="0.35">
      <c r="A650" s="89">
        <v>45813</v>
      </c>
      <c r="B650" t="s">
        <v>51</v>
      </c>
      <c r="C650" t="s">
        <v>123</v>
      </c>
      <c r="E650">
        <v>1</v>
      </c>
      <c r="F650" s="86">
        <v>6031.4</v>
      </c>
      <c r="H650">
        <v>1.21</v>
      </c>
      <c r="J650" s="86">
        <v>7297.9939999999997</v>
      </c>
      <c r="K650" s="86">
        <v>7297.9939999999997</v>
      </c>
      <c r="L650" t="s">
        <v>356</v>
      </c>
    </row>
    <row r="651" spans="1:12" x14ac:dyDescent="0.35">
      <c r="A651" s="89">
        <v>45813</v>
      </c>
      <c r="B651" t="s">
        <v>54</v>
      </c>
      <c r="C651" t="s">
        <v>164</v>
      </c>
      <c r="E651">
        <v>2</v>
      </c>
      <c r="F651" s="86">
        <v>1357.4660633484164</v>
      </c>
      <c r="H651">
        <v>1.105</v>
      </c>
      <c r="J651" s="86">
        <v>1500</v>
      </c>
      <c r="K651" s="86">
        <v>3000</v>
      </c>
      <c r="L651" t="s">
        <v>356</v>
      </c>
    </row>
    <row r="652" spans="1:12" x14ac:dyDescent="0.35">
      <c r="A652" s="89">
        <v>45813</v>
      </c>
      <c r="B652" t="s">
        <v>54</v>
      </c>
      <c r="C652" t="s">
        <v>27</v>
      </c>
      <c r="E652">
        <v>2.23</v>
      </c>
      <c r="F652" s="86">
        <v>1357.4660633484164</v>
      </c>
      <c r="H652">
        <v>1.105</v>
      </c>
      <c r="J652" s="86">
        <v>1500</v>
      </c>
      <c r="K652" s="86">
        <v>3345</v>
      </c>
      <c r="L652" t="s">
        <v>356</v>
      </c>
    </row>
    <row r="653" spans="1:12" x14ac:dyDescent="0.35">
      <c r="A653" s="89">
        <v>45813</v>
      </c>
      <c r="B653" t="s">
        <v>54</v>
      </c>
      <c r="C653" t="s">
        <v>284</v>
      </c>
      <c r="E653">
        <v>1.06</v>
      </c>
      <c r="F653" s="86">
        <v>4343.8914027149322</v>
      </c>
      <c r="H653">
        <v>1.105</v>
      </c>
      <c r="J653" s="86">
        <v>4800</v>
      </c>
      <c r="K653" s="86">
        <v>5088</v>
      </c>
      <c r="L653" t="s">
        <v>356</v>
      </c>
    </row>
    <row r="654" spans="1:12" x14ac:dyDescent="0.35">
      <c r="A654" s="89">
        <v>45813</v>
      </c>
      <c r="B654" t="s">
        <v>54</v>
      </c>
      <c r="C654" t="s">
        <v>157</v>
      </c>
      <c r="E654">
        <v>0.5</v>
      </c>
      <c r="F654" s="86">
        <v>3710.4072398190046</v>
      </c>
      <c r="H654">
        <v>1.105</v>
      </c>
      <c r="J654" s="86">
        <v>4100</v>
      </c>
      <c r="K654" s="86">
        <v>2050</v>
      </c>
      <c r="L654" t="s">
        <v>356</v>
      </c>
    </row>
    <row r="655" spans="1:12" x14ac:dyDescent="0.35">
      <c r="A655" s="89">
        <v>45813</v>
      </c>
      <c r="B655" t="s">
        <v>54</v>
      </c>
      <c r="C655" t="s">
        <v>160</v>
      </c>
      <c r="E655">
        <v>1.0900000000000001</v>
      </c>
      <c r="F655" s="86">
        <v>1628.9592760180997</v>
      </c>
      <c r="H655">
        <v>1.105</v>
      </c>
      <c r="J655" s="86">
        <v>1800</v>
      </c>
      <c r="K655" s="86">
        <v>1962.0000000000005</v>
      </c>
      <c r="L655" t="s">
        <v>356</v>
      </c>
    </row>
    <row r="656" spans="1:12" x14ac:dyDescent="0.35">
      <c r="A656" s="89">
        <v>45814</v>
      </c>
      <c r="B656" t="s">
        <v>50</v>
      </c>
      <c r="C656" t="s">
        <v>741</v>
      </c>
      <c r="E656">
        <v>3.5</v>
      </c>
      <c r="F656" s="86">
        <v>5488.0125714285723</v>
      </c>
      <c r="H656">
        <v>1.21</v>
      </c>
      <c r="I656">
        <v>0.06</v>
      </c>
      <c r="J656" s="86">
        <v>6640.4952114285725</v>
      </c>
      <c r="K656" s="86">
        <v>21847.2292456</v>
      </c>
      <c r="L656" t="s">
        <v>356</v>
      </c>
    </row>
    <row r="657" spans="1:12" x14ac:dyDescent="0.35">
      <c r="A657" s="89">
        <v>45814</v>
      </c>
      <c r="B657" t="s">
        <v>53</v>
      </c>
      <c r="C657" t="s">
        <v>488</v>
      </c>
      <c r="E657">
        <v>1</v>
      </c>
      <c r="F657" s="86">
        <v>1818.18</v>
      </c>
      <c r="H657">
        <v>1.21</v>
      </c>
      <c r="J657" s="86">
        <v>2199.9978000000001</v>
      </c>
      <c r="K657" s="86">
        <v>2199.9978000000001</v>
      </c>
      <c r="L657" t="s">
        <v>356</v>
      </c>
    </row>
    <row r="658" spans="1:12" x14ac:dyDescent="0.35">
      <c r="A658" s="89">
        <v>45814</v>
      </c>
      <c r="B658" t="s">
        <v>53</v>
      </c>
      <c r="C658" t="s">
        <v>136</v>
      </c>
      <c r="E658">
        <v>20</v>
      </c>
      <c r="F658" s="86">
        <v>164.1</v>
      </c>
      <c r="H658">
        <v>1.21</v>
      </c>
      <c r="J658" s="86">
        <v>198.56100000000001</v>
      </c>
      <c r="K658" s="86">
        <v>3971.22</v>
      </c>
      <c r="L658" t="s">
        <v>356</v>
      </c>
    </row>
    <row r="659" spans="1:12" x14ac:dyDescent="0.35">
      <c r="A659" s="89">
        <v>45814</v>
      </c>
      <c r="B659" t="s">
        <v>53</v>
      </c>
      <c r="C659" t="s">
        <v>147</v>
      </c>
      <c r="E659">
        <v>20</v>
      </c>
      <c r="F659" s="86">
        <v>283.37</v>
      </c>
      <c r="H659">
        <v>1.21</v>
      </c>
      <c r="J659" s="86">
        <v>342.8777</v>
      </c>
      <c r="K659" s="86">
        <v>6857.5539999999992</v>
      </c>
      <c r="L659" t="s">
        <v>356</v>
      </c>
    </row>
    <row r="660" spans="1:12" x14ac:dyDescent="0.35">
      <c r="A660" s="89">
        <v>45814</v>
      </c>
      <c r="B660" t="s">
        <v>53</v>
      </c>
      <c r="C660" t="s">
        <v>303</v>
      </c>
      <c r="E660">
        <v>2</v>
      </c>
      <c r="F660" s="86">
        <v>330.58</v>
      </c>
      <c r="H660">
        <v>1.21</v>
      </c>
      <c r="J660" s="86">
        <v>400.00179999999995</v>
      </c>
      <c r="K660" s="86">
        <v>800.00359999999989</v>
      </c>
      <c r="L660" t="s">
        <v>356</v>
      </c>
    </row>
    <row r="661" spans="1:12" x14ac:dyDescent="0.35">
      <c r="A661" s="89">
        <v>45814</v>
      </c>
      <c r="B661" t="s">
        <v>53</v>
      </c>
      <c r="C661" t="s">
        <v>500</v>
      </c>
      <c r="E661">
        <v>8</v>
      </c>
      <c r="F661" s="86">
        <v>446.28</v>
      </c>
      <c r="H661">
        <v>1.21</v>
      </c>
      <c r="J661" s="86">
        <v>539.99879999999996</v>
      </c>
      <c r="K661" s="86">
        <v>4319.9903999999997</v>
      </c>
      <c r="L661" t="s">
        <v>356</v>
      </c>
    </row>
    <row r="662" spans="1:12" x14ac:dyDescent="0.35">
      <c r="A662" s="89">
        <v>45814</v>
      </c>
      <c r="B662" t="s">
        <v>53</v>
      </c>
      <c r="C662" t="s">
        <v>311</v>
      </c>
      <c r="E662">
        <v>8</v>
      </c>
      <c r="F662" s="86">
        <v>968.34</v>
      </c>
      <c r="H662">
        <v>1.21</v>
      </c>
      <c r="J662" s="86">
        <v>1171.6913999999999</v>
      </c>
      <c r="K662" s="86">
        <v>9373.5311999999994</v>
      </c>
      <c r="L662" t="s">
        <v>356</v>
      </c>
    </row>
    <row r="663" spans="1:12" x14ac:dyDescent="0.35">
      <c r="A663" s="89">
        <v>45814</v>
      </c>
      <c r="B663" t="s">
        <v>53</v>
      </c>
      <c r="C663" t="s">
        <v>144</v>
      </c>
      <c r="E663">
        <v>3</v>
      </c>
      <c r="F663" s="86">
        <v>1074.3800000000001</v>
      </c>
      <c r="H663">
        <v>1.21</v>
      </c>
      <c r="J663" s="86">
        <v>1299.9998000000001</v>
      </c>
      <c r="K663" s="86">
        <v>3899.9994000000002</v>
      </c>
      <c r="L663" t="s">
        <v>356</v>
      </c>
    </row>
    <row r="664" spans="1:12" x14ac:dyDescent="0.35">
      <c r="A664" s="89">
        <v>45814</v>
      </c>
      <c r="B664" t="s">
        <v>53</v>
      </c>
      <c r="C664" t="s">
        <v>493</v>
      </c>
      <c r="E664">
        <v>8</v>
      </c>
      <c r="F664" s="86">
        <v>181.82</v>
      </c>
      <c r="H664">
        <v>1.21</v>
      </c>
      <c r="J664" s="86">
        <v>220.00219999999999</v>
      </c>
      <c r="K664" s="86">
        <v>1760.0175999999999</v>
      </c>
      <c r="L664" t="s">
        <v>356</v>
      </c>
    </row>
    <row r="665" spans="1:12" x14ac:dyDescent="0.35">
      <c r="A665" s="89">
        <v>45818</v>
      </c>
      <c r="B665" t="s">
        <v>348</v>
      </c>
      <c r="C665" t="s">
        <v>178</v>
      </c>
      <c r="E665">
        <v>25</v>
      </c>
      <c r="F665" s="86">
        <v>926.2</v>
      </c>
      <c r="H665">
        <v>1</v>
      </c>
      <c r="J665" s="86">
        <v>926.2</v>
      </c>
      <c r="K665" s="86">
        <v>23155</v>
      </c>
      <c r="L665" t="s">
        <v>353</v>
      </c>
    </row>
    <row r="666" spans="1:12" x14ac:dyDescent="0.35">
      <c r="A666" s="89">
        <v>45818</v>
      </c>
      <c r="B666" t="s">
        <v>348</v>
      </c>
      <c r="C666" t="s">
        <v>247</v>
      </c>
      <c r="E666">
        <v>50</v>
      </c>
      <c r="F666" s="86">
        <v>1034.6400000000001</v>
      </c>
      <c r="H666">
        <v>1</v>
      </c>
      <c r="J666" s="86">
        <v>1034.6400000000001</v>
      </c>
      <c r="K666" s="86">
        <v>51732.000000000007</v>
      </c>
      <c r="L666" t="s">
        <v>353</v>
      </c>
    </row>
    <row r="667" spans="1:12" x14ac:dyDescent="0.35">
      <c r="A667" s="89">
        <v>45818</v>
      </c>
      <c r="B667" t="s">
        <v>348</v>
      </c>
      <c r="C667" t="s">
        <v>246</v>
      </c>
      <c r="E667">
        <v>100</v>
      </c>
      <c r="F667" s="86">
        <v>979.44</v>
      </c>
      <c r="H667">
        <v>1</v>
      </c>
      <c r="J667" s="86">
        <v>979.44</v>
      </c>
      <c r="K667" s="86">
        <v>97944</v>
      </c>
      <c r="L667" t="s">
        <v>353</v>
      </c>
    </row>
    <row r="668" spans="1:12" x14ac:dyDescent="0.35">
      <c r="A668" s="89">
        <v>45818</v>
      </c>
      <c r="B668" t="s">
        <v>348</v>
      </c>
      <c r="C668" t="s">
        <v>248</v>
      </c>
      <c r="E668">
        <v>25</v>
      </c>
      <c r="F668" s="86">
        <v>1295.56</v>
      </c>
      <c r="H668">
        <v>1</v>
      </c>
      <c r="J668" s="86">
        <v>1295.56</v>
      </c>
      <c r="K668" s="86">
        <v>32389</v>
      </c>
      <c r="L668" t="s">
        <v>353</v>
      </c>
    </row>
    <row r="669" spans="1:12" x14ac:dyDescent="0.35">
      <c r="A669" s="89">
        <v>45818</v>
      </c>
      <c r="B669" t="s">
        <v>50</v>
      </c>
      <c r="C669" t="s">
        <v>505</v>
      </c>
      <c r="E669">
        <v>1</v>
      </c>
      <c r="F669" s="86">
        <v>1121.73</v>
      </c>
      <c r="G669">
        <v>0.06</v>
      </c>
      <c r="H669">
        <v>1.21</v>
      </c>
      <c r="J669" s="86">
        <v>1357.2933</v>
      </c>
      <c r="K669" s="86">
        <v>1357.2933</v>
      </c>
      <c r="L669" t="s">
        <v>356</v>
      </c>
    </row>
    <row r="670" spans="1:12" x14ac:dyDescent="0.35">
      <c r="A670" s="89">
        <v>45818</v>
      </c>
      <c r="B670" t="s">
        <v>50</v>
      </c>
      <c r="C670" t="s">
        <v>178</v>
      </c>
      <c r="E670">
        <v>1</v>
      </c>
      <c r="F670" s="86">
        <v>889.6</v>
      </c>
      <c r="G670">
        <v>0.06</v>
      </c>
      <c r="H670">
        <v>1.21</v>
      </c>
      <c r="J670" s="86">
        <v>1076.4159999999999</v>
      </c>
      <c r="K670" s="86">
        <v>1076.4159999999999</v>
      </c>
      <c r="L670" t="s">
        <v>356</v>
      </c>
    </row>
    <row r="671" spans="1:12" x14ac:dyDescent="0.35">
      <c r="A671" s="89">
        <v>45818</v>
      </c>
      <c r="B671" t="s">
        <v>50</v>
      </c>
      <c r="C671" t="s">
        <v>112</v>
      </c>
      <c r="E671">
        <v>1</v>
      </c>
      <c r="F671" s="86">
        <v>4504.1309000000001</v>
      </c>
      <c r="H671">
        <v>1.21</v>
      </c>
      <c r="J671" s="86">
        <v>5449.9983890000003</v>
      </c>
      <c r="K671" s="86">
        <v>5449.9983890000003</v>
      </c>
      <c r="L671" t="s">
        <v>356</v>
      </c>
    </row>
    <row r="672" spans="1:12" x14ac:dyDescent="0.35">
      <c r="A672" s="89">
        <v>45818</v>
      </c>
      <c r="B672" t="s">
        <v>50</v>
      </c>
      <c r="C672" t="s">
        <v>320</v>
      </c>
      <c r="E672">
        <v>2</v>
      </c>
      <c r="F672" s="86">
        <v>1039.5</v>
      </c>
      <c r="H672">
        <v>1.21</v>
      </c>
      <c r="J672" s="86">
        <v>1257.7950000000001</v>
      </c>
      <c r="K672" s="86">
        <v>2515.59</v>
      </c>
      <c r="L672" t="s">
        <v>356</v>
      </c>
    </row>
    <row r="673" spans="1:12" x14ac:dyDescent="0.35">
      <c r="A673" s="89">
        <v>45818</v>
      </c>
      <c r="B673" t="s">
        <v>50</v>
      </c>
      <c r="C673" t="s">
        <v>504</v>
      </c>
      <c r="E673">
        <v>1</v>
      </c>
      <c r="F673" s="86">
        <v>2259.2503999999999</v>
      </c>
      <c r="G673">
        <v>0.06</v>
      </c>
      <c r="H673">
        <v>1.21</v>
      </c>
      <c r="J673" s="86">
        <v>2733.6929839999998</v>
      </c>
      <c r="K673" s="86">
        <v>2733.6929839999998</v>
      </c>
      <c r="L673" t="s">
        <v>356</v>
      </c>
    </row>
    <row r="674" spans="1:12" x14ac:dyDescent="0.35">
      <c r="A674" s="89">
        <v>45818</v>
      </c>
      <c r="B674" t="s">
        <v>50</v>
      </c>
      <c r="C674" t="s">
        <v>326</v>
      </c>
      <c r="E674">
        <v>2</v>
      </c>
      <c r="F674" s="86">
        <v>780.12</v>
      </c>
      <c r="H674">
        <v>1.21</v>
      </c>
      <c r="J674" s="86">
        <v>943.9452</v>
      </c>
      <c r="K674" s="86">
        <v>1887.8904</v>
      </c>
      <c r="L674" t="s">
        <v>356</v>
      </c>
    </row>
    <row r="675" spans="1:12" x14ac:dyDescent="0.35">
      <c r="A675" s="89">
        <v>45818</v>
      </c>
      <c r="B675" t="s">
        <v>57</v>
      </c>
      <c r="C675" t="s">
        <v>173</v>
      </c>
      <c r="E675">
        <v>1</v>
      </c>
      <c r="F675" s="86">
        <v>1184.9100000000001</v>
      </c>
      <c r="H675">
        <v>1.21</v>
      </c>
      <c r="J675" s="86">
        <v>1433.7411</v>
      </c>
      <c r="K675" s="86">
        <v>1433.7411</v>
      </c>
      <c r="L675" t="s">
        <v>356</v>
      </c>
    </row>
    <row r="676" spans="1:12" x14ac:dyDescent="0.35">
      <c r="A676" s="89">
        <v>45818</v>
      </c>
      <c r="B676" t="s">
        <v>57</v>
      </c>
      <c r="C676" t="s">
        <v>217</v>
      </c>
      <c r="E676">
        <v>5</v>
      </c>
      <c r="F676" s="86">
        <v>1843.8</v>
      </c>
      <c r="H676">
        <v>1.21</v>
      </c>
      <c r="J676" s="86">
        <v>2230.998</v>
      </c>
      <c r="K676" s="86">
        <v>11154.99</v>
      </c>
      <c r="L676" t="s">
        <v>353</v>
      </c>
    </row>
    <row r="677" spans="1:12" x14ac:dyDescent="0.35">
      <c r="A677" s="89">
        <v>45818</v>
      </c>
      <c r="B677" t="s">
        <v>57</v>
      </c>
      <c r="C677" t="s">
        <v>176</v>
      </c>
      <c r="E677">
        <v>3</v>
      </c>
      <c r="F677" s="86">
        <v>2465.0499999999997</v>
      </c>
      <c r="H677">
        <v>1.21</v>
      </c>
      <c r="J677" s="86">
        <v>2982.7104999999997</v>
      </c>
      <c r="K677" s="86">
        <v>8948.1314999999995</v>
      </c>
      <c r="L677" t="s">
        <v>356</v>
      </c>
    </row>
    <row r="678" spans="1:12" x14ac:dyDescent="0.35">
      <c r="A678" s="89">
        <v>45818</v>
      </c>
      <c r="B678" t="s">
        <v>57</v>
      </c>
      <c r="C678" t="s">
        <v>174</v>
      </c>
      <c r="E678">
        <v>1</v>
      </c>
      <c r="F678" s="86">
        <v>8400.3700000000008</v>
      </c>
      <c r="H678">
        <v>1.21</v>
      </c>
      <c r="J678" s="86">
        <v>10164.447700000001</v>
      </c>
      <c r="K678" s="86">
        <v>10164.447700000001</v>
      </c>
      <c r="L678" t="s">
        <v>353</v>
      </c>
    </row>
    <row r="679" spans="1:12" x14ac:dyDescent="0.35">
      <c r="A679" s="89">
        <v>45818</v>
      </c>
      <c r="B679" t="s">
        <v>57</v>
      </c>
      <c r="C679" t="s">
        <v>204</v>
      </c>
      <c r="E679">
        <v>1</v>
      </c>
      <c r="F679" s="86">
        <v>3305.78</v>
      </c>
      <c r="H679">
        <v>1.21</v>
      </c>
      <c r="J679" s="86">
        <v>3999.9938000000002</v>
      </c>
      <c r="K679" s="86">
        <v>3999.9938000000002</v>
      </c>
      <c r="L679" t="s">
        <v>356</v>
      </c>
    </row>
    <row r="680" spans="1:12" x14ac:dyDescent="0.35">
      <c r="A680" s="89">
        <v>45818</v>
      </c>
      <c r="B680" t="s">
        <v>506</v>
      </c>
      <c r="C680" t="s">
        <v>167</v>
      </c>
      <c r="E680">
        <v>360</v>
      </c>
      <c r="F680" s="86">
        <v>151.51515151515153</v>
      </c>
      <c r="H680">
        <v>1.21</v>
      </c>
      <c r="J680" s="86">
        <v>183.33333333333337</v>
      </c>
      <c r="K680" s="86">
        <v>66000</v>
      </c>
      <c r="L680" t="s">
        <v>356</v>
      </c>
    </row>
    <row r="681" spans="1:12" x14ac:dyDescent="0.35">
      <c r="A681" s="89">
        <v>45818</v>
      </c>
      <c r="B681" t="s">
        <v>506</v>
      </c>
      <c r="C681" t="s">
        <v>167</v>
      </c>
      <c r="E681">
        <v>360</v>
      </c>
      <c r="F681" s="86">
        <v>151.51515151515153</v>
      </c>
      <c r="H681">
        <v>1.21</v>
      </c>
      <c r="J681" s="86">
        <v>183.33333333333337</v>
      </c>
      <c r="K681" s="86">
        <v>66000</v>
      </c>
      <c r="L681" t="s">
        <v>353</v>
      </c>
    </row>
    <row r="682" spans="1:12" x14ac:dyDescent="0.35">
      <c r="A682" s="89">
        <v>45818</v>
      </c>
      <c r="B682" t="s">
        <v>52</v>
      </c>
      <c r="C682" t="s">
        <v>127</v>
      </c>
      <c r="E682">
        <v>96</v>
      </c>
      <c r="F682" s="86">
        <v>1101.4100000000001</v>
      </c>
      <c r="H682">
        <v>1.21</v>
      </c>
      <c r="J682" s="86">
        <v>1332.7061000000001</v>
      </c>
      <c r="K682" s="86">
        <v>127939.78560000002</v>
      </c>
      <c r="L682" t="s">
        <v>356</v>
      </c>
    </row>
    <row r="683" spans="1:12" x14ac:dyDescent="0.35">
      <c r="A683" s="89">
        <v>45819</v>
      </c>
      <c r="B683" t="s">
        <v>239</v>
      </c>
      <c r="C683" t="s">
        <v>235</v>
      </c>
      <c r="E683">
        <v>6</v>
      </c>
      <c r="F683" s="86">
        <v>7953.3050000000003</v>
      </c>
      <c r="H683">
        <v>1.21</v>
      </c>
      <c r="J683" s="86">
        <v>9623.4990500000004</v>
      </c>
      <c r="K683" s="86">
        <v>57740.994299999998</v>
      </c>
      <c r="L683" t="s">
        <v>356</v>
      </c>
    </row>
    <row r="684" spans="1:12" x14ac:dyDescent="0.35">
      <c r="A684" s="89">
        <v>45819</v>
      </c>
      <c r="B684" t="s">
        <v>53</v>
      </c>
      <c r="C684" t="s">
        <v>509</v>
      </c>
      <c r="E684">
        <v>2</v>
      </c>
      <c r="F684" s="86">
        <v>1074.3800000000001</v>
      </c>
      <c r="H684">
        <v>1.21</v>
      </c>
      <c r="J684" s="86">
        <v>1299.9998000000001</v>
      </c>
      <c r="K684" s="86">
        <v>2599.9996000000001</v>
      </c>
      <c r="L684" t="s">
        <v>353</v>
      </c>
    </row>
    <row r="685" spans="1:12" x14ac:dyDescent="0.35">
      <c r="A685" s="89">
        <v>45819</v>
      </c>
      <c r="B685" t="s">
        <v>53</v>
      </c>
      <c r="C685" t="s">
        <v>509</v>
      </c>
      <c r="E685">
        <v>2</v>
      </c>
      <c r="F685" s="86">
        <v>1074.3800000000001</v>
      </c>
      <c r="H685">
        <v>1.21</v>
      </c>
      <c r="J685" s="86">
        <v>1299.9998000000001</v>
      </c>
      <c r="K685" s="86">
        <v>2599.9996000000001</v>
      </c>
      <c r="L685" t="s">
        <v>353</v>
      </c>
    </row>
    <row r="686" spans="1:12" x14ac:dyDescent="0.35">
      <c r="A686" s="89">
        <v>45819</v>
      </c>
      <c r="B686" t="s">
        <v>53</v>
      </c>
      <c r="C686" t="s">
        <v>434</v>
      </c>
      <c r="E686">
        <v>5</v>
      </c>
      <c r="F686" s="86">
        <v>892.56200000000013</v>
      </c>
      <c r="H686">
        <v>1.21</v>
      </c>
      <c r="J686" s="86">
        <v>1080.0000200000002</v>
      </c>
      <c r="K686" s="86">
        <v>5400.0001000000002</v>
      </c>
      <c r="L686" t="s">
        <v>356</v>
      </c>
    </row>
    <row r="687" spans="1:12" x14ac:dyDescent="0.35">
      <c r="A687" s="89">
        <v>45819</v>
      </c>
      <c r="B687" t="s">
        <v>53</v>
      </c>
      <c r="C687" t="s">
        <v>141</v>
      </c>
      <c r="E687">
        <v>2</v>
      </c>
      <c r="F687" s="86">
        <v>330.58</v>
      </c>
      <c r="H687">
        <v>1.21</v>
      </c>
      <c r="J687" s="86">
        <v>400.00179999999995</v>
      </c>
      <c r="K687" s="86">
        <v>800.00359999999989</v>
      </c>
      <c r="L687" t="s">
        <v>353</v>
      </c>
    </row>
    <row r="688" spans="1:12" x14ac:dyDescent="0.35">
      <c r="A688" s="89">
        <v>45819</v>
      </c>
      <c r="B688" t="s">
        <v>53</v>
      </c>
      <c r="C688" t="s">
        <v>303</v>
      </c>
      <c r="E688">
        <v>1</v>
      </c>
      <c r="F688" s="86">
        <v>330.58</v>
      </c>
      <c r="H688">
        <v>1.21</v>
      </c>
      <c r="J688" s="86">
        <v>400.00179999999995</v>
      </c>
      <c r="K688" s="86">
        <v>400.00179999999995</v>
      </c>
      <c r="L688" t="s">
        <v>356</v>
      </c>
    </row>
    <row r="689" spans="1:12" x14ac:dyDescent="0.35">
      <c r="A689" s="89">
        <v>45819</v>
      </c>
      <c r="B689" t="s">
        <v>53</v>
      </c>
      <c r="C689" t="s">
        <v>303</v>
      </c>
      <c r="E689">
        <v>2</v>
      </c>
      <c r="F689" s="86">
        <v>330.58</v>
      </c>
      <c r="H689">
        <v>1.21</v>
      </c>
      <c r="J689" s="86">
        <v>400.00179999999995</v>
      </c>
      <c r="K689" s="86">
        <v>800.00359999999989</v>
      </c>
      <c r="L689" t="s">
        <v>353</v>
      </c>
    </row>
    <row r="690" spans="1:12" x14ac:dyDescent="0.35">
      <c r="A690" s="89">
        <v>45819</v>
      </c>
      <c r="B690" t="s">
        <v>53</v>
      </c>
      <c r="C690" t="s">
        <v>140</v>
      </c>
      <c r="E690">
        <v>1</v>
      </c>
      <c r="F690" s="86">
        <v>8181.82</v>
      </c>
      <c r="H690">
        <v>1.21</v>
      </c>
      <c r="J690" s="86">
        <v>9900.0022000000008</v>
      </c>
      <c r="K690" s="86">
        <v>9900.0022000000008</v>
      </c>
      <c r="L690" t="s">
        <v>356</v>
      </c>
    </row>
    <row r="691" spans="1:12" x14ac:dyDescent="0.35">
      <c r="A691" s="89">
        <v>45819</v>
      </c>
      <c r="B691" t="s">
        <v>53</v>
      </c>
      <c r="C691" t="s">
        <v>500</v>
      </c>
      <c r="E691">
        <v>12</v>
      </c>
      <c r="F691" s="86">
        <v>385.32</v>
      </c>
      <c r="H691">
        <v>1.21</v>
      </c>
      <c r="J691" s="86">
        <v>466.23719999999997</v>
      </c>
      <c r="K691" s="86">
        <v>5594.8464000000004</v>
      </c>
      <c r="L691" t="s">
        <v>353</v>
      </c>
    </row>
    <row r="692" spans="1:12" x14ac:dyDescent="0.35">
      <c r="A692" s="89">
        <v>45819</v>
      </c>
      <c r="B692" t="s">
        <v>53</v>
      </c>
      <c r="C692" t="s">
        <v>500</v>
      </c>
      <c r="E692">
        <v>12</v>
      </c>
      <c r="F692" s="86">
        <v>385.32</v>
      </c>
      <c r="H692">
        <v>1.21</v>
      </c>
      <c r="J692" s="86">
        <v>466.23719999999997</v>
      </c>
      <c r="K692" s="86">
        <v>5594.8464000000004</v>
      </c>
      <c r="L692" t="s">
        <v>353</v>
      </c>
    </row>
    <row r="693" spans="1:12" x14ac:dyDescent="0.35">
      <c r="A693" s="89">
        <v>45819</v>
      </c>
      <c r="B693" t="s">
        <v>53</v>
      </c>
      <c r="C693" t="s">
        <v>304</v>
      </c>
      <c r="E693">
        <v>2</v>
      </c>
      <c r="F693" s="86">
        <v>5477.52</v>
      </c>
      <c r="H693">
        <v>1.21</v>
      </c>
      <c r="J693" s="86">
        <v>6627.7992000000004</v>
      </c>
      <c r="K693" s="86">
        <v>13255.598400000001</v>
      </c>
      <c r="L693" t="s">
        <v>356</v>
      </c>
    </row>
    <row r="694" spans="1:12" x14ac:dyDescent="0.35">
      <c r="A694" s="89">
        <v>45819</v>
      </c>
      <c r="B694" t="s">
        <v>53</v>
      </c>
      <c r="C694" t="s">
        <v>502</v>
      </c>
      <c r="E694">
        <v>2</v>
      </c>
      <c r="F694" s="86">
        <v>495.87</v>
      </c>
      <c r="H694">
        <v>1.21</v>
      </c>
      <c r="J694" s="86">
        <v>600.0027</v>
      </c>
      <c r="K694" s="86">
        <v>1200.0054</v>
      </c>
      <c r="L694" t="s">
        <v>356</v>
      </c>
    </row>
    <row r="695" spans="1:12" x14ac:dyDescent="0.35">
      <c r="A695" s="89">
        <v>45819</v>
      </c>
      <c r="B695" t="s">
        <v>53</v>
      </c>
      <c r="C695" t="s">
        <v>493</v>
      </c>
      <c r="E695">
        <v>12</v>
      </c>
      <c r="F695" s="86">
        <v>156.18</v>
      </c>
      <c r="H695">
        <v>1.21</v>
      </c>
      <c r="J695" s="86">
        <v>188.9778</v>
      </c>
      <c r="K695" s="86">
        <v>2267.7336</v>
      </c>
      <c r="L695" t="s">
        <v>353</v>
      </c>
    </row>
    <row r="696" spans="1:12" x14ac:dyDescent="0.35">
      <c r="A696" s="89">
        <v>45819</v>
      </c>
      <c r="B696" t="s">
        <v>53</v>
      </c>
      <c r="C696" t="s">
        <v>493</v>
      </c>
      <c r="E696">
        <v>12</v>
      </c>
      <c r="F696" s="86">
        <v>156.18</v>
      </c>
      <c r="H696">
        <v>1.21</v>
      </c>
      <c r="J696" s="86">
        <v>188.9778</v>
      </c>
      <c r="K696" s="86">
        <v>2267.7336</v>
      </c>
      <c r="L696" t="s">
        <v>353</v>
      </c>
    </row>
    <row r="697" spans="1:12" x14ac:dyDescent="0.35">
      <c r="A697" s="89">
        <v>45819</v>
      </c>
      <c r="B697" t="s">
        <v>54</v>
      </c>
      <c r="C697" t="s">
        <v>46</v>
      </c>
      <c r="E697">
        <v>1</v>
      </c>
      <c r="F697" s="86">
        <v>2081.4479638009052</v>
      </c>
      <c r="H697">
        <v>1.105</v>
      </c>
      <c r="J697" s="86">
        <v>2300</v>
      </c>
      <c r="K697" s="86">
        <v>2300</v>
      </c>
      <c r="L697" t="s">
        <v>356</v>
      </c>
    </row>
    <row r="698" spans="1:12" x14ac:dyDescent="0.35">
      <c r="A698" s="89">
        <v>45819</v>
      </c>
      <c r="B698" t="s">
        <v>54</v>
      </c>
      <c r="C698" t="s">
        <v>164</v>
      </c>
      <c r="E698">
        <v>1</v>
      </c>
      <c r="F698" s="86">
        <v>1357.4660633484164</v>
      </c>
      <c r="H698">
        <v>1.105</v>
      </c>
      <c r="J698" s="86">
        <v>1500</v>
      </c>
      <c r="K698" s="86">
        <v>1500</v>
      </c>
      <c r="L698" t="s">
        <v>356</v>
      </c>
    </row>
    <row r="699" spans="1:12" x14ac:dyDescent="0.35">
      <c r="A699" s="89">
        <v>45819</v>
      </c>
      <c r="B699" t="s">
        <v>54</v>
      </c>
      <c r="C699" t="s">
        <v>294</v>
      </c>
      <c r="E699">
        <v>1</v>
      </c>
      <c r="F699" s="86">
        <v>1085.972850678733</v>
      </c>
      <c r="H699">
        <v>1.105</v>
      </c>
      <c r="J699" s="86">
        <v>1200</v>
      </c>
      <c r="K699" s="86">
        <v>1200</v>
      </c>
      <c r="L699" t="s">
        <v>356</v>
      </c>
    </row>
    <row r="700" spans="1:12" x14ac:dyDescent="0.35">
      <c r="A700" s="89">
        <v>45819</v>
      </c>
      <c r="B700" t="s">
        <v>54</v>
      </c>
      <c r="C700" t="s">
        <v>260</v>
      </c>
      <c r="E700">
        <v>1</v>
      </c>
      <c r="F700" s="86">
        <v>884</v>
      </c>
      <c r="H700">
        <v>1.105</v>
      </c>
      <c r="J700" s="86">
        <v>976.82</v>
      </c>
      <c r="K700" s="86">
        <v>976.82</v>
      </c>
      <c r="L700" t="s">
        <v>356</v>
      </c>
    </row>
    <row r="701" spans="1:12" x14ac:dyDescent="0.35">
      <c r="A701" s="89">
        <v>45819</v>
      </c>
      <c r="B701" t="s">
        <v>54</v>
      </c>
      <c r="C701" t="s">
        <v>268</v>
      </c>
      <c r="E701">
        <v>1</v>
      </c>
      <c r="F701" s="86">
        <v>2081.4479638009052</v>
      </c>
      <c r="H701">
        <v>1.105</v>
      </c>
      <c r="J701" s="86">
        <v>2300</v>
      </c>
      <c r="K701" s="86">
        <v>2300</v>
      </c>
      <c r="L701" t="s">
        <v>356</v>
      </c>
    </row>
    <row r="702" spans="1:12" x14ac:dyDescent="0.35">
      <c r="A702" s="89">
        <v>45819</v>
      </c>
      <c r="B702" t="s">
        <v>54</v>
      </c>
      <c r="C702" t="s">
        <v>157</v>
      </c>
      <c r="E702">
        <v>0.5</v>
      </c>
      <c r="F702" s="86">
        <v>3438.9140271493211</v>
      </c>
      <c r="H702">
        <v>1.105</v>
      </c>
      <c r="J702" s="86">
        <v>3799.9999999999991</v>
      </c>
      <c r="K702" s="86">
        <v>1900</v>
      </c>
      <c r="L702" t="s">
        <v>356</v>
      </c>
    </row>
    <row r="703" spans="1:12" x14ac:dyDescent="0.35">
      <c r="A703" s="89">
        <v>45819</v>
      </c>
      <c r="B703" t="s">
        <v>54</v>
      </c>
      <c r="C703" t="s">
        <v>28</v>
      </c>
      <c r="E703">
        <v>1</v>
      </c>
      <c r="F703" s="86">
        <v>1176.4705882352939</v>
      </c>
      <c r="H703">
        <v>1.105</v>
      </c>
      <c r="J703" s="86">
        <v>1300</v>
      </c>
      <c r="K703" s="86">
        <v>1300</v>
      </c>
      <c r="L703" t="s">
        <v>356</v>
      </c>
    </row>
    <row r="704" spans="1:12" x14ac:dyDescent="0.35">
      <c r="A704" s="89">
        <v>45820</v>
      </c>
      <c r="B704" t="s">
        <v>242</v>
      </c>
      <c r="C704" t="s">
        <v>330</v>
      </c>
      <c r="E704">
        <v>20</v>
      </c>
      <c r="F704" s="86">
        <v>10356.528</v>
      </c>
      <c r="H704">
        <v>1.21</v>
      </c>
      <c r="J704" s="86">
        <v>12531.398880000001</v>
      </c>
      <c r="K704" s="86">
        <v>250627.97760000001</v>
      </c>
      <c r="L704" t="s">
        <v>353</v>
      </c>
    </row>
    <row r="705" spans="1:12" x14ac:dyDescent="0.35">
      <c r="A705" s="89">
        <v>45820</v>
      </c>
      <c r="B705" t="s">
        <v>346</v>
      </c>
      <c r="C705" t="s">
        <v>507</v>
      </c>
      <c r="E705">
        <v>10</v>
      </c>
      <c r="F705" s="86">
        <v>1617.768</v>
      </c>
      <c r="H705">
        <v>1.21</v>
      </c>
      <c r="J705" s="86">
        <v>1957.49928</v>
      </c>
      <c r="K705" s="86">
        <v>19574.9928</v>
      </c>
      <c r="L705" t="s">
        <v>356</v>
      </c>
    </row>
    <row r="706" spans="1:12" x14ac:dyDescent="0.35">
      <c r="A706" s="89">
        <v>45820</v>
      </c>
      <c r="B706" t="s">
        <v>346</v>
      </c>
      <c r="C706" t="s">
        <v>507</v>
      </c>
      <c r="E706">
        <v>10</v>
      </c>
      <c r="F706" s="86">
        <v>1617.768</v>
      </c>
      <c r="H706">
        <v>1.21</v>
      </c>
      <c r="J706" s="86">
        <v>1957.49928</v>
      </c>
      <c r="K706" s="86">
        <v>19574.9928</v>
      </c>
      <c r="L706" t="s">
        <v>353</v>
      </c>
    </row>
    <row r="707" spans="1:12" x14ac:dyDescent="0.35">
      <c r="A707" s="89">
        <v>45820</v>
      </c>
      <c r="B707" t="s">
        <v>346</v>
      </c>
      <c r="C707" t="s">
        <v>332</v>
      </c>
      <c r="E707">
        <v>5</v>
      </c>
      <c r="F707" s="86">
        <v>8992.2999999999993</v>
      </c>
      <c r="H707">
        <v>1.21</v>
      </c>
      <c r="J707" s="86">
        <v>10880.683000000001</v>
      </c>
      <c r="K707" s="86">
        <v>54403.415000000001</v>
      </c>
      <c r="L707" t="s">
        <v>356</v>
      </c>
    </row>
    <row r="708" spans="1:12" x14ac:dyDescent="0.35">
      <c r="A708" s="89">
        <v>45820</v>
      </c>
      <c r="B708" t="s">
        <v>346</v>
      </c>
      <c r="C708" t="s">
        <v>334</v>
      </c>
      <c r="E708">
        <v>10</v>
      </c>
      <c r="F708" s="86">
        <v>9163.5120000000006</v>
      </c>
      <c r="H708">
        <v>1.21</v>
      </c>
      <c r="J708" s="86">
        <v>11087.84952</v>
      </c>
      <c r="K708" s="86">
        <v>110878.4952</v>
      </c>
      <c r="L708" t="s">
        <v>356</v>
      </c>
    </row>
    <row r="709" spans="1:12" x14ac:dyDescent="0.35">
      <c r="A709" s="89">
        <v>45820</v>
      </c>
      <c r="B709" t="s">
        <v>63</v>
      </c>
      <c r="C709" t="s">
        <v>418</v>
      </c>
      <c r="E709">
        <v>6</v>
      </c>
      <c r="F709" s="86">
        <v>1413.2533333333331</v>
      </c>
      <c r="H709">
        <v>1.21</v>
      </c>
      <c r="J709" s="86">
        <v>1710.0365333333332</v>
      </c>
      <c r="K709" s="86">
        <v>10260.2192</v>
      </c>
      <c r="L709" t="s">
        <v>356</v>
      </c>
    </row>
    <row r="710" spans="1:12" x14ac:dyDescent="0.35">
      <c r="A710" s="89">
        <v>45820</v>
      </c>
      <c r="B710" t="s">
        <v>63</v>
      </c>
      <c r="C710" t="s">
        <v>193</v>
      </c>
      <c r="E710">
        <v>16</v>
      </c>
      <c r="F710" s="86">
        <v>2809.9175</v>
      </c>
      <c r="H710">
        <v>1.21</v>
      </c>
      <c r="J710" s="86">
        <v>3400.0001750000001</v>
      </c>
      <c r="K710" s="86">
        <v>54400.002800000002</v>
      </c>
      <c r="L710" t="s">
        <v>356</v>
      </c>
    </row>
    <row r="711" spans="1:12" x14ac:dyDescent="0.35">
      <c r="A711" s="89">
        <v>45820</v>
      </c>
      <c r="B711" t="s">
        <v>63</v>
      </c>
      <c r="C711" t="s">
        <v>195</v>
      </c>
      <c r="E711">
        <v>2</v>
      </c>
      <c r="F711" s="86">
        <v>18573.98</v>
      </c>
      <c r="H711">
        <v>1.21</v>
      </c>
      <c r="J711" s="86">
        <v>22474.515799999997</v>
      </c>
      <c r="K711" s="86">
        <v>44949.031599999995</v>
      </c>
      <c r="L711" t="s">
        <v>356</v>
      </c>
    </row>
    <row r="712" spans="1:12" x14ac:dyDescent="0.35">
      <c r="A712" s="89">
        <v>45820</v>
      </c>
      <c r="B712" t="s">
        <v>54</v>
      </c>
      <c r="C712" t="s">
        <v>503</v>
      </c>
      <c r="E712">
        <v>0.2</v>
      </c>
      <c r="F712" s="86">
        <v>17647.058823529413</v>
      </c>
      <c r="H712">
        <v>1.105</v>
      </c>
      <c r="J712" s="86">
        <v>19500</v>
      </c>
      <c r="K712" s="86">
        <v>3900.0000000000009</v>
      </c>
      <c r="L712" t="s">
        <v>356</v>
      </c>
    </row>
    <row r="713" spans="1:12" x14ac:dyDescent="0.35">
      <c r="A713" s="89">
        <v>45821</v>
      </c>
      <c r="B713" t="s">
        <v>56</v>
      </c>
      <c r="C713" t="s">
        <v>168</v>
      </c>
      <c r="E713">
        <v>2</v>
      </c>
      <c r="F713" s="86">
        <v>10260</v>
      </c>
      <c r="H713">
        <v>1</v>
      </c>
      <c r="J713" s="86">
        <v>10260</v>
      </c>
      <c r="K713" s="86">
        <v>20520</v>
      </c>
      <c r="L713" t="s">
        <v>353</v>
      </c>
    </row>
    <row r="714" spans="1:12" x14ac:dyDescent="0.35">
      <c r="A714" s="89">
        <v>45821</v>
      </c>
      <c r="B714" t="s">
        <v>56</v>
      </c>
      <c r="C714" t="s">
        <v>168</v>
      </c>
      <c r="E714">
        <v>2</v>
      </c>
      <c r="F714" s="86">
        <v>10260</v>
      </c>
      <c r="H714">
        <v>1</v>
      </c>
      <c r="J714" s="86">
        <v>10260</v>
      </c>
      <c r="K714" s="86">
        <v>20520</v>
      </c>
      <c r="L714" t="s">
        <v>353</v>
      </c>
    </row>
    <row r="715" spans="1:12" x14ac:dyDescent="0.35">
      <c r="A715" s="89">
        <v>45822</v>
      </c>
      <c r="B715" t="s">
        <v>59</v>
      </c>
      <c r="C715" t="s">
        <v>185</v>
      </c>
      <c r="E715">
        <v>1</v>
      </c>
      <c r="F715" s="86">
        <v>33471.074380165293</v>
      </c>
      <c r="H715">
        <v>1.21</v>
      </c>
      <c r="J715" s="86">
        <v>40500.000000000007</v>
      </c>
      <c r="K715" s="86">
        <v>40500.000000000007</v>
      </c>
      <c r="L715" t="s">
        <v>329</v>
      </c>
    </row>
    <row r="716" spans="1:12" x14ac:dyDescent="0.35">
      <c r="A716" s="89">
        <v>45822</v>
      </c>
      <c r="B716" t="s">
        <v>59</v>
      </c>
      <c r="C716" t="s">
        <v>186</v>
      </c>
      <c r="E716">
        <v>1</v>
      </c>
      <c r="F716" s="86">
        <v>13636.363636363636</v>
      </c>
      <c r="H716">
        <v>1.21</v>
      </c>
      <c r="J716" s="86">
        <v>16500</v>
      </c>
      <c r="K716" s="86">
        <v>16500</v>
      </c>
      <c r="L716" t="s">
        <v>329</v>
      </c>
    </row>
    <row r="717" spans="1:12" x14ac:dyDescent="0.35">
      <c r="A717" s="89">
        <v>45822</v>
      </c>
      <c r="B717" t="s">
        <v>50</v>
      </c>
      <c r="C717" t="s">
        <v>331</v>
      </c>
      <c r="E717">
        <v>5</v>
      </c>
      <c r="F717" s="86">
        <v>8387.7520600000007</v>
      </c>
      <c r="H717">
        <v>1.21</v>
      </c>
      <c r="I717">
        <v>0.06</v>
      </c>
      <c r="J717" s="86">
        <v>10149.1799926</v>
      </c>
      <c r="K717" s="86">
        <v>47701.145965219999</v>
      </c>
      <c r="L717" t="s">
        <v>353</v>
      </c>
    </row>
    <row r="718" spans="1:12" x14ac:dyDescent="0.35">
      <c r="A718" s="89">
        <v>45822</v>
      </c>
      <c r="B718" t="s">
        <v>239</v>
      </c>
      <c r="C718" t="s">
        <v>752</v>
      </c>
      <c r="E718">
        <v>30</v>
      </c>
      <c r="F718" s="86">
        <v>293.38833333333332</v>
      </c>
      <c r="H718">
        <v>1.21</v>
      </c>
      <c r="J718" s="86">
        <v>354.99988333333329</v>
      </c>
      <c r="K718" s="86">
        <v>10649.996499999999</v>
      </c>
      <c r="L718" t="s">
        <v>353</v>
      </c>
    </row>
    <row r="719" spans="1:12" x14ac:dyDescent="0.35">
      <c r="A719" s="89">
        <v>45822</v>
      </c>
      <c r="B719" t="s">
        <v>239</v>
      </c>
      <c r="C719" t="s">
        <v>235</v>
      </c>
      <c r="E719">
        <v>6</v>
      </c>
      <c r="F719" s="86">
        <v>7953.3050000000003</v>
      </c>
      <c r="H719">
        <v>1.21</v>
      </c>
      <c r="J719" s="86">
        <v>9623.4990500000004</v>
      </c>
      <c r="K719" s="86">
        <v>57740.994299999998</v>
      </c>
      <c r="L719" t="s">
        <v>353</v>
      </c>
    </row>
    <row r="720" spans="1:12" x14ac:dyDescent="0.35">
      <c r="A720" s="89">
        <v>45822</v>
      </c>
      <c r="B720" t="s">
        <v>54</v>
      </c>
      <c r="C720" t="s">
        <v>164</v>
      </c>
      <c r="E720">
        <v>2</v>
      </c>
      <c r="F720" s="86">
        <v>1357.4660633484164</v>
      </c>
      <c r="H720">
        <v>1.105</v>
      </c>
      <c r="J720" s="86">
        <v>1500</v>
      </c>
      <c r="K720" s="86">
        <v>3000</v>
      </c>
      <c r="L720" t="s">
        <v>356</v>
      </c>
    </row>
    <row r="721" spans="1:12" x14ac:dyDescent="0.35">
      <c r="A721" s="89">
        <v>45822</v>
      </c>
      <c r="B721" t="s">
        <v>54</v>
      </c>
      <c r="C721" t="s">
        <v>503</v>
      </c>
      <c r="E721">
        <v>0.2</v>
      </c>
      <c r="F721" s="86">
        <v>17194.570135746606</v>
      </c>
      <c r="H721">
        <v>1.105</v>
      </c>
      <c r="J721" s="86">
        <v>19000</v>
      </c>
      <c r="K721" s="86">
        <v>3800.0000000000009</v>
      </c>
      <c r="L721" t="s">
        <v>353</v>
      </c>
    </row>
    <row r="722" spans="1:12" x14ac:dyDescent="0.35">
      <c r="A722" s="89">
        <v>45822</v>
      </c>
      <c r="B722" t="s">
        <v>54</v>
      </c>
      <c r="C722" t="s">
        <v>163</v>
      </c>
      <c r="E722">
        <v>0.5</v>
      </c>
      <c r="F722" s="86">
        <v>4796.3800904977379</v>
      </c>
      <c r="H722">
        <v>1.105</v>
      </c>
      <c r="J722" s="86">
        <v>5300</v>
      </c>
      <c r="K722" s="86">
        <v>2650</v>
      </c>
      <c r="L722" t="s">
        <v>356</v>
      </c>
    </row>
    <row r="723" spans="1:12" x14ac:dyDescent="0.35">
      <c r="A723" s="89">
        <v>45822</v>
      </c>
      <c r="B723" t="s">
        <v>54</v>
      </c>
      <c r="C723" t="s">
        <v>163</v>
      </c>
      <c r="E723">
        <v>0.5</v>
      </c>
      <c r="F723" s="86">
        <v>4796.3800904977379</v>
      </c>
      <c r="H723">
        <v>1.105</v>
      </c>
      <c r="J723" s="86">
        <v>5300</v>
      </c>
      <c r="K723" s="86">
        <v>2650</v>
      </c>
      <c r="L723" t="s">
        <v>353</v>
      </c>
    </row>
    <row r="724" spans="1:12" x14ac:dyDescent="0.35">
      <c r="A724" s="89">
        <v>45822</v>
      </c>
      <c r="B724" t="s">
        <v>54</v>
      </c>
      <c r="C724" t="s">
        <v>498</v>
      </c>
      <c r="E724">
        <v>1</v>
      </c>
      <c r="F724" s="86">
        <v>1628.9592760180997</v>
      </c>
      <c r="H724">
        <v>1.105</v>
      </c>
      <c r="J724" s="86">
        <v>1800</v>
      </c>
      <c r="K724" s="86">
        <v>1800</v>
      </c>
      <c r="L724" t="s">
        <v>353</v>
      </c>
    </row>
    <row r="725" spans="1:12" x14ac:dyDescent="0.35">
      <c r="A725" s="89">
        <v>45822</v>
      </c>
      <c r="B725" t="s">
        <v>54</v>
      </c>
      <c r="C725" t="s">
        <v>508</v>
      </c>
      <c r="E725">
        <v>0.5</v>
      </c>
      <c r="F725" s="86">
        <v>3891.4027149321273</v>
      </c>
      <c r="H725">
        <v>1.105</v>
      </c>
      <c r="J725" s="86">
        <v>4300</v>
      </c>
      <c r="K725" s="86">
        <v>2150</v>
      </c>
      <c r="L725" t="s">
        <v>356</v>
      </c>
    </row>
    <row r="726" spans="1:12" x14ac:dyDescent="0.35">
      <c r="A726" s="89">
        <v>45822</v>
      </c>
      <c r="B726" t="s">
        <v>54</v>
      </c>
      <c r="C726" t="s">
        <v>508</v>
      </c>
      <c r="E726">
        <v>0.62</v>
      </c>
      <c r="F726" s="86">
        <v>3891.4027149321273</v>
      </c>
      <c r="H726">
        <v>1.105</v>
      </c>
      <c r="J726" s="86">
        <v>4300</v>
      </c>
      <c r="K726" s="86">
        <v>2666</v>
      </c>
      <c r="L726" t="s">
        <v>353</v>
      </c>
    </row>
    <row r="727" spans="1:12" x14ac:dyDescent="0.35">
      <c r="A727" s="89">
        <v>45822</v>
      </c>
      <c r="B727" t="s">
        <v>510</v>
      </c>
      <c r="C727" t="s">
        <v>185</v>
      </c>
      <c r="E727">
        <v>5</v>
      </c>
      <c r="F727" s="86">
        <v>43801.652892561986</v>
      </c>
      <c r="H727">
        <v>1.21</v>
      </c>
      <c r="I727">
        <v>0.1</v>
      </c>
      <c r="J727" s="86">
        <v>53000</v>
      </c>
      <c r="K727" s="86">
        <v>238500</v>
      </c>
      <c r="L727" t="s">
        <v>356</v>
      </c>
    </row>
    <row r="728" spans="1:12" x14ac:dyDescent="0.35">
      <c r="A728" s="89">
        <v>45824</v>
      </c>
      <c r="B728" t="s">
        <v>50</v>
      </c>
      <c r="C728" t="s">
        <v>528</v>
      </c>
      <c r="E728">
        <v>1</v>
      </c>
      <c r="F728" s="86">
        <v>2950.3305785123966</v>
      </c>
      <c r="H728">
        <v>1.21</v>
      </c>
      <c r="J728" s="86">
        <v>3569.8999999999996</v>
      </c>
      <c r="K728" s="86">
        <v>3569.8999999999996</v>
      </c>
      <c r="L728" t="s">
        <v>329</v>
      </c>
    </row>
    <row r="729" spans="1:12" x14ac:dyDescent="0.35">
      <c r="A729" s="89">
        <v>45824</v>
      </c>
      <c r="B729" t="s">
        <v>50</v>
      </c>
      <c r="C729" t="s">
        <v>531</v>
      </c>
      <c r="E729">
        <v>1</v>
      </c>
      <c r="L729" t="s">
        <v>329</v>
      </c>
    </row>
    <row r="730" spans="1:12" x14ac:dyDescent="0.35">
      <c r="A730" s="89">
        <v>45824</v>
      </c>
      <c r="B730" t="s">
        <v>53</v>
      </c>
      <c r="C730" t="s">
        <v>537</v>
      </c>
      <c r="E730">
        <v>1</v>
      </c>
      <c r="L730" t="s">
        <v>329</v>
      </c>
    </row>
    <row r="731" spans="1:12" x14ac:dyDescent="0.35">
      <c r="A731" s="89">
        <v>45824</v>
      </c>
      <c r="B731" t="s">
        <v>53</v>
      </c>
      <c r="C731" t="s">
        <v>538</v>
      </c>
      <c r="E731">
        <v>1</v>
      </c>
      <c r="L731" t="s">
        <v>329</v>
      </c>
    </row>
    <row r="732" spans="1:12" x14ac:dyDescent="0.35">
      <c r="A732" s="89">
        <v>45824</v>
      </c>
      <c r="B732" t="s">
        <v>57</v>
      </c>
      <c r="C732" t="s">
        <v>527</v>
      </c>
      <c r="E732">
        <v>1</v>
      </c>
      <c r="F732" s="86">
        <v>11794.380165289258</v>
      </c>
      <c r="H732">
        <v>1.21</v>
      </c>
      <c r="J732" s="86">
        <v>14271.200000000004</v>
      </c>
      <c r="K732" s="86">
        <v>14271.200000000004</v>
      </c>
      <c r="L732" t="s">
        <v>329</v>
      </c>
    </row>
    <row r="733" spans="1:12" x14ac:dyDescent="0.35">
      <c r="A733" s="89">
        <v>45824</v>
      </c>
      <c r="B733" t="s">
        <v>54</v>
      </c>
      <c r="C733" t="s">
        <v>514</v>
      </c>
      <c r="E733">
        <v>2.06</v>
      </c>
      <c r="F733" s="86">
        <v>5206.6115702479337</v>
      </c>
      <c r="H733">
        <v>1.21</v>
      </c>
      <c r="J733" s="86">
        <v>6300</v>
      </c>
      <c r="K733" s="86">
        <v>12978</v>
      </c>
      <c r="L733" t="s">
        <v>356</v>
      </c>
    </row>
    <row r="734" spans="1:12" x14ac:dyDescent="0.35">
      <c r="A734" s="89">
        <v>45824</v>
      </c>
      <c r="B734" t="s">
        <v>54</v>
      </c>
      <c r="C734" t="s">
        <v>157</v>
      </c>
      <c r="E734">
        <v>0.5</v>
      </c>
      <c r="F734" s="86">
        <v>3140.495867768595</v>
      </c>
      <c r="H734">
        <v>1.21</v>
      </c>
      <c r="J734" s="86">
        <v>3800</v>
      </c>
      <c r="K734" s="86">
        <v>1900</v>
      </c>
      <c r="L734" t="s">
        <v>356</v>
      </c>
    </row>
    <row r="735" spans="1:12" x14ac:dyDescent="0.35">
      <c r="A735" s="89">
        <v>45824</v>
      </c>
      <c r="B735" t="s">
        <v>539</v>
      </c>
      <c r="C735" t="s">
        <v>530</v>
      </c>
      <c r="E735">
        <v>1</v>
      </c>
      <c r="L735" t="s">
        <v>329</v>
      </c>
    </row>
    <row r="736" spans="1:12" x14ac:dyDescent="0.35">
      <c r="A736" s="89">
        <v>45824</v>
      </c>
      <c r="B736" t="s">
        <v>539</v>
      </c>
      <c r="C736" t="s">
        <v>532</v>
      </c>
      <c r="E736">
        <v>1</v>
      </c>
      <c r="L736" t="s">
        <v>329</v>
      </c>
    </row>
    <row r="737" spans="1:12" x14ac:dyDescent="0.35">
      <c r="A737" s="89">
        <v>45824</v>
      </c>
      <c r="B737" t="s">
        <v>539</v>
      </c>
      <c r="C737" t="s">
        <v>529</v>
      </c>
      <c r="E737">
        <v>1</v>
      </c>
      <c r="L737" t="s">
        <v>329</v>
      </c>
    </row>
    <row r="738" spans="1:12" x14ac:dyDescent="0.35">
      <c r="A738" s="89">
        <v>45824</v>
      </c>
      <c r="B738" t="s">
        <v>292</v>
      </c>
      <c r="C738" t="s">
        <v>533</v>
      </c>
      <c r="E738">
        <v>1</v>
      </c>
      <c r="L738" t="s">
        <v>329</v>
      </c>
    </row>
    <row r="739" spans="1:12" x14ac:dyDescent="0.35">
      <c r="A739" s="89">
        <v>45825</v>
      </c>
      <c r="B739" t="s">
        <v>348</v>
      </c>
      <c r="C739" t="s">
        <v>247</v>
      </c>
      <c r="E739">
        <v>100</v>
      </c>
      <c r="F739" s="86">
        <v>979.44</v>
      </c>
      <c r="H739">
        <v>1</v>
      </c>
      <c r="J739" s="86">
        <v>979.44</v>
      </c>
      <c r="K739" s="86">
        <v>97944</v>
      </c>
      <c r="L739" t="s">
        <v>353</v>
      </c>
    </row>
    <row r="740" spans="1:12" x14ac:dyDescent="0.35">
      <c r="A740" s="89">
        <v>45825</v>
      </c>
      <c r="B740" t="s">
        <v>348</v>
      </c>
      <c r="C740" t="s">
        <v>246</v>
      </c>
      <c r="E740">
        <v>50</v>
      </c>
      <c r="F740" s="86">
        <v>5173.2</v>
      </c>
      <c r="H740">
        <v>1</v>
      </c>
      <c r="J740" s="86">
        <v>5173.2</v>
      </c>
      <c r="K740" s="86">
        <v>258660</v>
      </c>
      <c r="L740" t="s">
        <v>353</v>
      </c>
    </row>
    <row r="741" spans="1:12" x14ac:dyDescent="0.35">
      <c r="A741" s="89">
        <v>45825</v>
      </c>
      <c r="B741" t="s">
        <v>50</v>
      </c>
      <c r="C741" t="s">
        <v>25</v>
      </c>
      <c r="E741">
        <v>5</v>
      </c>
      <c r="F741" s="86">
        <v>4597.5695599999999</v>
      </c>
      <c r="H741">
        <v>1.21</v>
      </c>
      <c r="I741">
        <v>0.06</v>
      </c>
      <c r="J741" s="86">
        <v>5563.0591675999995</v>
      </c>
      <c r="K741" s="86">
        <v>26146.378087720001</v>
      </c>
      <c r="L741" t="s">
        <v>353</v>
      </c>
    </row>
    <row r="742" spans="1:12" x14ac:dyDescent="0.35">
      <c r="A742" s="89">
        <v>45825</v>
      </c>
      <c r="B742" t="s">
        <v>50</v>
      </c>
      <c r="C742" t="s">
        <v>178</v>
      </c>
      <c r="E742">
        <v>10</v>
      </c>
      <c r="F742" s="86">
        <v>791.15710000000001</v>
      </c>
      <c r="H742">
        <v>1.21</v>
      </c>
      <c r="I742">
        <v>0.06</v>
      </c>
      <c r="J742" s="86">
        <v>957.30009099999995</v>
      </c>
      <c r="K742" s="86">
        <v>8998.6208553999986</v>
      </c>
      <c r="L742" t="s">
        <v>356</v>
      </c>
    </row>
    <row r="743" spans="1:12" x14ac:dyDescent="0.35">
      <c r="A743" s="89">
        <v>45825</v>
      </c>
      <c r="B743" t="s">
        <v>50</v>
      </c>
      <c r="C743" t="s">
        <v>113</v>
      </c>
      <c r="E743">
        <v>2</v>
      </c>
      <c r="F743" s="86">
        <v>910.75429999999994</v>
      </c>
      <c r="H743">
        <v>1.21</v>
      </c>
      <c r="I743">
        <v>0.06</v>
      </c>
      <c r="J743" s="86">
        <v>1102.0127030000001</v>
      </c>
      <c r="K743" s="86">
        <v>2071.7838816399999</v>
      </c>
      <c r="L743" t="s">
        <v>356</v>
      </c>
    </row>
    <row r="744" spans="1:12" x14ac:dyDescent="0.35">
      <c r="A744" s="89">
        <v>45825</v>
      </c>
      <c r="B744" t="s">
        <v>50</v>
      </c>
      <c r="C744" t="s">
        <v>331</v>
      </c>
      <c r="E744">
        <v>5</v>
      </c>
      <c r="F744" s="86">
        <v>8387.7520600000007</v>
      </c>
      <c r="H744">
        <v>1.21</v>
      </c>
      <c r="I744">
        <v>0.06</v>
      </c>
      <c r="J744" s="86">
        <v>10149.1799926</v>
      </c>
      <c r="K744" s="86">
        <v>47701.145965219999</v>
      </c>
      <c r="L744" t="s">
        <v>353</v>
      </c>
    </row>
    <row r="745" spans="1:12" x14ac:dyDescent="0.35">
      <c r="A745" s="89">
        <v>45825</v>
      </c>
      <c r="B745" t="s">
        <v>50</v>
      </c>
      <c r="C745" t="s">
        <v>107</v>
      </c>
      <c r="E745">
        <v>2</v>
      </c>
      <c r="F745" s="86">
        <v>885.94470000000001</v>
      </c>
      <c r="H745">
        <v>1.21</v>
      </c>
      <c r="I745">
        <v>0.06</v>
      </c>
      <c r="J745" s="86">
        <v>1071.9930870000001</v>
      </c>
      <c r="K745" s="86">
        <v>2015.3470035600001</v>
      </c>
      <c r="L745" t="s">
        <v>356</v>
      </c>
    </row>
    <row r="746" spans="1:12" x14ac:dyDescent="0.35">
      <c r="A746" s="89">
        <v>45825</v>
      </c>
      <c r="B746" t="s">
        <v>50</v>
      </c>
      <c r="C746" t="s">
        <v>124</v>
      </c>
      <c r="E746">
        <v>3.2</v>
      </c>
      <c r="F746" s="86">
        <v>14723.029699999999</v>
      </c>
      <c r="H746">
        <v>1.21</v>
      </c>
      <c r="I746">
        <v>0.06</v>
      </c>
      <c r="J746" s="86">
        <v>17814.865936999999</v>
      </c>
      <c r="K746" s="86">
        <v>53587.116738495992</v>
      </c>
      <c r="L746" t="s">
        <v>356</v>
      </c>
    </row>
    <row r="747" spans="1:12" x14ac:dyDescent="0.35">
      <c r="A747" s="89">
        <v>45825</v>
      </c>
      <c r="B747" t="s">
        <v>50</v>
      </c>
      <c r="C747" t="s">
        <v>528</v>
      </c>
      <c r="E747">
        <v>1</v>
      </c>
      <c r="F747" s="86">
        <v>3154.3355999999999</v>
      </c>
      <c r="H747">
        <v>1.21</v>
      </c>
      <c r="I747">
        <v>0.06</v>
      </c>
      <c r="J747" s="86">
        <v>3816.7460759999999</v>
      </c>
      <c r="K747" s="86">
        <v>3587.7413114399992</v>
      </c>
      <c r="L747" t="s">
        <v>353</v>
      </c>
    </row>
    <row r="748" spans="1:12" x14ac:dyDescent="0.35">
      <c r="A748" s="89">
        <v>45825</v>
      </c>
      <c r="B748" t="s">
        <v>50</v>
      </c>
      <c r="C748" t="s">
        <v>320</v>
      </c>
      <c r="E748">
        <v>2</v>
      </c>
      <c r="F748" s="86">
        <v>1039.5</v>
      </c>
      <c r="H748">
        <v>1.21</v>
      </c>
      <c r="J748" s="86">
        <v>1257.7950000000001</v>
      </c>
      <c r="K748" s="86">
        <v>2515.59</v>
      </c>
      <c r="L748" t="s">
        <v>356</v>
      </c>
    </row>
    <row r="749" spans="1:12" x14ac:dyDescent="0.35">
      <c r="A749" s="89">
        <v>45825</v>
      </c>
      <c r="B749" t="s">
        <v>50</v>
      </c>
      <c r="C749" t="s">
        <v>326</v>
      </c>
      <c r="E749">
        <v>2</v>
      </c>
      <c r="F749" s="86">
        <v>780.12</v>
      </c>
      <c r="H749">
        <v>1.21</v>
      </c>
      <c r="J749" s="86">
        <v>943.9452</v>
      </c>
      <c r="K749" s="86">
        <v>1887.8904</v>
      </c>
      <c r="L749" t="s">
        <v>356</v>
      </c>
    </row>
    <row r="750" spans="1:12" x14ac:dyDescent="0.35">
      <c r="A750" s="89">
        <v>45825</v>
      </c>
      <c r="B750" t="s">
        <v>50</v>
      </c>
      <c r="C750" t="s">
        <v>106</v>
      </c>
      <c r="E750">
        <v>2</v>
      </c>
      <c r="F750" s="86">
        <v>793.46929999999998</v>
      </c>
      <c r="H750">
        <v>1.21</v>
      </c>
      <c r="I750">
        <v>0.06</v>
      </c>
      <c r="J750" s="86">
        <v>960.09785299999999</v>
      </c>
      <c r="K750" s="86">
        <v>1804.98396364</v>
      </c>
      <c r="L750" t="s">
        <v>356</v>
      </c>
    </row>
    <row r="751" spans="1:12" x14ac:dyDescent="0.35">
      <c r="A751" s="89">
        <v>45825</v>
      </c>
      <c r="B751" t="s">
        <v>51</v>
      </c>
      <c r="C751" t="s">
        <v>350</v>
      </c>
      <c r="E751">
        <v>2</v>
      </c>
      <c r="F751" s="86">
        <v>3819.8347107438017</v>
      </c>
      <c r="H751">
        <v>1.21</v>
      </c>
      <c r="J751" s="86">
        <v>4622</v>
      </c>
      <c r="K751" s="86">
        <v>9244</v>
      </c>
      <c r="L751" t="s">
        <v>356</v>
      </c>
    </row>
    <row r="752" spans="1:12" x14ac:dyDescent="0.35">
      <c r="A752" s="89">
        <v>45825</v>
      </c>
      <c r="B752" t="s">
        <v>51</v>
      </c>
      <c r="C752" t="s">
        <v>123</v>
      </c>
      <c r="E752">
        <v>2</v>
      </c>
      <c r="F752" s="86">
        <v>6031.4049586776864</v>
      </c>
      <c r="H752">
        <v>1.21</v>
      </c>
      <c r="J752" s="86">
        <v>7298</v>
      </c>
      <c r="K752" s="86">
        <v>14596</v>
      </c>
      <c r="L752" t="s">
        <v>356</v>
      </c>
    </row>
    <row r="753" spans="1:12" x14ac:dyDescent="0.35">
      <c r="A753" s="89">
        <v>45825</v>
      </c>
      <c r="B753" t="s">
        <v>54</v>
      </c>
      <c r="C753" t="s">
        <v>514</v>
      </c>
      <c r="E753">
        <v>2.0499999999999998</v>
      </c>
      <c r="F753" s="86">
        <v>5701.3574660633485</v>
      </c>
      <c r="H753">
        <v>1.105</v>
      </c>
      <c r="J753" s="86">
        <v>6300</v>
      </c>
      <c r="K753" s="86">
        <v>12915</v>
      </c>
      <c r="L753" t="s">
        <v>356</v>
      </c>
    </row>
    <row r="754" spans="1:12" x14ac:dyDescent="0.35">
      <c r="A754" s="89">
        <v>45825</v>
      </c>
      <c r="B754" t="s">
        <v>240</v>
      </c>
      <c r="C754" t="s">
        <v>217</v>
      </c>
      <c r="E754">
        <v>1</v>
      </c>
      <c r="F754" s="86">
        <v>1326.8685950413224</v>
      </c>
      <c r="H754">
        <v>1.21</v>
      </c>
      <c r="J754" s="86">
        <v>1605.511</v>
      </c>
      <c r="K754" s="86">
        <v>1605.511</v>
      </c>
      <c r="L754" t="s">
        <v>329</v>
      </c>
    </row>
    <row r="755" spans="1:12" x14ac:dyDescent="0.35">
      <c r="A755" s="89">
        <v>45825</v>
      </c>
      <c r="B755" t="s">
        <v>240</v>
      </c>
      <c r="C755" t="s">
        <v>527</v>
      </c>
      <c r="E755">
        <v>1</v>
      </c>
      <c r="F755" s="86">
        <v>13679.429752066117</v>
      </c>
      <c r="H755">
        <v>1.21</v>
      </c>
      <c r="J755" s="86">
        <v>16552.11</v>
      </c>
      <c r="K755" s="86">
        <v>16552.11</v>
      </c>
      <c r="L755" t="s">
        <v>329</v>
      </c>
    </row>
    <row r="756" spans="1:12" x14ac:dyDescent="0.35">
      <c r="A756" s="89">
        <v>45825</v>
      </c>
      <c r="B756" t="s">
        <v>240</v>
      </c>
      <c r="C756" t="s">
        <v>221</v>
      </c>
      <c r="E756">
        <v>1</v>
      </c>
      <c r="F756" s="86">
        <v>340.53322314049586</v>
      </c>
      <c r="H756">
        <v>1.21</v>
      </c>
      <c r="J756" s="86">
        <v>412.04520000000002</v>
      </c>
      <c r="K756" s="86">
        <v>412.04520000000002</v>
      </c>
      <c r="L756" t="s">
        <v>329</v>
      </c>
    </row>
    <row r="757" spans="1:12" x14ac:dyDescent="0.35">
      <c r="A757" s="89">
        <v>45825</v>
      </c>
      <c r="B757" t="s">
        <v>52</v>
      </c>
      <c r="C757" t="s">
        <v>127</v>
      </c>
      <c r="E757">
        <v>96</v>
      </c>
      <c r="F757" s="86">
        <v>1101.4100000000001</v>
      </c>
      <c r="H757">
        <v>1.21</v>
      </c>
      <c r="J757" s="86">
        <v>1332.7061000000001</v>
      </c>
      <c r="K757" s="86">
        <v>127939.78560000002</v>
      </c>
      <c r="L757" t="s">
        <v>356</v>
      </c>
    </row>
    <row r="758" spans="1:12" x14ac:dyDescent="0.35">
      <c r="A758" s="89">
        <v>45826</v>
      </c>
      <c r="B758" t="s">
        <v>534</v>
      </c>
      <c r="C758" t="s">
        <v>503</v>
      </c>
      <c r="E758">
        <v>1</v>
      </c>
      <c r="F758" s="86">
        <v>11000</v>
      </c>
      <c r="H758">
        <v>1</v>
      </c>
      <c r="J758" s="86">
        <v>11000</v>
      </c>
      <c r="K758" s="86">
        <v>11000</v>
      </c>
      <c r="L758" t="s">
        <v>356</v>
      </c>
    </row>
    <row r="759" spans="1:12" x14ac:dyDescent="0.35">
      <c r="A759" s="89">
        <v>45826</v>
      </c>
      <c r="B759" t="s">
        <v>534</v>
      </c>
      <c r="C759" t="s">
        <v>503</v>
      </c>
      <c r="E759">
        <v>1</v>
      </c>
      <c r="F759" s="86">
        <v>11000</v>
      </c>
      <c r="H759">
        <v>1</v>
      </c>
      <c r="J759" s="86">
        <v>11000</v>
      </c>
      <c r="K759" s="86">
        <v>11000</v>
      </c>
      <c r="L759" t="s">
        <v>356</v>
      </c>
    </row>
    <row r="760" spans="1:12" x14ac:dyDescent="0.35">
      <c r="A760" s="89">
        <v>45826</v>
      </c>
      <c r="B760" t="s">
        <v>534</v>
      </c>
      <c r="C760" t="s">
        <v>550</v>
      </c>
      <c r="E760">
        <v>7</v>
      </c>
      <c r="F760" s="86">
        <v>714.28571428571433</v>
      </c>
      <c r="H760">
        <v>1</v>
      </c>
      <c r="J760" s="86">
        <v>714.28571428571433</v>
      </c>
      <c r="K760" s="86">
        <v>5000</v>
      </c>
      <c r="L760" t="s">
        <v>356</v>
      </c>
    </row>
    <row r="761" spans="1:12" x14ac:dyDescent="0.35">
      <c r="A761" s="89">
        <v>45826</v>
      </c>
      <c r="B761" t="s">
        <v>534</v>
      </c>
      <c r="C761" t="s">
        <v>550</v>
      </c>
      <c r="E761">
        <v>7</v>
      </c>
      <c r="F761" s="86">
        <v>714.28571428571433</v>
      </c>
      <c r="H761">
        <v>1</v>
      </c>
      <c r="J761" s="86">
        <v>714.28571428571433</v>
      </c>
      <c r="K761" s="86">
        <v>5000</v>
      </c>
      <c r="L761" t="s">
        <v>353</v>
      </c>
    </row>
    <row r="762" spans="1:12" x14ac:dyDescent="0.35">
      <c r="A762" s="89">
        <v>45826</v>
      </c>
      <c r="B762" t="s">
        <v>534</v>
      </c>
      <c r="C762" t="s">
        <v>512</v>
      </c>
      <c r="E762">
        <v>28</v>
      </c>
      <c r="F762" s="86">
        <v>928.57142857142844</v>
      </c>
      <c r="H762">
        <v>1</v>
      </c>
      <c r="J762" s="86">
        <v>928.57142857142844</v>
      </c>
      <c r="K762" s="86">
        <v>26000</v>
      </c>
      <c r="L762" t="s">
        <v>356</v>
      </c>
    </row>
    <row r="763" spans="1:12" x14ac:dyDescent="0.35">
      <c r="A763" s="89">
        <v>45826</v>
      </c>
      <c r="B763" t="s">
        <v>534</v>
      </c>
      <c r="C763" t="s">
        <v>157</v>
      </c>
      <c r="E763">
        <v>5</v>
      </c>
      <c r="F763" s="86">
        <v>2400</v>
      </c>
      <c r="H763">
        <v>1</v>
      </c>
      <c r="J763" s="86">
        <v>2400</v>
      </c>
      <c r="K763" s="86">
        <v>12000</v>
      </c>
      <c r="L763" t="s">
        <v>356</v>
      </c>
    </row>
    <row r="764" spans="1:12" x14ac:dyDescent="0.35">
      <c r="A764" s="89">
        <v>45826</v>
      </c>
      <c r="B764" t="s">
        <v>53</v>
      </c>
      <c r="C764" t="s">
        <v>137</v>
      </c>
      <c r="E764">
        <v>1</v>
      </c>
      <c r="F764" s="86">
        <v>4958.68</v>
      </c>
      <c r="H764">
        <v>1.21</v>
      </c>
      <c r="J764" s="86">
        <v>6000.0028000000002</v>
      </c>
      <c r="K764" s="86">
        <v>6000.0028000000002</v>
      </c>
      <c r="L764" t="s">
        <v>353</v>
      </c>
    </row>
    <row r="765" spans="1:12" x14ac:dyDescent="0.35">
      <c r="A765" s="89">
        <v>45826</v>
      </c>
      <c r="B765" t="s">
        <v>53</v>
      </c>
      <c r="C765" t="s">
        <v>543</v>
      </c>
      <c r="E765">
        <v>10</v>
      </c>
      <c r="F765" s="86">
        <v>826.44628099173553</v>
      </c>
      <c r="H765">
        <v>1.21</v>
      </c>
      <c r="J765" s="86">
        <v>1000</v>
      </c>
      <c r="K765" s="86">
        <v>10000</v>
      </c>
      <c r="L765" t="s">
        <v>356</v>
      </c>
    </row>
    <row r="766" spans="1:12" x14ac:dyDescent="0.35">
      <c r="A766" s="89">
        <v>45826</v>
      </c>
      <c r="B766" t="s">
        <v>53</v>
      </c>
      <c r="C766" t="s">
        <v>434</v>
      </c>
      <c r="E766">
        <v>5</v>
      </c>
      <c r="F766" s="86">
        <v>4462.8100000000004</v>
      </c>
      <c r="H766">
        <v>1.21</v>
      </c>
      <c r="J766" s="86">
        <v>5400.0001000000002</v>
      </c>
      <c r="K766" s="86">
        <v>27000.000499999998</v>
      </c>
      <c r="L766" t="s">
        <v>353</v>
      </c>
    </row>
    <row r="767" spans="1:12" x14ac:dyDescent="0.35">
      <c r="A767" s="89">
        <v>45826</v>
      </c>
      <c r="B767" t="s">
        <v>53</v>
      </c>
      <c r="C767" t="s">
        <v>434</v>
      </c>
      <c r="E767">
        <v>5</v>
      </c>
      <c r="F767" s="86">
        <v>892.56198347107443</v>
      </c>
      <c r="H767">
        <v>1.21</v>
      </c>
      <c r="J767" s="86">
        <v>1080</v>
      </c>
      <c r="K767" s="86">
        <v>5400</v>
      </c>
      <c r="L767" t="s">
        <v>356</v>
      </c>
    </row>
    <row r="768" spans="1:12" x14ac:dyDescent="0.35">
      <c r="A768" s="89">
        <v>45826</v>
      </c>
      <c r="B768" t="s">
        <v>53</v>
      </c>
      <c r="C768" t="s">
        <v>492</v>
      </c>
      <c r="E768">
        <v>24</v>
      </c>
      <c r="F768" s="86">
        <v>411.03305785123968</v>
      </c>
      <c r="H768">
        <v>1.21</v>
      </c>
      <c r="J768" s="86">
        <v>497.35</v>
      </c>
      <c r="K768" s="86">
        <v>11936.4</v>
      </c>
      <c r="L768" t="s">
        <v>356</v>
      </c>
    </row>
    <row r="769" spans="1:12" x14ac:dyDescent="0.35">
      <c r="A769" s="89">
        <v>45826</v>
      </c>
      <c r="B769" t="s">
        <v>53</v>
      </c>
      <c r="C769" t="s">
        <v>304</v>
      </c>
      <c r="E769">
        <v>2</v>
      </c>
      <c r="F769" s="86">
        <v>6494.01</v>
      </c>
      <c r="H769">
        <v>1.21</v>
      </c>
      <c r="J769" s="86">
        <v>7857.7520999999997</v>
      </c>
      <c r="K769" s="86">
        <v>15715.504199999999</v>
      </c>
      <c r="L769" t="s">
        <v>353</v>
      </c>
    </row>
    <row r="770" spans="1:12" x14ac:dyDescent="0.35">
      <c r="A770" s="89">
        <v>45826</v>
      </c>
      <c r="B770" t="s">
        <v>53</v>
      </c>
      <c r="C770" t="s">
        <v>304</v>
      </c>
      <c r="E770">
        <v>2</v>
      </c>
      <c r="F770" s="86">
        <v>6494.0082644628101</v>
      </c>
      <c r="H770">
        <v>1.21</v>
      </c>
      <c r="J770" s="86">
        <v>7857.75</v>
      </c>
      <c r="K770" s="86">
        <v>15715.5</v>
      </c>
      <c r="L770" t="s">
        <v>356</v>
      </c>
    </row>
    <row r="771" spans="1:12" x14ac:dyDescent="0.35">
      <c r="A771" s="89">
        <v>45826</v>
      </c>
      <c r="B771" t="s">
        <v>53</v>
      </c>
      <c r="C771" t="s">
        <v>311</v>
      </c>
      <c r="E771">
        <v>8</v>
      </c>
      <c r="F771" s="86">
        <v>929.75</v>
      </c>
      <c r="H771">
        <v>1.21</v>
      </c>
      <c r="J771" s="86">
        <v>1124.9974999999999</v>
      </c>
      <c r="K771" s="86">
        <v>8999.98</v>
      </c>
      <c r="L771" t="s">
        <v>353</v>
      </c>
    </row>
    <row r="772" spans="1:12" x14ac:dyDescent="0.35">
      <c r="A772" s="89">
        <v>45826</v>
      </c>
      <c r="B772" t="s">
        <v>53</v>
      </c>
      <c r="C772" t="s">
        <v>311</v>
      </c>
      <c r="E772">
        <v>16</v>
      </c>
      <c r="F772" s="86">
        <v>929.75206611570252</v>
      </c>
      <c r="H772">
        <v>1.21</v>
      </c>
      <c r="J772" s="86">
        <v>1125</v>
      </c>
      <c r="K772" s="86">
        <v>18000</v>
      </c>
      <c r="L772" t="s">
        <v>356</v>
      </c>
    </row>
    <row r="773" spans="1:12" x14ac:dyDescent="0.35">
      <c r="A773" s="89">
        <v>45826</v>
      </c>
      <c r="B773" t="s">
        <v>53</v>
      </c>
      <c r="C773" t="s">
        <v>753</v>
      </c>
      <c r="E773">
        <v>10</v>
      </c>
      <c r="F773" s="86">
        <v>190.08264462809919</v>
      </c>
      <c r="H773">
        <v>1.21</v>
      </c>
      <c r="J773" s="86">
        <v>230</v>
      </c>
      <c r="K773" s="86">
        <v>2300</v>
      </c>
      <c r="L773" t="s">
        <v>356</v>
      </c>
    </row>
    <row r="774" spans="1:12" x14ac:dyDescent="0.35">
      <c r="A774" s="89">
        <v>45826</v>
      </c>
      <c r="B774" t="s">
        <v>53</v>
      </c>
      <c r="C774" t="s">
        <v>493</v>
      </c>
      <c r="E774">
        <v>24</v>
      </c>
      <c r="F774" s="86">
        <v>24.793388429752067</v>
      </c>
      <c r="H774">
        <v>1.21</v>
      </c>
      <c r="J774" s="86">
        <v>30</v>
      </c>
      <c r="K774" s="86">
        <v>720</v>
      </c>
      <c r="L774" t="s">
        <v>356</v>
      </c>
    </row>
    <row r="775" spans="1:12" x14ac:dyDescent="0.35">
      <c r="A775" s="89">
        <v>45826</v>
      </c>
      <c r="B775" t="s">
        <v>57</v>
      </c>
      <c r="C775" t="s">
        <v>173</v>
      </c>
      <c r="E775">
        <v>1</v>
      </c>
      <c r="F775" s="86">
        <v>1840.91</v>
      </c>
      <c r="H775">
        <v>1.21</v>
      </c>
      <c r="J775" s="86">
        <v>2227.5011</v>
      </c>
      <c r="K775" s="86">
        <v>2227.5011</v>
      </c>
      <c r="L775" t="s">
        <v>353</v>
      </c>
    </row>
    <row r="776" spans="1:12" x14ac:dyDescent="0.35">
      <c r="A776" s="89">
        <v>45826</v>
      </c>
      <c r="B776" t="s">
        <v>57</v>
      </c>
      <c r="C776" t="s">
        <v>173</v>
      </c>
      <c r="E776">
        <v>5</v>
      </c>
      <c r="F776" s="86">
        <v>1840.91</v>
      </c>
      <c r="H776">
        <v>1.21</v>
      </c>
      <c r="J776" s="86">
        <v>2227.5011</v>
      </c>
      <c r="K776" s="86">
        <v>11137.505499999999</v>
      </c>
      <c r="L776" t="s">
        <v>356</v>
      </c>
    </row>
    <row r="777" spans="1:12" x14ac:dyDescent="0.35">
      <c r="A777" s="89">
        <v>45826</v>
      </c>
      <c r="B777" t="s">
        <v>54</v>
      </c>
      <c r="C777" t="s">
        <v>268</v>
      </c>
      <c r="E777">
        <v>2</v>
      </c>
      <c r="F777" s="86">
        <v>2081.4479638009052</v>
      </c>
      <c r="H777">
        <v>1.105</v>
      </c>
      <c r="J777" s="86">
        <v>2300</v>
      </c>
      <c r="K777" s="86">
        <v>4600</v>
      </c>
      <c r="L777" t="s">
        <v>356</v>
      </c>
    </row>
    <row r="778" spans="1:12" x14ac:dyDescent="0.35">
      <c r="A778" s="89">
        <v>45826</v>
      </c>
      <c r="B778" t="s">
        <v>54</v>
      </c>
      <c r="C778" t="s">
        <v>514</v>
      </c>
      <c r="E778">
        <v>0.5</v>
      </c>
      <c r="F778" s="86">
        <v>47058.823529411762</v>
      </c>
      <c r="H778">
        <v>1.105</v>
      </c>
      <c r="J778" s="86">
        <v>51999.999999999993</v>
      </c>
      <c r="K778" s="86">
        <v>25999.999999999996</v>
      </c>
      <c r="L778" t="s">
        <v>356</v>
      </c>
    </row>
    <row r="779" spans="1:12" x14ac:dyDescent="0.35">
      <c r="A779" s="89">
        <v>45826</v>
      </c>
      <c r="B779" t="s">
        <v>54</v>
      </c>
      <c r="C779" t="s">
        <v>321</v>
      </c>
      <c r="E779">
        <v>1</v>
      </c>
      <c r="F779" s="86">
        <v>2986.4253393665158</v>
      </c>
      <c r="H779">
        <v>1.105</v>
      </c>
      <c r="J779" s="86">
        <v>3300</v>
      </c>
      <c r="K779" s="86">
        <v>3300</v>
      </c>
      <c r="L779" t="s">
        <v>356</v>
      </c>
    </row>
    <row r="780" spans="1:12" x14ac:dyDescent="0.35">
      <c r="A780" s="89">
        <v>45826</v>
      </c>
      <c r="B780" t="s">
        <v>54</v>
      </c>
      <c r="C780" t="s">
        <v>160</v>
      </c>
      <c r="E780">
        <v>1</v>
      </c>
      <c r="F780" s="86">
        <v>1900.4524886877828</v>
      </c>
      <c r="H780">
        <v>1.105</v>
      </c>
      <c r="J780" s="86">
        <v>2100</v>
      </c>
      <c r="K780" s="86">
        <v>2100</v>
      </c>
      <c r="L780" t="s">
        <v>356</v>
      </c>
    </row>
    <row r="781" spans="1:12" x14ac:dyDescent="0.35">
      <c r="A781" s="89">
        <v>45827</v>
      </c>
      <c r="B781" t="s">
        <v>346</v>
      </c>
      <c r="C781" t="s">
        <v>332</v>
      </c>
      <c r="E781">
        <v>5.05</v>
      </c>
      <c r="F781" s="86">
        <v>8962.2999999999993</v>
      </c>
      <c r="H781">
        <v>1.21</v>
      </c>
      <c r="J781" s="86">
        <v>10844.382999999998</v>
      </c>
      <c r="K781" s="86">
        <v>54764.134149999998</v>
      </c>
      <c r="L781" t="s">
        <v>356</v>
      </c>
    </row>
    <row r="782" spans="1:12" x14ac:dyDescent="0.35">
      <c r="A782" s="89">
        <v>45827</v>
      </c>
      <c r="B782" t="s">
        <v>346</v>
      </c>
      <c r="C782" t="s">
        <v>214</v>
      </c>
      <c r="E782">
        <v>2.4</v>
      </c>
      <c r="F782" s="86">
        <v>8625.0350999999991</v>
      </c>
      <c r="H782">
        <v>1.21</v>
      </c>
      <c r="J782" s="86">
        <v>10436.292471000001</v>
      </c>
      <c r="K782" s="86">
        <v>25047.101930399996</v>
      </c>
      <c r="L782" t="s">
        <v>356</v>
      </c>
    </row>
    <row r="783" spans="1:12" x14ac:dyDescent="0.35">
      <c r="A783" s="89">
        <v>45827</v>
      </c>
      <c r="B783" t="s">
        <v>346</v>
      </c>
      <c r="C783" t="s">
        <v>334</v>
      </c>
      <c r="E783">
        <v>5</v>
      </c>
      <c r="F783" s="86">
        <v>9163.5120000000006</v>
      </c>
      <c r="H783">
        <v>1.21</v>
      </c>
      <c r="J783" s="86">
        <v>11087.84952</v>
      </c>
      <c r="K783" s="86">
        <v>55439.247600000002</v>
      </c>
      <c r="L783" t="s">
        <v>356</v>
      </c>
    </row>
    <row r="784" spans="1:12" x14ac:dyDescent="0.35">
      <c r="A784" s="89">
        <v>45827</v>
      </c>
      <c r="B784" t="s">
        <v>240</v>
      </c>
      <c r="C784" t="s">
        <v>217</v>
      </c>
      <c r="E784">
        <v>10</v>
      </c>
      <c r="F784" s="86">
        <v>1396.7040000000002</v>
      </c>
      <c r="H784">
        <v>1.21</v>
      </c>
      <c r="I784">
        <v>0.05</v>
      </c>
      <c r="J784" s="86">
        <v>1690.0118399999999</v>
      </c>
      <c r="K784" s="86">
        <v>16055.11248</v>
      </c>
      <c r="L784" t="s">
        <v>353</v>
      </c>
    </row>
    <row r="785" spans="1:12" x14ac:dyDescent="0.35">
      <c r="A785" s="89">
        <v>45827</v>
      </c>
      <c r="B785" t="s">
        <v>240</v>
      </c>
      <c r="C785" t="s">
        <v>527</v>
      </c>
      <c r="E785">
        <v>1</v>
      </c>
      <c r="F785" s="86">
        <v>14400</v>
      </c>
      <c r="H785">
        <v>1.21</v>
      </c>
      <c r="I785">
        <v>0.05</v>
      </c>
      <c r="J785" s="86">
        <v>17424</v>
      </c>
      <c r="K785" s="86">
        <v>16552.8</v>
      </c>
      <c r="L785" t="s">
        <v>353</v>
      </c>
    </row>
    <row r="786" spans="1:12" x14ac:dyDescent="0.35">
      <c r="A786" s="89">
        <v>45827</v>
      </c>
      <c r="B786" t="s">
        <v>240</v>
      </c>
      <c r="C786" t="s">
        <v>221</v>
      </c>
      <c r="E786">
        <v>25</v>
      </c>
      <c r="F786" s="86">
        <v>358.45599999999996</v>
      </c>
      <c r="H786">
        <v>1.21</v>
      </c>
      <c r="I786">
        <v>0.05</v>
      </c>
      <c r="J786" s="86">
        <v>433.73175999999989</v>
      </c>
      <c r="K786" s="86">
        <v>10301.129300000001</v>
      </c>
      <c r="L786" t="s">
        <v>353</v>
      </c>
    </row>
    <row r="787" spans="1:12" x14ac:dyDescent="0.35">
      <c r="A787" s="89">
        <v>45829</v>
      </c>
      <c r="B787" t="s">
        <v>54</v>
      </c>
      <c r="C787" t="s">
        <v>165</v>
      </c>
      <c r="E787">
        <v>2</v>
      </c>
      <c r="F787" s="86">
        <v>1500</v>
      </c>
      <c r="H787">
        <v>1</v>
      </c>
      <c r="J787" s="86">
        <v>1500</v>
      </c>
      <c r="K787" s="86">
        <v>3000</v>
      </c>
      <c r="L787" t="s">
        <v>356</v>
      </c>
    </row>
    <row r="788" spans="1:12" x14ac:dyDescent="0.35">
      <c r="A788" s="89">
        <v>45831</v>
      </c>
      <c r="B788" t="s">
        <v>50</v>
      </c>
      <c r="C788" t="s">
        <v>178</v>
      </c>
      <c r="E788">
        <v>10</v>
      </c>
      <c r="F788" s="86">
        <v>746.69420000000002</v>
      </c>
      <c r="H788">
        <v>1.21</v>
      </c>
      <c r="I788">
        <v>0.06</v>
      </c>
      <c r="J788" s="86">
        <v>903.49998200000005</v>
      </c>
      <c r="K788" s="86">
        <v>8492.8998307999991</v>
      </c>
      <c r="L788" t="s">
        <v>356</v>
      </c>
    </row>
    <row r="789" spans="1:12" x14ac:dyDescent="0.35">
      <c r="A789" s="89">
        <v>45831</v>
      </c>
      <c r="B789" t="s">
        <v>50</v>
      </c>
      <c r="C789" t="s">
        <v>113</v>
      </c>
      <c r="E789">
        <v>2</v>
      </c>
      <c r="F789" s="86">
        <v>910.75429999999994</v>
      </c>
      <c r="H789">
        <v>1.21</v>
      </c>
      <c r="I789">
        <v>0.06</v>
      </c>
      <c r="J789" s="86">
        <v>1102.0127030000001</v>
      </c>
      <c r="K789" s="86">
        <v>2071.7838816399999</v>
      </c>
      <c r="L789" t="s">
        <v>356</v>
      </c>
    </row>
    <row r="790" spans="1:12" x14ac:dyDescent="0.35">
      <c r="A790" s="89">
        <v>45831</v>
      </c>
      <c r="B790" t="s">
        <v>50</v>
      </c>
      <c r="C790" t="s">
        <v>528</v>
      </c>
      <c r="E790">
        <v>3</v>
      </c>
      <c r="F790" s="86">
        <v>2928.4427999999998</v>
      </c>
      <c r="H790">
        <v>1.21</v>
      </c>
      <c r="J790" s="86">
        <v>3543.4157879999998</v>
      </c>
      <c r="K790" s="86">
        <v>10630.247363999995</v>
      </c>
      <c r="L790" t="s">
        <v>353</v>
      </c>
    </row>
    <row r="791" spans="1:12" x14ac:dyDescent="0.35">
      <c r="A791" s="89">
        <v>45831</v>
      </c>
      <c r="B791" t="s">
        <v>50</v>
      </c>
      <c r="C791" t="s">
        <v>200</v>
      </c>
      <c r="E791">
        <v>2</v>
      </c>
      <c r="F791" s="86">
        <v>2757.0248000000001</v>
      </c>
      <c r="H791">
        <v>1.21</v>
      </c>
      <c r="J791" s="86">
        <v>3336.000008</v>
      </c>
      <c r="K791" s="86">
        <v>6672.000016</v>
      </c>
      <c r="L791" t="s">
        <v>353</v>
      </c>
    </row>
    <row r="792" spans="1:12" x14ac:dyDescent="0.35">
      <c r="A792" s="89">
        <v>45831</v>
      </c>
      <c r="B792" t="s">
        <v>50</v>
      </c>
      <c r="C792" t="s">
        <v>110</v>
      </c>
      <c r="E792">
        <v>1</v>
      </c>
      <c r="F792" s="86">
        <v>21962</v>
      </c>
      <c r="H792">
        <v>1.21</v>
      </c>
      <c r="I792">
        <v>0.06</v>
      </c>
      <c r="J792" s="86">
        <v>26574.02</v>
      </c>
      <c r="K792" s="86">
        <v>24979.578799999999</v>
      </c>
      <c r="L792" t="s">
        <v>356</v>
      </c>
    </row>
    <row r="793" spans="1:12" x14ac:dyDescent="0.35">
      <c r="A793" s="89">
        <v>45831</v>
      </c>
      <c r="B793" t="s">
        <v>50</v>
      </c>
      <c r="C793" t="s">
        <v>320</v>
      </c>
      <c r="E793">
        <v>2</v>
      </c>
      <c r="F793" s="86">
        <v>1039.5</v>
      </c>
      <c r="H793">
        <v>1.21</v>
      </c>
      <c r="J793" s="86">
        <v>1257.7950000000001</v>
      </c>
      <c r="K793" s="86">
        <v>2515.59</v>
      </c>
      <c r="L793" t="s">
        <v>356</v>
      </c>
    </row>
    <row r="794" spans="1:12" x14ac:dyDescent="0.35">
      <c r="A794" s="89">
        <v>45831</v>
      </c>
      <c r="B794" t="s">
        <v>50</v>
      </c>
      <c r="C794" t="s">
        <v>326</v>
      </c>
      <c r="E794">
        <v>2</v>
      </c>
      <c r="F794" s="86">
        <v>780.12</v>
      </c>
      <c r="H794">
        <v>1.21</v>
      </c>
      <c r="J794" s="86">
        <v>943.9452</v>
      </c>
      <c r="K794" s="86">
        <v>1887.8904</v>
      </c>
      <c r="L794" t="s">
        <v>356</v>
      </c>
    </row>
    <row r="795" spans="1:12" x14ac:dyDescent="0.35">
      <c r="A795" s="89">
        <v>45831</v>
      </c>
      <c r="B795" t="s">
        <v>239</v>
      </c>
      <c r="C795" t="s">
        <v>236</v>
      </c>
      <c r="E795">
        <v>6</v>
      </c>
      <c r="F795" s="86">
        <v>8371.9</v>
      </c>
      <c r="H795">
        <v>1.21</v>
      </c>
      <c r="J795" s="86">
        <v>10129.999</v>
      </c>
      <c r="K795" s="86">
        <v>60779.993999999992</v>
      </c>
      <c r="L795" t="s">
        <v>353</v>
      </c>
    </row>
    <row r="796" spans="1:12" x14ac:dyDescent="0.35">
      <c r="A796" s="89">
        <v>45831</v>
      </c>
      <c r="B796" t="s">
        <v>239</v>
      </c>
      <c r="C796" t="s">
        <v>235</v>
      </c>
      <c r="E796">
        <v>6</v>
      </c>
      <c r="F796" s="86">
        <v>8371.9</v>
      </c>
      <c r="H796">
        <v>1.21</v>
      </c>
      <c r="J796" s="86">
        <v>10129.999</v>
      </c>
      <c r="K796" s="86">
        <v>60779.993999999992</v>
      </c>
      <c r="L796" t="s">
        <v>353</v>
      </c>
    </row>
    <row r="797" spans="1:12" x14ac:dyDescent="0.35">
      <c r="A797" s="89">
        <v>45831</v>
      </c>
      <c r="B797" t="s">
        <v>239</v>
      </c>
      <c r="C797" t="s">
        <v>237</v>
      </c>
      <c r="E797">
        <v>2</v>
      </c>
      <c r="F797" s="86">
        <v>1214.8800000000001</v>
      </c>
      <c r="H797">
        <v>1.21</v>
      </c>
      <c r="J797" s="86">
        <v>1470.0048000000002</v>
      </c>
      <c r="K797" s="86">
        <v>2940.0096000000003</v>
      </c>
      <c r="L797" t="s">
        <v>353</v>
      </c>
    </row>
    <row r="798" spans="1:12" x14ac:dyDescent="0.35">
      <c r="A798" s="89">
        <v>45831</v>
      </c>
      <c r="B798" t="s">
        <v>239</v>
      </c>
      <c r="C798" t="s">
        <v>281</v>
      </c>
      <c r="E798">
        <v>1</v>
      </c>
      <c r="F798" s="86">
        <v>11123.97</v>
      </c>
      <c r="H798">
        <v>1.21</v>
      </c>
      <c r="J798" s="86">
        <v>13460.003699999999</v>
      </c>
      <c r="K798" s="86">
        <v>13460.003699999999</v>
      </c>
      <c r="L798" t="s">
        <v>353</v>
      </c>
    </row>
    <row r="799" spans="1:12" x14ac:dyDescent="0.35">
      <c r="A799" s="89">
        <v>45831</v>
      </c>
      <c r="B799" t="s">
        <v>57</v>
      </c>
      <c r="C799" t="s">
        <v>173</v>
      </c>
      <c r="E799">
        <v>1</v>
      </c>
      <c r="F799" s="86">
        <v>1840.91</v>
      </c>
      <c r="H799">
        <v>1.21</v>
      </c>
      <c r="J799" s="86">
        <v>2227.5011</v>
      </c>
      <c r="K799" s="86">
        <v>2227.5011</v>
      </c>
      <c r="L799" t="s">
        <v>353</v>
      </c>
    </row>
    <row r="800" spans="1:12" x14ac:dyDescent="0.35">
      <c r="A800" s="89">
        <v>45831</v>
      </c>
      <c r="B800" t="s">
        <v>57</v>
      </c>
      <c r="C800" t="s">
        <v>744</v>
      </c>
      <c r="E800">
        <v>1</v>
      </c>
      <c r="F800" s="86">
        <v>19524.7</v>
      </c>
      <c r="H800">
        <v>1.21</v>
      </c>
      <c r="J800" s="86">
        <v>23624.886999999999</v>
      </c>
      <c r="K800" s="86">
        <v>23624.886999999999</v>
      </c>
      <c r="L800" t="s">
        <v>353</v>
      </c>
    </row>
    <row r="801" spans="1:12" x14ac:dyDescent="0.35">
      <c r="A801" s="89">
        <v>45831</v>
      </c>
      <c r="B801" t="s">
        <v>54</v>
      </c>
      <c r="C801" t="s">
        <v>164</v>
      </c>
      <c r="E801">
        <v>3</v>
      </c>
      <c r="F801" s="86">
        <v>1357.4660633484164</v>
      </c>
      <c r="H801">
        <v>1.105</v>
      </c>
      <c r="J801" s="86">
        <v>1500</v>
      </c>
      <c r="K801" s="86">
        <v>4500</v>
      </c>
      <c r="L801" t="s">
        <v>356</v>
      </c>
    </row>
    <row r="802" spans="1:12" x14ac:dyDescent="0.35">
      <c r="A802" s="89">
        <v>45831</v>
      </c>
      <c r="B802" t="s">
        <v>54</v>
      </c>
      <c r="C802" t="s">
        <v>294</v>
      </c>
      <c r="E802">
        <v>1</v>
      </c>
      <c r="F802" s="86">
        <v>1085.972850678733</v>
      </c>
      <c r="H802">
        <v>1.105</v>
      </c>
      <c r="J802" s="86">
        <v>1200</v>
      </c>
      <c r="K802" s="86">
        <v>1200</v>
      </c>
      <c r="L802" t="s">
        <v>356</v>
      </c>
    </row>
    <row r="803" spans="1:12" x14ac:dyDescent="0.35">
      <c r="A803" s="89">
        <v>45831</v>
      </c>
      <c r="B803" t="s">
        <v>54</v>
      </c>
      <c r="C803" t="s">
        <v>268</v>
      </c>
      <c r="E803">
        <v>2</v>
      </c>
      <c r="F803" s="86">
        <v>4162.8959276018104</v>
      </c>
      <c r="H803">
        <v>1.105</v>
      </c>
      <c r="J803" s="86">
        <v>4600</v>
      </c>
      <c r="K803" s="86">
        <v>9200</v>
      </c>
      <c r="L803" t="s">
        <v>356</v>
      </c>
    </row>
    <row r="804" spans="1:12" x14ac:dyDescent="0.35">
      <c r="A804" s="89">
        <v>45831</v>
      </c>
      <c r="B804" t="s">
        <v>54</v>
      </c>
      <c r="C804" t="s">
        <v>232</v>
      </c>
      <c r="E804">
        <v>1</v>
      </c>
      <c r="F804" s="86">
        <v>2081.4479638009052</v>
      </c>
      <c r="H804">
        <v>1.105</v>
      </c>
      <c r="J804" s="86">
        <v>2300</v>
      </c>
      <c r="K804" s="86">
        <v>2300</v>
      </c>
      <c r="L804" t="s">
        <v>353</v>
      </c>
    </row>
    <row r="805" spans="1:12" x14ac:dyDescent="0.35">
      <c r="A805" s="89">
        <v>45831</v>
      </c>
      <c r="B805" t="s">
        <v>54</v>
      </c>
      <c r="C805" t="s">
        <v>28</v>
      </c>
      <c r="E805">
        <v>1</v>
      </c>
      <c r="F805" s="86">
        <v>904.97737556561083</v>
      </c>
      <c r="H805">
        <v>1.105</v>
      </c>
      <c r="J805" s="86">
        <v>1000</v>
      </c>
      <c r="K805" s="86">
        <v>1000</v>
      </c>
      <c r="L805" t="s">
        <v>356</v>
      </c>
    </row>
    <row r="806" spans="1:12" x14ac:dyDescent="0.35">
      <c r="A806" s="89">
        <v>45831</v>
      </c>
      <c r="B806" t="s">
        <v>54</v>
      </c>
      <c r="C806" t="s">
        <v>160</v>
      </c>
      <c r="E806">
        <v>1</v>
      </c>
      <c r="F806" s="86">
        <v>1900.4524886877828</v>
      </c>
      <c r="H806">
        <v>1.105</v>
      </c>
      <c r="J806" s="86">
        <v>2100</v>
      </c>
      <c r="K806" s="86">
        <v>2100</v>
      </c>
      <c r="L806" t="s">
        <v>356</v>
      </c>
    </row>
    <row r="807" spans="1:12" x14ac:dyDescent="0.35">
      <c r="A807" s="89">
        <v>45832</v>
      </c>
      <c r="B807" t="s">
        <v>50</v>
      </c>
      <c r="C807" t="s">
        <v>633</v>
      </c>
      <c r="E807">
        <v>4</v>
      </c>
      <c r="F807" s="86">
        <v>7550.0780000000004</v>
      </c>
      <c r="H807">
        <v>1.21</v>
      </c>
      <c r="I807">
        <v>0.06</v>
      </c>
      <c r="J807" s="86">
        <v>9135.5943800000005</v>
      </c>
      <c r="K807" s="86">
        <v>34349.834868800004</v>
      </c>
      <c r="L807" t="s">
        <v>356</v>
      </c>
    </row>
    <row r="808" spans="1:12" x14ac:dyDescent="0.35">
      <c r="A808" s="89">
        <v>45832</v>
      </c>
      <c r="B808" t="s">
        <v>242</v>
      </c>
      <c r="C808" t="s">
        <v>331</v>
      </c>
      <c r="E808">
        <v>5</v>
      </c>
      <c r="F808" s="86">
        <v>7542.9759999999997</v>
      </c>
      <c r="H808">
        <v>1.21</v>
      </c>
      <c r="J808" s="86">
        <v>9127.0009599999994</v>
      </c>
      <c r="K808" s="86">
        <v>45635.004799999995</v>
      </c>
      <c r="L808" t="s">
        <v>353</v>
      </c>
    </row>
    <row r="809" spans="1:12" x14ac:dyDescent="0.35">
      <c r="A809" s="89">
        <v>45832</v>
      </c>
      <c r="B809" t="s">
        <v>242</v>
      </c>
      <c r="C809" t="s">
        <v>330</v>
      </c>
      <c r="E809">
        <v>20</v>
      </c>
      <c r="F809" s="86">
        <v>11356.198</v>
      </c>
      <c r="H809">
        <v>1.21</v>
      </c>
      <c r="J809" s="86">
        <v>13740.99958</v>
      </c>
      <c r="K809" s="86">
        <v>274819.99160000001</v>
      </c>
      <c r="L809" t="s">
        <v>353</v>
      </c>
    </row>
    <row r="810" spans="1:12" x14ac:dyDescent="0.35">
      <c r="A810" s="89">
        <v>45832</v>
      </c>
      <c r="B810" t="s">
        <v>346</v>
      </c>
      <c r="C810" t="s">
        <v>332</v>
      </c>
      <c r="E810">
        <v>5.03</v>
      </c>
      <c r="F810" s="86">
        <v>8992.2999999999993</v>
      </c>
      <c r="H810">
        <v>1.21</v>
      </c>
      <c r="J810" s="86">
        <v>10880.683000000001</v>
      </c>
      <c r="K810" s="86">
        <v>54729.835489999998</v>
      </c>
      <c r="L810" t="s">
        <v>356</v>
      </c>
    </row>
    <row r="811" spans="1:12" x14ac:dyDescent="0.35">
      <c r="A811" s="89">
        <v>45832</v>
      </c>
      <c r="B811" t="s">
        <v>346</v>
      </c>
      <c r="C811" t="s">
        <v>334</v>
      </c>
      <c r="E811">
        <v>10.050000000000001</v>
      </c>
      <c r="F811" s="86">
        <v>9163.5120000000006</v>
      </c>
      <c r="H811">
        <v>1.21</v>
      </c>
      <c r="J811" s="86">
        <v>11087.84952</v>
      </c>
      <c r="K811" s="86">
        <v>111432.887676</v>
      </c>
      <c r="L811" t="s">
        <v>356</v>
      </c>
    </row>
    <row r="812" spans="1:12" x14ac:dyDescent="0.35">
      <c r="A812" s="89">
        <v>45832</v>
      </c>
      <c r="B812" t="s">
        <v>52</v>
      </c>
      <c r="C812" t="s">
        <v>128</v>
      </c>
      <c r="E812">
        <v>12</v>
      </c>
      <c r="F812" s="86">
        <v>1101.4100000000001</v>
      </c>
      <c r="H812">
        <v>1.21</v>
      </c>
      <c r="J812" s="86">
        <v>1332.7061000000001</v>
      </c>
      <c r="K812" s="86">
        <v>15992.473200000002</v>
      </c>
      <c r="L812" t="s">
        <v>356</v>
      </c>
    </row>
    <row r="813" spans="1:12" x14ac:dyDescent="0.35">
      <c r="A813" s="89">
        <v>45832</v>
      </c>
      <c r="B813" t="s">
        <v>52</v>
      </c>
      <c r="C813" t="s">
        <v>129</v>
      </c>
      <c r="E813">
        <v>12</v>
      </c>
      <c r="F813" s="86">
        <v>1182.56</v>
      </c>
      <c r="H813">
        <v>1.21</v>
      </c>
      <c r="J813" s="86">
        <v>1430.8975999999998</v>
      </c>
      <c r="K813" s="86">
        <v>17170.771199999999</v>
      </c>
      <c r="L813" t="s">
        <v>356</v>
      </c>
    </row>
    <row r="814" spans="1:12" x14ac:dyDescent="0.35">
      <c r="A814" s="89">
        <v>45832</v>
      </c>
      <c r="B814" t="s">
        <v>52</v>
      </c>
      <c r="C814" t="s">
        <v>127</v>
      </c>
      <c r="E814">
        <v>96</v>
      </c>
      <c r="F814" s="86">
        <v>1101.4100000000001</v>
      </c>
      <c r="H814">
        <v>1.21</v>
      </c>
      <c r="J814" s="86">
        <v>1332.7061000000001</v>
      </c>
      <c r="K814" s="86">
        <v>127939.78560000002</v>
      </c>
      <c r="L814" t="s">
        <v>356</v>
      </c>
    </row>
    <row r="815" spans="1:12" x14ac:dyDescent="0.35">
      <c r="A815" s="89">
        <v>45832</v>
      </c>
      <c r="B815" t="s">
        <v>52</v>
      </c>
      <c r="C815" t="s">
        <v>127</v>
      </c>
      <c r="E815">
        <v>24</v>
      </c>
      <c r="F815" s="86">
        <v>1101.4100000000001</v>
      </c>
      <c r="H815">
        <v>1.21</v>
      </c>
      <c r="J815" s="86">
        <v>1332.7061000000001</v>
      </c>
      <c r="K815" s="86">
        <v>31984.946400000004</v>
      </c>
      <c r="L815" t="s">
        <v>353</v>
      </c>
    </row>
    <row r="816" spans="1:12" x14ac:dyDescent="0.35">
      <c r="A816" s="89">
        <v>45835</v>
      </c>
      <c r="B816" t="s">
        <v>240</v>
      </c>
      <c r="C816" t="s">
        <v>241</v>
      </c>
      <c r="E816">
        <v>10</v>
      </c>
      <c r="F816" s="86">
        <v>3631.98</v>
      </c>
      <c r="H816">
        <v>1.21</v>
      </c>
      <c r="I816">
        <v>0.05</v>
      </c>
      <c r="J816" s="86">
        <v>4394.6957999999995</v>
      </c>
      <c r="K816" s="86">
        <v>41749.610099999998</v>
      </c>
      <c r="L816" t="s">
        <v>353</v>
      </c>
    </row>
    <row r="817" spans="1:12" x14ac:dyDescent="0.35">
      <c r="A817" s="89">
        <v>45836</v>
      </c>
      <c r="B817" t="s">
        <v>50</v>
      </c>
      <c r="C817" t="s">
        <v>754</v>
      </c>
      <c r="E817">
        <v>8</v>
      </c>
      <c r="F817" s="86">
        <v>4802.0510999999997</v>
      </c>
      <c r="H817">
        <v>1.21</v>
      </c>
      <c r="I817">
        <v>0.06</v>
      </c>
      <c r="J817" s="86">
        <v>5810.4818309999991</v>
      </c>
      <c r="K817" s="86">
        <v>43694.823369119993</v>
      </c>
      <c r="L817" t="s">
        <v>356</v>
      </c>
    </row>
    <row r="818" spans="1:12" x14ac:dyDescent="0.35">
      <c r="A818" s="89">
        <v>45836</v>
      </c>
      <c r="B818" t="s">
        <v>50</v>
      </c>
      <c r="C818" t="s">
        <v>741</v>
      </c>
      <c r="E818">
        <v>3.5</v>
      </c>
      <c r="F818" s="86">
        <v>5488.0012571428579</v>
      </c>
      <c r="H818">
        <v>1.21</v>
      </c>
      <c r="I818">
        <v>0.06</v>
      </c>
      <c r="J818" s="86">
        <v>6640.4815211428577</v>
      </c>
      <c r="K818" s="86">
        <v>21847.184204559999</v>
      </c>
      <c r="L818" t="s">
        <v>353</v>
      </c>
    </row>
    <row r="819" spans="1:12" x14ac:dyDescent="0.35">
      <c r="A819" s="89">
        <v>45836</v>
      </c>
      <c r="B819" t="s">
        <v>50</v>
      </c>
      <c r="C819" t="s">
        <v>544</v>
      </c>
      <c r="E819">
        <v>1.1399999999999999</v>
      </c>
      <c r="F819" s="86">
        <v>5325.6751999999997</v>
      </c>
      <c r="H819">
        <v>1.21</v>
      </c>
      <c r="I819">
        <v>0.06</v>
      </c>
      <c r="J819" s="86">
        <v>6444.0669919999991</v>
      </c>
      <c r="K819" s="86">
        <v>6905.4621886271998</v>
      </c>
      <c r="L819" t="s">
        <v>356</v>
      </c>
    </row>
    <row r="820" spans="1:12" x14ac:dyDescent="0.35">
      <c r="A820" s="89">
        <v>45836</v>
      </c>
      <c r="B820" t="s">
        <v>53</v>
      </c>
      <c r="C820" t="s">
        <v>138</v>
      </c>
      <c r="E820">
        <v>100</v>
      </c>
      <c r="F820" s="86">
        <v>15.702500000000001</v>
      </c>
      <c r="H820">
        <v>1.21</v>
      </c>
      <c r="J820" s="86">
        <v>19.000025000000001</v>
      </c>
      <c r="K820" s="86">
        <v>1900.0025000000001</v>
      </c>
      <c r="L820" t="s">
        <v>356</v>
      </c>
    </row>
    <row r="821" spans="1:12" x14ac:dyDescent="0.35">
      <c r="A821" s="89">
        <v>45836</v>
      </c>
      <c r="B821" t="s">
        <v>53</v>
      </c>
      <c r="C821" t="s">
        <v>434</v>
      </c>
      <c r="E821">
        <v>5</v>
      </c>
      <c r="F821" s="86">
        <v>908.48400000000004</v>
      </c>
      <c r="H821">
        <v>1.21</v>
      </c>
      <c r="J821" s="86">
        <v>1099.2656400000001</v>
      </c>
      <c r="K821" s="86">
        <v>5496.3281999999999</v>
      </c>
      <c r="L821" t="s">
        <v>356</v>
      </c>
    </row>
    <row r="822" spans="1:12" x14ac:dyDescent="0.35">
      <c r="A822" s="89">
        <v>45838</v>
      </c>
      <c r="B822" t="s">
        <v>348</v>
      </c>
      <c r="C822" t="s">
        <v>249</v>
      </c>
      <c r="E822">
        <v>25</v>
      </c>
      <c r="F822" s="86">
        <v>899.88</v>
      </c>
      <c r="H822">
        <v>1</v>
      </c>
      <c r="J822" s="86">
        <v>899.88</v>
      </c>
      <c r="K822" s="86">
        <v>22497</v>
      </c>
      <c r="L822" t="s">
        <v>353</v>
      </c>
    </row>
    <row r="823" spans="1:12" x14ac:dyDescent="0.35">
      <c r="A823" s="89">
        <v>45838</v>
      </c>
      <c r="B823" t="s">
        <v>348</v>
      </c>
      <c r="C823" t="s">
        <v>247</v>
      </c>
      <c r="E823">
        <v>200</v>
      </c>
      <c r="F823" s="86">
        <v>728.52892561983469</v>
      </c>
      <c r="H823">
        <v>1</v>
      </c>
      <c r="J823" s="86">
        <v>728.52892561983469</v>
      </c>
      <c r="K823" s="86">
        <v>145705.78512396693</v>
      </c>
      <c r="L823" t="s">
        <v>353</v>
      </c>
    </row>
    <row r="824" spans="1:12" x14ac:dyDescent="0.35">
      <c r="A824" s="89">
        <v>45838</v>
      </c>
      <c r="B824" t="s">
        <v>348</v>
      </c>
      <c r="C824" t="s">
        <v>246</v>
      </c>
      <c r="E824">
        <v>50</v>
      </c>
      <c r="F824" s="86">
        <v>931.16</v>
      </c>
      <c r="H824">
        <v>1</v>
      </c>
      <c r="J824" s="86">
        <v>931.16</v>
      </c>
      <c r="K824" s="86">
        <v>46558</v>
      </c>
      <c r="L824" t="s">
        <v>353</v>
      </c>
    </row>
    <row r="825" spans="1:12" x14ac:dyDescent="0.35">
      <c r="A825" s="89">
        <v>45838</v>
      </c>
      <c r="B825" t="s">
        <v>348</v>
      </c>
      <c r="C825" t="s">
        <v>248</v>
      </c>
      <c r="E825">
        <v>25</v>
      </c>
      <c r="F825" s="86">
        <v>1393.24</v>
      </c>
      <c r="H825">
        <v>1</v>
      </c>
      <c r="J825" s="86">
        <v>1393.24</v>
      </c>
      <c r="K825" s="86">
        <v>34831</v>
      </c>
      <c r="L825" t="s">
        <v>353</v>
      </c>
    </row>
    <row r="826" spans="1:12" x14ac:dyDescent="0.35">
      <c r="A826" s="89">
        <v>45838</v>
      </c>
      <c r="B826" t="s">
        <v>50</v>
      </c>
      <c r="C826" t="s">
        <v>130</v>
      </c>
      <c r="E826">
        <v>2</v>
      </c>
      <c r="F826" s="86">
        <v>4943.8546999999999</v>
      </c>
      <c r="H826">
        <v>1.21</v>
      </c>
      <c r="I826">
        <v>0.06</v>
      </c>
      <c r="J826" s="86">
        <v>5982.0641869999999</v>
      </c>
      <c r="K826" s="86">
        <v>11246.280671559998</v>
      </c>
      <c r="L826" t="s">
        <v>356</v>
      </c>
    </row>
    <row r="827" spans="1:12" x14ac:dyDescent="0.35">
      <c r="A827" s="89">
        <v>45838</v>
      </c>
      <c r="B827" t="s">
        <v>50</v>
      </c>
      <c r="C827" t="s">
        <v>330</v>
      </c>
      <c r="E827">
        <v>2.5</v>
      </c>
      <c r="F827" s="86">
        <v>10134.837519999999</v>
      </c>
      <c r="H827">
        <v>1.21</v>
      </c>
      <c r="I827">
        <v>0.06</v>
      </c>
      <c r="J827" s="86">
        <v>12263.1533992</v>
      </c>
      <c r="K827" s="86">
        <v>28818.410488119996</v>
      </c>
      <c r="L827" t="s">
        <v>356</v>
      </c>
    </row>
    <row r="828" spans="1:12" x14ac:dyDescent="0.35">
      <c r="A828" s="89">
        <v>45838</v>
      </c>
      <c r="B828" t="s">
        <v>50</v>
      </c>
      <c r="C828" t="s">
        <v>320</v>
      </c>
      <c r="E828">
        <v>2</v>
      </c>
      <c r="F828" s="86">
        <v>1039.5</v>
      </c>
      <c r="H828">
        <v>1.21</v>
      </c>
      <c r="J828" s="86">
        <v>1257.7950000000001</v>
      </c>
      <c r="K828" s="86">
        <v>2515.59</v>
      </c>
      <c r="L828" t="s">
        <v>356</v>
      </c>
    </row>
    <row r="829" spans="1:12" x14ac:dyDescent="0.35">
      <c r="A829" s="89">
        <v>45838</v>
      </c>
      <c r="B829" t="s">
        <v>50</v>
      </c>
      <c r="C829" t="s">
        <v>326</v>
      </c>
      <c r="E829">
        <v>2</v>
      </c>
      <c r="F829" s="86">
        <v>780.12</v>
      </c>
      <c r="H829">
        <v>1.21</v>
      </c>
      <c r="J829" s="86">
        <v>943.9452</v>
      </c>
      <c r="K829" s="86">
        <v>1887.8904</v>
      </c>
      <c r="L829" t="s">
        <v>356</v>
      </c>
    </row>
    <row r="830" spans="1:12" x14ac:dyDescent="0.35">
      <c r="A830" s="89">
        <v>45838</v>
      </c>
      <c r="B830" t="s">
        <v>50</v>
      </c>
      <c r="C830" t="s">
        <v>106</v>
      </c>
      <c r="E830">
        <v>2</v>
      </c>
      <c r="F830" s="86">
        <v>849.42899999999997</v>
      </c>
      <c r="H830">
        <v>1.21</v>
      </c>
      <c r="I830">
        <v>0.06</v>
      </c>
      <c r="J830" s="86">
        <v>1027.80909</v>
      </c>
      <c r="K830" s="86">
        <v>1932.2810891999995</v>
      </c>
      <c r="L830" t="s">
        <v>356</v>
      </c>
    </row>
    <row r="831" spans="1:12" x14ac:dyDescent="0.35">
      <c r="A831" s="89">
        <v>45838</v>
      </c>
      <c r="B831" t="s">
        <v>242</v>
      </c>
      <c r="C831" t="s">
        <v>178</v>
      </c>
      <c r="E831">
        <v>10</v>
      </c>
      <c r="F831" s="86">
        <v>652.89256198347107</v>
      </c>
      <c r="H831">
        <v>1.21</v>
      </c>
      <c r="I831">
        <v>0</v>
      </c>
      <c r="J831" s="86">
        <v>790</v>
      </c>
      <c r="K831" s="86">
        <v>7899.9999999999982</v>
      </c>
      <c r="L831" t="s">
        <v>356</v>
      </c>
    </row>
    <row r="832" spans="1:12" x14ac:dyDescent="0.35">
      <c r="A832" s="89">
        <v>45838</v>
      </c>
      <c r="B832" t="s">
        <v>57</v>
      </c>
      <c r="C832" t="s">
        <v>220</v>
      </c>
      <c r="E832">
        <v>10</v>
      </c>
      <c r="F832" s="86">
        <v>1335</v>
      </c>
      <c r="H832">
        <v>1.21</v>
      </c>
      <c r="J832" s="86">
        <v>1615.35</v>
      </c>
      <c r="K832" s="86">
        <v>16153.5</v>
      </c>
      <c r="L832" t="s">
        <v>353</v>
      </c>
    </row>
    <row r="833" spans="1:12" x14ac:dyDescent="0.35">
      <c r="A833" s="89">
        <v>45838</v>
      </c>
      <c r="B833" t="s">
        <v>57</v>
      </c>
      <c r="C833" t="s">
        <v>174</v>
      </c>
      <c r="E833">
        <v>1</v>
      </c>
      <c r="F833" s="86">
        <v>8400.3799999999992</v>
      </c>
      <c r="H833">
        <v>1.21</v>
      </c>
      <c r="J833" s="86">
        <v>10164.459800000001</v>
      </c>
      <c r="K833" s="86">
        <v>10164.459800000001</v>
      </c>
      <c r="L833" t="s">
        <v>353</v>
      </c>
    </row>
    <row r="834" spans="1:12" x14ac:dyDescent="0.35">
      <c r="A834" s="89">
        <v>45838</v>
      </c>
      <c r="B834" t="s">
        <v>54</v>
      </c>
      <c r="C834" t="s">
        <v>268</v>
      </c>
      <c r="E834">
        <v>2</v>
      </c>
      <c r="F834" s="86">
        <v>2081.4479638009052</v>
      </c>
      <c r="H834">
        <v>1.105</v>
      </c>
      <c r="J834" s="86">
        <v>2300</v>
      </c>
      <c r="K834" s="86">
        <v>4600</v>
      </c>
      <c r="L834" t="s">
        <v>356</v>
      </c>
    </row>
    <row r="835" spans="1:12" x14ac:dyDescent="0.35">
      <c r="A835" s="89">
        <v>45838</v>
      </c>
      <c r="B835" t="s">
        <v>54</v>
      </c>
      <c r="C835" t="s">
        <v>166</v>
      </c>
      <c r="E835">
        <v>1</v>
      </c>
      <c r="F835" s="86">
        <v>814.47963800904995</v>
      </c>
      <c r="H835">
        <v>1.105</v>
      </c>
      <c r="J835" s="86">
        <v>900</v>
      </c>
      <c r="K835" s="86">
        <v>900</v>
      </c>
      <c r="L835" t="s">
        <v>356</v>
      </c>
    </row>
    <row r="836" spans="1:12" x14ac:dyDescent="0.35">
      <c r="A836" s="89">
        <v>45838</v>
      </c>
      <c r="B836" t="s">
        <v>54</v>
      </c>
      <c r="C836" t="s">
        <v>165</v>
      </c>
      <c r="E836">
        <v>1</v>
      </c>
      <c r="F836" s="86">
        <v>1628.9592760180997</v>
      </c>
      <c r="H836">
        <v>1.105</v>
      </c>
      <c r="J836" s="86">
        <v>1800</v>
      </c>
      <c r="K836" s="86">
        <v>1800</v>
      </c>
      <c r="L836" t="s">
        <v>356</v>
      </c>
    </row>
    <row r="837" spans="1:12" x14ac:dyDescent="0.35">
      <c r="A837" s="89">
        <v>45838</v>
      </c>
      <c r="B837" t="s">
        <v>54</v>
      </c>
      <c r="C837" t="s">
        <v>160</v>
      </c>
      <c r="E837">
        <v>1</v>
      </c>
      <c r="F837" s="86">
        <v>2533.9366515837105</v>
      </c>
      <c r="H837">
        <v>1.105</v>
      </c>
      <c r="J837" s="86">
        <v>2800</v>
      </c>
      <c r="K837" s="86">
        <v>2800</v>
      </c>
      <c r="L837" t="s">
        <v>356</v>
      </c>
    </row>
    <row r="838" spans="1:12" x14ac:dyDescent="0.35">
      <c r="A838" s="89">
        <v>45839</v>
      </c>
      <c r="B838" t="s">
        <v>534</v>
      </c>
      <c r="C838" t="s">
        <v>503</v>
      </c>
      <c r="E838">
        <v>0.75</v>
      </c>
      <c r="F838" s="86">
        <v>10500</v>
      </c>
      <c r="H838">
        <v>1</v>
      </c>
      <c r="J838" s="86">
        <v>10500</v>
      </c>
      <c r="K838" s="86">
        <v>7875</v>
      </c>
      <c r="L838" t="s">
        <v>353</v>
      </c>
    </row>
    <row r="839" spans="1:12" x14ac:dyDescent="0.35">
      <c r="A839" s="89">
        <v>45839</v>
      </c>
      <c r="B839" t="s">
        <v>534</v>
      </c>
      <c r="C839" t="s">
        <v>503</v>
      </c>
      <c r="E839">
        <v>0.25</v>
      </c>
      <c r="F839" s="86">
        <v>10500</v>
      </c>
      <c r="H839">
        <v>1</v>
      </c>
      <c r="J839" s="86">
        <v>10500</v>
      </c>
      <c r="K839" s="86">
        <v>2625</v>
      </c>
      <c r="L839" t="s">
        <v>356</v>
      </c>
    </row>
    <row r="840" spans="1:12" x14ac:dyDescent="0.35">
      <c r="A840" s="89">
        <v>45839</v>
      </c>
      <c r="B840" t="s">
        <v>534</v>
      </c>
      <c r="C840" t="s">
        <v>550</v>
      </c>
      <c r="E840">
        <v>7</v>
      </c>
      <c r="F840" s="86">
        <v>785.71428571428555</v>
      </c>
      <c r="H840">
        <v>1</v>
      </c>
      <c r="J840" s="86">
        <v>785.71428571428555</v>
      </c>
      <c r="K840" s="86">
        <v>5500</v>
      </c>
      <c r="L840" t="s">
        <v>353</v>
      </c>
    </row>
    <row r="841" spans="1:12" x14ac:dyDescent="0.35">
      <c r="A841" s="89">
        <v>45839</v>
      </c>
      <c r="B841" t="s">
        <v>534</v>
      </c>
      <c r="C841" t="s">
        <v>550</v>
      </c>
      <c r="E841">
        <v>7</v>
      </c>
      <c r="F841" s="86">
        <v>785.71428571428555</v>
      </c>
      <c r="H841">
        <v>1</v>
      </c>
      <c r="J841" s="86">
        <v>785.71428571428555</v>
      </c>
      <c r="K841" s="86">
        <v>5500</v>
      </c>
      <c r="L841" t="s">
        <v>356</v>
      </c>
    </row>
    <row r="842" spans="1:12" x14ac:dyDescent="0.35">
      <c r="A842" s="89">
        <v>45839</v>
      </c>
      <c r="B842" t="s">
        <v>534</v>
      </c>
      <c r="C842" t="s">
        <v>154</v>
      </c>
      <c r="E842">
        <v>9</v>
      </c>
      <c r="F842" s="86">
        <v>944.44444444444446</v>
      </c>
      <c r="H842">
        <v>1</v>
      </c>
      <c r="J842" s="86">
        <v>944.44444444444446</v>
      </c>
      <c r="K842" s="86">
        <v>8500</v>
      </c>
      <c r="L842" t="s">
        <v>356</v>
      </c>
    </row>
    <row r="843" spans="1:12" x14ac:dyDescent="0.35">
      <c r="A843" s="89">
        <v>45839</v>
      </c>
      <c r="B843" t="s">
        <v>534</v>
      </c>
      <c r="C843" t="s">
        <v>154</v>
      </c>
      <c r="E843">
        <v>9</v>
      </c>
      <c r="F843" s="86">
        <v>944.44444444444446</v>
      </c>
      <c r="H843">
        <v>1</v>
      </c>
      <c r="J843" s="86">
        <v>944.44444444444446</v>
      </c>
      <c r="K843" s="86">
        <v>8500</v>
      </c>
      <c r="L843" t="s">
        <v>353</v>
      </c>
    </row>
    <row r="844" spans="1:12" x14ac:dyDescent="0.35">
      <c r="A844" s="89">
        <v>45839</v>
      </c>
      <c r="B844" t="s">
        <v>534</v>
      </c>
      <c r="C844" t="s">
        <v>512</v>
      </c>
      <c r="E844">
        <v>28</v>
      </c>
      <c r="F844" s="86">
        <v>857.14285714285711</v>
      </c>
      <c r="H844">
        <v>1</v>
      </c>
      <c r="J844" s="86">
        <v>857.14285714285711</v>
      </c>
      <c r="K844" s="86">
        <v>24000</v>
      </c>
      <c r="L844" t="s">
        <v>356</v>
      </c>
    </row>
    <row r="845" spans="1:12" x14ac:dyDescent="0.35">
      <c r="A845" s="89">
        <v>45839</v>
      </c>
      <c r="B845" t="s">
        <v>534</v>
      </c>
      <c r="C845" t="s">
        <v>156</v>
      </c>
      <c r="E845">
        <v>9</v>
      </c>
      <c r="F845" s="86">
        <v>1166.6666666666667</v>
      </c>
      <c r="H845">
        <v>1</v>
      </c>
      <c r="J845" s="86">
        <v>1166.6666666666667</v>
      </c>
      <c r="K845" s="86">
        <v>10500</v>
      </c>
      <c r="L845" t="s">
        <v>353</v>
      </c>
    </row>
    <row r="846" spans="1:12" x14ac:dyDescent="0.35">
      <c r="A846" s="89">
        <v>45839</v>
      </c>
      <c r="B846" t="s">
        <v>534</v>
      </c>
      <c r="C846" t="s">
        <v>156</v>
      </c>
      <c r="E846">
        <v>9</v>
      </c>
      <c r="F846" s="86">
        <v>1166.6666666666667</v>
      </c>
      <c r="H846">
        <v>1</v>
      </c>
      <c r="J846" s="86">
        <v>1166.6666666666667</v>
      </c>
      <c r="K846" s="86">
        <v>10500</v>
      </c>
      <c r="L846" t="s">
        <v>356</v>
      </c>
    </row>
    <row r="847" spans="1:12" x14ac:dyDescent="0.35">
      <c r="A847" s="89">
        <v>45839</v>
      </c>
      <c r="B847" t="s">
        <v>534</v>
      </c>
      <c r="C847" t="s">
        <v>157</v>
      </c>
      <c r="E847">
        <v>5</v>
      </c>
      <c r="F847" s="86">
        <v>3000</v>
      </c>
      <c r="H847">
        <v>1</v>
      </c>
      <c r="J847" s="86">
        <v>3000</v>
      </c>
      <c r="K847" s="86">
        <v>15000</v>
      </c>
      <c r="L847" t="s">
        <v>356</v>
      </c>
    </row>
    <row r="848" spans="1:12" x14ac:dyDescent="0.35">
      <c r="A848" s="89">
        <v>45839</v>
      </c>
      <c r="B848" t="s">
        <v>53</v>
      </c>
      <c r="C848" t="s">
        <v>488</v>
      </c>
      <c r="E848">
        <v>2</v>
      </c>
      <c r="F848" s="86">
        <v>1074.3801652892562</v>
      </c>
      <c r="H848">
        <v>1.21</v>
      </c>
      <c r="J848" s="86">
        <v>1300</v>
      </c>
      <c r="K848" s="86">
        <v>2600</v>
      </c>
      <c r="L848" t="s">
        <v>353</v>
      </c>
    </row>
    <row r="849" spans="1:12" x14ac:dyDescent="0.35">
      <c r="A849" s="89">
        <v>45839</v>
      </c>
      <c r="B849" t="s">
        <v>53</v>
      </c>
      <c r="C849" t="s">
        <v>137</v>
      </c>
      <c r="E849">
        <v>1</v>
      </c>
      <c r="F849" s="86">
        <v>4958.6776859504134</v>
      </c>
      <c r="H849">
        <v>1.21</v>
      </c>
      <c r="J849" s="86">
        <v>6000</v>
      </c>
      <c r="K849" s="86">
        <v>6000</v>
      </c>
      <c r="L849" t="s">
        <v>353</v>
      </c>
    </row>
    <row r="850" spans="1:12" x14ac:dyDescent="0.35">
      <c r="A850" s="89">
        <v>45839</v>
      </c>
      <c r="B850" t="s">
        <v>53</v>
      </c>
      <c r="C850" t="s">
        <v>136</v>
      </c>
      <c r="E850">
        <v>30</v>
      </c>
      <c r="F850" s="86">
        <v>164.1</v>
      </c>
      <c r="H850">
        <v>1.21</v>
      </c>
      <c r="J850" s="86">
        <v>198.56100000000001</v>
      </c>
      <c r="K850" s="86">
        <v>5956.83</v>
      </c>
      <c r="L850" t="s">
        <v>356</v>
      </c>
    </row>
    <row r="851" spans="1:12" x14ac:dyDescent="0.35">
      <c r="A851" s="89">
        <v>45839</v>
      </c>
      <c r="B851" t="s">
        <v>53</v>
      </c>
      <c r="C851" t="s">
        <v>447</v>
      </c>
      <c r="E851">
        <v>24</v>
      </c>
      <c r="F851" s="86">
        <v>41.32</v>
      </c>
      <c r="H851">
        <v>1.21</v>
      </c>
      <c r="J851" s="86">
        <v>49.997199999999999</v>
      </c>
      <c r="K851" s="86">
        <v>1199.9328</v>
      </c>
      <c r="L851" t="s">
        <v>356</v>
      </c>
    </row>
    <row r="852" spans="1:12" x14ac:dyDescent="0.35">
      <c r="A852" s="89">
        <v>45839</v>
      </c>
      <c r="B852" t="s">
        <v>53</v>
      </c>
      <c r="C852" t="s">
        <v>342</v>
      </c>
      <c r="E852">
        <v>1</v>
      </c>
      <c r="F852" s="86">
        <v>6446.2809917355371</v>
      </c>
      <c r="H852">
        <v>1.21</v>
      </c>
      <c r="J852" s="86">
        <v>7800</v>
      </c>
      <c r="K852" s="86">
        <v>7800</v>
      </c>
      <c r="L852" t="s">
        <v>353</v>
      </c>
    </row>
    <row r="853" spans="1:12" x14ac:dyDescent="0.35">
      <c r="A853" s="89">
        <v>45839</v>
      </c>
      <c r="B853" t="s">
        <v>53</v>
      </c>
      <c r="C853" t="s">
        <v>553</v>
      </c>
      <c r="E853">
        <v>1</v>
      </c>
      <c r="F853" s="86">
        <v>826.45</v>
      </c>
      <c r="H853">
        <v>1.21</v>
      </c>
      <c r="J853" s="86">
        <v>1000.0045</v>
      </c>
      <c r="K853" s="86">
        <v>1000.0045</v>
      </c>
      <c r="L853" t="s">
        <v>356</v>
      </c>
    </row>
    <row r="854" spans="1:12" x14ac:dyDescent="0.35">
      <c r="A854" s="89">
        <v>45839</v>
      </c>
      <c r="B854" t="s">
        <v>53</v>
      </c>
      <c r="C854" t="s">
        <v>554</v>
      </c>
      <c r="E854">
        <v>2</v>
      </c>
      <c r="F854" s="86">
        <v>495.86776859504135</v>
      </c>
      <c r="H854">
        <v>1.21</v>
      </c>
      <c r="J854" s="86">
        <v>600</v>
      </c>
      <c r="K854" s="86">
        <v>1200</v>
      </c>
      <c r="L854" t="s">
        <v>353</v>
      </c>
    </row>
    <row r="855" spans="1:12" x14ac:dyDescent="0.35">
      <c r="A855" s="89">
        <v>45839</v>
      </c>
      <c r="B855" t="s">
        <v>53</v>
      </c>
      <c r="C855" t="s">
        <v>144</v>
      </c>
      <c r="E855">
        <v>5</v>
      </c>
      <c r="F855" s="86">
        <v>1074.3800000000001</v>
      </c>
      <c r="H855">
        <v>1.21</v>
      </c>
      <c r="J855" s="86">
        <v>1299.9998000000001</v>
      </c>
      <c r="K855" s="86">
        <v>6499.9990000000007</v>
      </c>
      <c r="L855" t="s">
        <v>356</v>
      </c>
    </row>
    <row r="856" spans="1:12" x14ac:dyDescent="0.35">
      <c r="A856" s="89">
        <v>45839</v>
      </c>
      <c r="B856" t="s">
        <v>53</v>
      </c>
      <c r="C856" t="s">
        <v>489</v>
      </c>
      <c r="E856">
        <v>30</v>
      </c>
      <c r="F856" s="86">
        <v>181.82</v>
      </c>
      <c r="H856">
        <v>1.21</v>
      </c>
      <c r="J856" s="86">
        <v>220.00219999999999</v>
      </c>
      <c r="K856" s="86">
        <v>6600.0659999999989</v>
      </c>
      <c r="L856" t="s">
        <v>356</v>
      </c>
    </row>
    <row r="857" spans="1:12" x14ac:dyDescent="0.35">
      <c r="A857" s="89">
        <v>45839</v>
      </c>
      <c r="B857" t="s">
        <v>242</v>
      </c>
      <c r="C857" t="s">
        <v>552</v>
      </c>
      <c r="E857">
        <v>10</v>
      </c>
      <c r="F857" s="86">
        <v>652.89</v>
      </c>
      <c r="H857">
        <v>1.21</v>
      </c>
      <c r="J857" s="86">
        <v>789.99689999999998</v>
      </c>
      <c r="K857" s="86">
        <v>7899.9689999999982</v>
      </c>
      <c r="L857" t="s">
        <v>353</v>
      </c>
    </row>
    <row r="858" spans="1:12" x14ac:dyDescent="0.35">
      <c r="A858" s="89">
        <v>45839</v>
      </c>
      <c r="B858" t="s">
        <v>242</v>
      </c>
      <c r="C858" t="s">
        <v>551</v>
      </c>
      <c r="E858">
        <v>12</v>
      </c>
      <c r="F858" s="86">
        <v>1092.56</v>
      </c>
      <c r="H858">
        <v>1.21</v>
      </c>
      <c r="J858" s="86">
        <v>1321.9975999999999</v>
      </c>
      <c r="K858" s="86">
        <v>15863.971199999998</v>
      </c>
      <c r="L858" t="s">
        <v>356</v>
      </c>
    </row>
    <row r="859" spans="1:12" x14ac:dyDescent="0.35">
      <c r="A859" s="89">
        <v>45839</v>
      </c>
      <c r="B859" t="s">
        <v>242</v>
      </c>
      <c r="C859" t="s">
        <v>330</v>
      </c>
      <c r="E859">
        <v>20</v>
      </c>
      <c r="F859" s="86">
        <v>9964.1320000000014</v>
      </c>
      <c r="H859">
        <v>1.21</v>
      </c>
      <c r="J859" s="86">
        <v>12056.599720000002</v>
      </c>
      <c r="K859" s="86">
        <v>241131.9944</v>
      </c>
      <c r="L859" t="s">
        <v>353</v>
      </c>
    </row>
    <row r="860" spans="1:12" x14ac:dyDescent="0.35">
      <c r="A860" s="89">
        <v>45839</v>
      </c>
      <c r="B860" t="s">
        <v>52</v>
      </c>
      <c r="C860" t="s">
        <v>127</v>
      </c>
      <c r="E860">
        <v>96</v>
      </c>
      <c r="F860" s="86">
        <v>1101.4100000000001</v>
      </c>
      <c r="H860">
        <v>1.21</v>
      </c>
      <c r="J860" s="86">
        <v>1332.7061000000001</v>
      </c>
      <c r="K860" s="86">
        <v>127939.78560000002</v>
      </c>
      <c r="L860" t="s">
        <v>356</v>
      </c>
    </row>
    <row r="861" spans="1:12" x14ac:dyDescent="0.35">
      <c r="A861" s="89">
        <v>45841</v>
      </c>
      <c r="B861" t="s">
        <v>346</v>
      </c>
      <c r="C861" t="s">
        <v>332</v>
      </c>
      <c r="E861">
        <v>5</v>
      </c>
      <c r="F861" s="86">
        <v>8992.2999999999993</v>
      </c>
      <c r="H861">
        <v>1.21</v>
      </c>
      <c r="J861" s="86">
        <v>10880.683000000001</v>
      </c>
      <c r="K861" s="86">
        <v>54403.415000000001</v>
      </c>
      <c r="L861" t="s">
        <v>356</v>
      </c>
    </row>
    <row r="862" spans="1:12" x14ac:dyDescent="0.35">
      <c r="A862" s="89">
        <v>45841</v>
      </c>
      <c r="B862" t="s">
        <v>346</v>
      </c>
      <c r="C862" t="s">
        <v>214</v>
      </c>
      <c r="E862">
        <v>5.69</v>
      </c>
      <c r="F862" s="86">
        <v>8625.0350999999991</v>
      </c>
      <c r="H862">
        <v>1.21</v>
      </c>
      <c r="J862" s="86">
        <v>10436.292471000001</v>
      </c>
      <c r="K862" s="86">
        <v>59382.504159989992</v>
      </c>
      <c r="L862" t="s">
        <v>353</v>
      </c>
    </row>
    <row r="863" spans="1:12" x14ac:dyDescent="0.35">
      <c r="A863" s="89">
        <v>45841</v>
      </c>
      <c r="B863" t="s">
        <v>346</v>
      </c>
      <c r="C863" t="s">
        <v>334</v>
      </c>
      <c r="E863">
        <v>10.08</v>
      </c>
      <c r="F863" s="86">
        <v>9163.5120000000006</v>
      </c>
      <c r="H863">
        <v>1.21</v>
      </c>
      <c r="J863" s="86">
        <v>11087.84952</v>
      </c>
      <c r="K863" s="86">
        <v>111765.52316159999</v>
      </c>
      <c r="L863" t="s">
        <v>356</v>
      </c>
    </row>
    <row r="864" spans="1:12" x14ac:dyDescent="0.35">
      <c r="A864" s="89">
        <v>45845</v>
      </c>
      <c r="B864" t="s">
        <v>63</v>
      </c>
      <c r="C864" t="s">
        <v>631</v>
      </c>
      <c r="E864">
        <v>100</v>
      </c>
      <c r="F864" s="86">
        <v>471.64620000000002</v>
      </c>
      <c r="H864">
        <v>1</v>
      </c>
      <c r="J864" s="86">
        <v>471.64620000000002</v>
      </c>
      <c r="K864" s="86">
        <v>47164.62</v>
      </c>
      <c r="L864" t="s">
        <v>353</v>
      </c>
    </row>
    <row r="865" spans="1:12" x14ac:dyDescent="0.35">
      <c r="A865" s="89">
        <v>45846</v>
      </c>
      <c r="B865" t="s">
        <v>50</v>
      </c>
      <c r="C865" t="s">
        <v>25</v>
      </c>
      <c r="E865">
        <v>5</v>
      </c>
      <c r="F865" s="86">
        <v>4597.5695599999999</v>
      </c>
      <c r="H865">
        <v>1.21</v>
      </c>
      <c r="I865">
        <v>0.06</v>
      </c>
      <c r="J865" s="86">
        <v>5563.0591675999995</v>
      </c>
      <c r="K865" s="86">
        <v>26146.378087720001</v>
      </c>
      <c r="L865" t="s">
        <v>356</v>
      </c>
    </row>
    <row r="866" spans="1:12" x14ac:dyDescent="0.35">
      <c r="A866" s="89">
        <v>45846</v>
      </c>
      <c r="B866" t="s">
        <v>50</v>
      </c>
      <c r="C866" t="s">
        <v>109</v>
      </c>
      <c r="E866">
        <v>1</v>
      </c>
      <c r="F866" s="86">
        <v>1121.73</v>
      </c>
      <c r="H866">
        <v>1.21</v>
      </c>
      <c r="I866">
        <v>0.06</v>
      </c>
      <c r="J866" s="86">
        <v>1357.2933</v>
      </c>
      <c r="K866" s="86">
        <v>1275.8557019999998</v>
      </c>
      <c r="L866" t="s">
        <v>356</v>
      </c>
    </row>
    <row r="867" spans="1:12" x14ac:dyDescent="0.35">
      <c r="A867" s="89">
        <v>45846</v>
      </c>
      <c r="B867" t="s">
        <v>50</v>
      </c>
      <c r="C867" t="s">
        <v>113</v>
      </c>
      <c r="E867">
        <v>2</v>
      </c>
      <c r="F867" s="86">
        <v>910.75429999999994</v>
      </c>
      <c r="H867">
        <v>1.21</v>
      </c>
      <c r="I867">
        <v>0.06</v>
      </c>
      <c r="J867" s="86">
        <v>1102.0127030000001</v>
      </c>
      <c r="K867" s="86">
        <v>2071.7838816399999</v>
      </c>
      <c r="L867" t="s">
        <v>356</v>
      </c>
    </row>
    <row r="868" spans="1:12" x14ac:dyDescent="0.35">
      <c r="A868" s="89">
        <v>45846</v>
      </c>
      <c r="B868" t="s">
        <v>50</v>
      </c>
      <c r="C868" t="s">
        <v>629</v>
      </c>
      <c r="E868">
        <v>2</v>
      </c>
      <c r="F868" s="86">
        <v>1506.7895000000001</v>
      </c>
      <c r="H868">
        <v>1.21</v>
      </c>
      <c r="J868" s="86">
        <v>1823.215295</v>
      </c>
      <c r="K868" s="86">
        <v>3646.4305899999999</v>
      </c>
      <c r="L868" t="s">
        <v>353</v>
      </c>
    </row>
    <row r="869" spans="1:12" x14ac:dyDescent="0.35">
      <c r="A869" s="89">
        <v>45846</v>
      </c>
      <c r="B869" t="s">
        <v>50</v>
      </c>
      <c r="C869" t="s">
        <v>107</v>
      </c>
      <c r="E869">
        <v>1</v>
      </c>
      <c r="F869" s="86">
        <v>879.9633</v>
      </c>
      <c r="H869">
        <v>1.21</v>
      </c>
      <c r="I869">
        <v>0.06</v>
      </c>
      <c r="J869" s="86">
        <v>1064.7555930000001</v>
      </c>
      <c r="K869" s="86">
        <v>1000.87025742</v>
      </c>
      <c r="L869" t="s">
        <v>356</v>
      </c>
    </row>
    <row r="870" spans="1:12" x14ac:dyDescent="0.35">
      <c r="A870" s="89">
        <v>45846</v>
      </c>
      <c r="B870" t="s">
        <v>50</v>
      </c>
      <c r="C870" t="s">
        <v>486</v>
      </c>
      <c r="E870">
        <v>1</v>
      </c>
      <c r="F870" s="86">
        <v>21059.0838</v>
      </c>
      <c r="H870">
        <v>1.21</v>
      </c>
      <c r="J870" s="86">
        <v>25481.491397999998</v>
      </c>
      <c r="K870" s="86">
        <v>25481.491397999998</v>
      </c>
      <c r="L870" t="s">
        <v>353</v>
      </c>
    </row>
    <row r="871" spans="1:12" x14ac:dyDescent="0.35">
      <c r="A871" s="89">
        <v>45846</v>
      </c>
      <c r="B871" t="s">
        <v>50</v>
      </c>
      <c r="C871" t="s">
        <v>528</v>
      </c>
      <c r="E871">
        <v>4</v>
      </c>
      <c r="F871" s="86">
        <v>2928.4427999999998</v>
      </c>
      <c r="H871">
        <v>1.21</v>
      </c>
      <c r="J871" s="86">
        <v>3543.4157879999998</v>
      </c>
      <c r="K871" s="86">
        <v>14173.663151999999</v>
      </c>
      <c r="L871" t="s">
        <v>353</v>
      </c>
    </row>
    <row r="872" spans="1:12" x14ac:dyDescent="0.35">
      <c r="A872" s="89">
        <v>45846</v>
      </c>
      <c r="B872" t="s">
        <v>50</v>
      </c>
      <c r="C872" t="s">
        <v>200</v>
      </c>
      <c r="E872">
        <v>1</v>
      </c>
      <c r="F872" s="86">
        <v>2757.0248000000001</v>
      </c>
      <c r="H872">
        <v>1.21</v>
      </c>
      <c r="I872">
        <v>0.06</v>
      </c>
      <c r="J872" s="86">
        <v>3336.000008</v>
      </c>
      <c r="K872" s="86">
        <v>3135.8400075200002</v>
      </c>
      <c r="L872" t="s">
        <v>356</v>
      </c>
    </row>
    <row r="873" spans="1:12" x14ac:dyDescent="0.35">
      <c r="A873" s="89">
        <v>45846</v>
      </c>
      <c r="B873" t="s">
        <v>50</v>
      </c>
      <c r="C873" t="s">
        <v>200</v>
      </c>
      <c r="E873">
        <v>2</v>
      </c>
      <c r="F873" s="86">
        <v>2757.0248000000001</v>
      </c>
      <c r="H873">
        <v>1.21</v>
      </c>
      <c r="J873" s="86">
        <v>3336.000008</v>
      </c>
      <c r="K873" s="86">
        <v>6672.000016</v>
      </c>
      <c r="L873" t="s">
        <v>353</v>
      </c>
    </row>
    <row r="874" spans="1:12" x14ac:dyDescent="0.35">
      <c r="A874" s="89">
        <v>45846</v>
      </c>
      <c r="B874" t="s">
        <v>50</v>
      </c>
      <c r="C874" t="s">
        <v>103</v>
      </c>
      <c r="E874">
        <v>2.5</v>
      </c>
      <c r="F874" s="86">
        <v>10134.837519999999</v>
      </c>
      <c r="H874">
        <v>1.21</v>
      </c>
      <c r="I874">
        <v>0.06</v>
      </c>
      <c r="J874" s="86">
        <v>12263.1533992</v>
      </c>
      <c r="K874" s="86">
        <v>28818.410488119996</v>
      </c>
      <c r="L874" t="s">
        <v>356</v>
      </c>
    </row>
    <row r="875" spans="1:12" x14ac:dyDescent="0.35">
      <c r="A875" s="89">
        <v>45846</v>
      </c>
      <c r="B875" t="s">
        <v>50</v>
      </c>
      <c r="C875" t="s">
        <v>122</v>
      </c>
      <c r="E875">
        <v>1</v>
      </c>
      <c r="F875" s="86">
        <v>6449.6</v>
      </c>
      <c r="H875">
        <v>1.21</v>
      </c>
      <c r="I875">
        <v>0.06</v>
      </c>
      <c r="J875" s="86">
        <v>7804.0159999999996</v>
      </c>
      <c r="K875" s="86">
        <v>7335.7750400000004</v>
      </c>
      <c r="L875" t="s">
        <v>356</v>
      </c>
    </row>
    <row r="876" spans="1:12" x14ac:dyDescent="0.35">
      <c r="A876" s="89">
        <v>45846</v>
      </c>
      <c r="B876" t="s">
        <v>50</v>
      </c>
      <c r="C876" t="s">
        <v>105</v>
      </c>
      <c r="E876">
        <v>2</v>
      </c>
      <c r="F876" s="86">
        <v>1039.5</v>
      </c>
      <c r="H876">
        <v>1.21</v>
      </c>
      <c r="J876" s="86">
        <v>1257.7950000000001</v>
      </c>
      <c r="K876" s="86">
        <v>2515.59</v>
      </c>
      <c r="L876" t="s">
        <v>356</v>
      </c>
    </row>
    <row r="877" spans="1:12" x14ac:dyDescent="0.35">
      <c r="A877" s="89">
        <v>45846</v>
      </c>
      <c r="B877" t="s">
        <v>50</v>
      </c>
      <c r="C877" t="s">
        <v>741</v>
      </c>
      <c r="E877">
        <v>7</v>
      </c>
      <c r="F877" s="86">
        <v>5488.0012571428579</v>
      </c>
      <c r="H877">
        <v>1.21</v>
      </c>
      <c r="I877">
        <v>0.06</v>
      </c>
      <c r="J877" s="86">
        <v>6640.4815211428577</v>
      </c>
      <c r="K877" s="86">
        <v>43694.368409119998</v>
      </c>
      <c r="L877" t="s">
        <v>356</v>
      </c>
    </row>
    <row r="878" spans="1:12" x14ac:dyDescent="0.35">
      <c r="A878" s="89">
        <v>45846</v>
      </c>
      <c r="B878" t="s">
        <v>50</v>
      </c>
      <c r="C878" t="s">
        <v>326</v>
      </c>
      <c r="E878">
        <v>1</v>
      </c>
      <c r="F878" s="86">
        <v>780.12</v>
      </c>
      <c r="H878">
        <v>1.21</v>
      </c>
      <c r="J878" s="86">
        <v>943.9452</v>
      </c>
      <c r="K878" s="86">
        <v>943.9452</v>
      </c>
      <c r="L878" t="s">
        <v>356</v>
      </c>
    </row>
    <row r="879" spans="1:12" x14ac:dyDescent="0.35">
      <c r="A879" s="89">
        <v>45846</v>
      </c>
      <c r="B879" t="s">
        <v>50</v>
      </c>
      <c r="C879" t="s">
        <v>542</v>
      </c>
      <c r="E879">
        <v>1</v>
      </c>
      <c r="F879" s="86">
        <v>3727.5351999999998</v>
      </c>
      <c r="H879">
        <v>1.21</v>
      </c>
      <c r="I879">
        <v>0.06</v>
      </c>
      <c r="J879" s="86">
        <v>4510.3175919999994</v>
      </c>
      <c r="K879" s="86">
        <v>4239.6985364799993</v>
      </c>
      <c r="L879" t="s">
        <v>356</v>
      </c>
    </row>
    <row r="880" spans="1:12" x14ac:dyDescent="0.35">
      <c r="A880" s="89">
        <v>45846</v>
      </c>
      <c r="B880" t="s">
        <v>50</v>
      </c>
      <c r="C880" t="s">
        <v>106</v>
      </c>
      <c r="E880">
        <v>2</v>
      </c>
      <c r="F880" s="86">
        <v>793.46910000000003</v>
      </c>
      <c r="H880">
        <v>1.21</v>
      </c>
      <c r="I880">
        <v>0.06</v>
      </c>
      <c r="J880" s="86">
        <v>960.09761100000003</v>
      </c>
      <c r="K880" s="86">
        <v>1804.9835086800001</v>
      </c>
      <c r="L880" t="s">
        <v>356</v>
      </c>
    </row>
    <row r="881" spans="1:12" x14ac:dyDescent="0.35">
      <c r="A881" s="89">
        <v>45846</v>
      </c>
      <c r="B881" t="s">
        <v>239</v>
      </c>
      <c r="C881" t="s">
        <v>236</v>
      </c>
      <c r="E881">
        <v>6</v>
      </c>
      <c r="F881" s="86">
        <v>8371.9</v>
      </c>
      <c r="H881">
        <v>1.21</v>
      </c>
      <c r="J881" s="86">
        <v>10129.999</v>
      </c>
      <c r="K881" s="86">
        <v>60779.993999999992</v>
      </c>
      <c r="L881" t="s">
        <v>353</v>
      </c>
    </row>
    <row r="882" spans="1:12" x14ac:dyDescent="0.35">
      <c r="A882" s="89">
        <v>45846</v>
      </c>
      <c r="B882" t="s">
        <v>239</v>
      </c>
      <c r="C882" t="s">
        <v>235</v>
      </c>
      <c r="E882">
        <v>6</v>
      </c>
      <c r="F882" s="86">
        <v>8371.9</v>
      </c>
      <c r="H882">
        <v>1.21</v>
      </c>
      <c r="J882" s="86">
        <v>10129.999</v>
      </c>
      <c r="K882" s="86">
        <v>60779.993999999992</v>
      </c>
      <c r="L882" t="s">
        <v>353</v>
      </c>
    </row>
    <row r="883" spans="1:12" x14ac:dyDescent="0.35">
      <c r="A883" s="89">
        <v>45846</v>
      </c>
      <c r="B883" t="s">
        <v>239</v>
      </c>
      <c r="C883" t="s">
        <v>237</v>
      </c>
      <c r="E883">
        <v>1</v>
      </c>
      <c r="F883" s="86">
        <v>1214.8800000000001</v>
      </c>
      <c r="H883">
        <v>1.21</v>
      </c>
      <c r="J883" s="86">
        <v>1470.0048000000002</v>
      </c>
      <c r="K883" s="86">
        <v>1470.0048000000002</v>
      </c>
      <c r="L883" t="s">
        <v>353</v>
      </c>
    </row>
    <row r="884" spans="1:12" x14ac:dyDescent="0.35">
      <c r="A884" s="89">
        <v>45846</v>
      </c>
      <c r="B884" t="s">
        <v>239</v>
      </c>
      <c r="C884" t="s">
        <v>238</v>
      </c>
      <c r="E884">
        <v>10</v>
      </c>
      <c r="F884" s="86">
        <v>214.88</v>
      </c>
      <c r="H884">
        <v>1.21</v>
      </c>
      <c r="J884" s="86">
        <v>260.00479999999999</v>
      </c>
      <c r="K884" s="86">
        <v>2600.0479999999998</v>
      </c>
      <c r="L884" t="s">
        <v>353</v>
      </c>
    </row>
    <row r="885" spans="1:12" x14ac:dyDescent="0.35">
      <c r="A885" s="89">
        <v>45846</v>
      </c>
      <c r="B885" t="s">
        <v>53</v>
      </c>
      <c r="C885" t="s">
        <v>589</v>
      </c>
      <c r="E885">
        <v>1</v>
      </c>
      <c r="F885" s="86">
        <v>7438.02</v>
      </c>
      <c r="H885">
        <v>1.21</v>
      </c>
      <c r="J885" s="86">
        <v>9000.0041999999994</v>
      </c>
      <c r="K885" s="86">
        <v>9000.0041999999994</v>
      </c>
      <c r="L885" t="s">
        <v>356</v>
      </c>
    </row>
    <row r="886" spans="1:12" x14ac:dyDescent="0.35">
      <c r="A886" s="89">
        <v>45846</v>
      </c>
      <c r="B886" t="s">
        <v>53</v>
      </c>
      <c r="C886" t="s">
        <v>146</v>
      </c>
      <c r="E886">
        <v>30</v>
      </c>
      <c r="F886" s="86">
        <v>90.91</v>
      </c>
      <c r="H886">
        <v>1.21</v>
      </c>
      <c r="J886" s="86">
        <v>110.00109999999999</v>
      </c>
      <c r="K886" s="86">
        <v>3300.032999999999</v>
      </c>
      <c r="L886" t="s">
        <v>356</v>
      </c>
    </row>
    <row r="887" spans="1:12" x14ac:dyDescent="0.35">
      <c r="A887" s="89">
        <v>45846</v>
      </c>
      <c r="B887" t="s">
        <v>53</v>
      </c>
      <c r="C887" t="s">
        <v>226</v>
      </c>
      <c r="E887">
        <v>1</v>
      </c>
      <c r="F887" s="86">
        <v>2592.56</v>
      </c>
      <c r="H887">
        <v>1.21</v>
      </c>
      <c r="J887" s="86">
        <v>3136.9975999999997</v>
      </c>
      <c r="K887" s="86">
        <v>3136.9975999999997</v>
      </c>
      <c r="L887" t="s">
        <v>353</v>
      </c>
    </row>
    <row r="888" spans="1:12" x14ac:dyDescent="0.35">
      <c r="A888" s="89">
        <v>45846</v>
      </c>
      <c r="B888" t="s">
        <v>53</v>
      </c>
      <c r="C888" t="s">
        <v>587</v>
      </c>
      <c r="E888">
        <v>1</v>
      </c>
      <c r="F888" s="86">
        <v>2396.69</v>
      </c>
      <c r="H888">
        <v>1.21</v>
      </c>
      <c r="J888" s="86">
        <v>2899.9949000000001</v>
      </c>
      <c r="K888" s="86">
        <v>2899.9949000000001</v>
      </c>
      <c r="L888" t="s">
        <v>356</v>
      </c>
    </row>
    <row r="889" spans="1:12" x14ac:dyDescent="0.35">
      <c r="A889" s="89">
        <v>45846</v>
      </c>
      <c r="B889" t="s">
        <v>53</v>
      </c>
      <c r="C889" t="s">
        <v>136</v>
      </c>
      <c r="E889">
        <v>30</v>
      </c>
      <c r="F889" s="86">
        <v>164.1</v>
      </c>
      <c r="H889">
        <v>1.21</v>
      </c>
      <c r="J889" s="86">
        <v>198.56100000000001</v>
      </c>
      <c r="K889" s="86">
        <v>5956.83</v>
      </c>
      <c r="L889" t="s">
        <v>356</v>
      </c>
    </row>
    <row r="890" spans="1:12" x14ac:dyDescent="0.35">
      <c r="A890" s="89">
        <v>45846</v>
      </c>
      <c r="B890" t="s">
        <v>53</v>
      </c>
      <c r="C890" t="s">
        <v>434</v>
      </c>
      <c r="E890">
        <v>5</v>
      </c>
      <c r="F890" s="86">
        <v>1190.0820000000001</v>
      </c>
      <c r="H890">
        <v>1.21</v>
      </c>
      <c r="J890" s="86">
        <v>1439.9992199999999</v>
      </c>
      <c r="K890" s="86">
        <v>7199.9960999999994</v>
      </c>
      <c r="L890" t="s">
        <v>356</v>
      </c>
    </row>
    <row r="891" spans="1:12" x14ac:dyDescent="0.35">
      <c r="A891" s="89">
        <v>45846</v>
      </c>
      <c r="B891" t="s">
        <v>53</v>
      </c>
      <c r="C891" t="s">
        <v>140</v>
      </c>
      <c r="E891">
        <v>1</v>
      </c>
      <c r="F891" s="86">
        <v>7851.24</v>
      </c>
      <c r="H891">
        <v>1.21</v>
      </c>
      <c r="J891" s="86">
        <v>9500.0004000000008</v>
      </c>
      <c r="K891" s="86">
        <v>9500.0004000000008</v>
      </c>
      <c r="L891" t="s">
        <v>353</v>
      </c>
    </row>
    <row r="892" spans="1:12" x14ac:dyDescent="0.35">
      <c r="A892" s="89">
        <v>45846</v>
      </c>
      <c r="B892" t="s">
        <v>53</v>
      </c>
      <c r="C892" t="s">
        <v>148</v>
      </c>
      <c r="E892">
        <v>1</v>
      </c>
      <c r="F892" s="86">
        <v>6859.5</v>
      </c>
      <c r="H892">
        <v>1.21</v>
      </c>
      <c r="J892" s="86">
        <v>8299.994999999999</v>
      </c>
      <c r="K892" s="86">
        <v>8299.994999999999</v>
      </c>
      <c r="L892" t="s">
        <v>353</v>
      </c>
    </row>
    <row r="893" spans="1:12" x14ac:dyDescent="0.35">
      <c r="A893" s="89">
        <v>45846</v>
      </c>
      <c r="B893" t="s">
        <v>53</v>
      </c>
      <c r="C893" t="s">
        <v>149</v>
      </c>
      <c r="E893">
        <v>1</v>
      </c>
      <c r="F893" s="86">
        <v>8264.4599999999991</v>
      </c>
      <c r="H893">
        <v>1.21</v>
      </c>
      <c r="J893" s="86">
        <v>9999.9965999999986</v>
      </c>
      <c r="K893" s="86">
        <v>9999.9965999999986</v>
      </c>
      <c r="L893" t="s">
        <v>353</v>
      </c>
    </row>
    <row r="894" spans="1:12" x14ac:dyDescent="0.35">
      <c r="A894" s="89">
        <v>45846</v>
      </c>
      <c r="B894" t="s">
        <v>53</v>
      </c>
      <c r="C894" t="s">
        <v>590</v>
      </c>
      <c r="E894">
        <v>30</v>
      </c>
      <c r="F894" s="86">
        <v>49.59</v>
      </c>
      <c r="H894">
        <v>1.21</v>
      </c>
      <c r="J894" s="86">
        <v>60.003900000000002</v>
      </c>
      <c r="K894" s="86">
        <v>1800.117</v>
      </c>
      <c r="L894" t="s">
        <v>356</v>
      </c>
    </row>
    <row r="895" spans="1:12" x14ac:dyDescent="0.35">
      <c r="A895" s="89">
        <v>45846</v>
      </c>
      <c r="B895" t="s">
        <v>53</v>
      </c>
      <c r="C895" t="s">
        <v>588</v>
      </c>
      <c r="E895">
        <v>30</v>
      </c>
      <c r="F895" s="86">
        <v>82.64</v>
      </c>
      <c r="H895">
        <v>1.21</v>
      </c>
      <c r="J895" s="86">
        <v>99.994399999999999</v>
      </c>
      <c r="K895" s="86">
        <v>2999.8319999999999</v>
      </c>
      <c r="L895" t="s">
        <v>356</v>
      </c>
    </row>
    <row r="896" spans="1:12" x14ac:dyDescent="0.35">
      <c r="A896" s="89">
        <v>45846</v>
      </c>
      <c r="B896" t="s">
        <v>242</v>
      </c>
      <c r="C896" t="s">
        <v>331</v>
      </c>
      <c r="E896">
        <v>10</v>
      </c>
      <c r="F896" s="86">
        <v>7542.9759999999997</v>
      </c>
      <c r="H896">
        <v>1.21</v>
      </c>
      <c r="J896" s="86">
        <v>9127.0009599999994</v>
      </c>
      <c r="K896" s="86">
        <v>91270.009600000005</v>
      </c>
      <c r="L896" t="s">
        <v>353</v>
      </c>
    </row>
    <row r="897" spans="1:12" x14ac:dyDescent="0.35">
      <c r="A897" s="89">
        <v>45846</v>
      </c>
      <c r="B897" t="s">
        <v>242</v>
      </c>
      <c r="C897" t="s">
        <v>330</v>
      </c>
      <c r="E897">
        <v>55</v>
      </c>
      <c r="F897" s="86">
        <v>11356.198</v>
      </c>
      <c r="H897">
        <v>1.21</v>
      </c>
      <c r="J897" s="86">
        <v>13740.99958</v>
      </c>
      <c r="K897" s="86">
        <v>755754.97690000001</v>
      </c>
      <c r="L897" t="s">
        <v>353</v>
      </c>
    </row>
    <row r="898" spans="1:12" x14ac:dyDescent="0.35">
      <c r="A898" s="89">
        <v>45846</v>
      </c>
      <c r="B898" t="s">
        <v>57</v>
      </c>
      <c r="C898" t="s">
        <v>173</v>
      </c>
      <c r="E898">
        <v>5</v>
      </c>
      <c r="F898" s="86">
        <v>1534.09</v>
      </c>
      <c r="H898">
        <v>1.21</v>
      </c>
      <c r="J898" s="86">
        <v>1856.2489</v>
      </c>
      <c r="K898" s="86">
        <v>9281.2444999999989</v>
      </c>
      <c r="L898" t="s">
        <v>356</v>
      </c>
    </row>
    <row r="899" spans="1:12" x14ac:dyDescent="0.35">
      <c r="A899" s="89">
        <v>45846</v>
      </c>
      <c r="B899" t="s">
        <v>57</v>
      </c>
      <c r="C899" t="s">
        <v>218</v>
      </c>
      <c r="E899">
        <v>2</v>
      </c>
      <c r="F899" s="86">
        <v>4405</v>
      </c>
      <c r="H899">
        <v>1.21</v>
      </c>
      <c r="J899" s="86">
        <v>5330.05</v>
      </c>
      <c r="K899" s="86">
        <v>10660.1</v>
      </c>
      <c r="L899" t="s">
        <v>353</v>
      </c>
    </row>
    <row r="900" spans="1:12" x14ac:dyDescent="0.35">
      <c r="A900" s="89">
        <v>45846</v>
      </c>
      <c r="B900" t="s">
        <v>51</v>
      </c>
      <c r="C900" t="s">
        <v>350</v>
      </c>
      <c r="E900">
        <v>2</v>
      </c>
      <c r="F900" s="86">
        <v>3819.83</v>
      </c>
      <c r="H900">
        <v>1.21</v>
      </c>
      <c r="J900" s="86">
        <v>4621.9942999999994</v>
      </c>
      <c r="K900" s="86">
        <v>9243.9885999999988</v>
      </c>
      <c r="L900" t="s">
        <v>356</v>
      </c>
    </row>
    <row r="901" spans="1:12" x14ac:dyDescent="0.35">
      <c r="A901" s="89">
        <v>45846</v>
      </c>
      <c r="B901" t="s">
        <v>51</v>
      </c>
      <c r="C901" t="s">
        <v>125</v>
      </c>
      <c r="E901">
        <v>2</v>
      </c>
      <c r="F901" s="86">
        <v>6031.4</v>
      </c>
      <c r="H901">
        <v>1.21</v>
      </c>
      <c r="J901" s="86">
        <v>7297.9939999999997</v>
      </c>
      <c r="K901" s="86">
        <v>14595.987999999999</v>
      </c>
      <c r="L901" t="s">
        <v>356</v>
      </c>
    </row>
    <row r="902" spans="1:12" x14ac:dyDescent="0.35">
      <c r="A902" s="89">
        <v>45846</v>
      </c>
      <c r="B902" t="s">
        <v>54</v>
      </c>
      <c r="C902" t="s">
        <v>46</v>
      </c>
      <c r="E902">
        <v>2</v>
      </c>
      <c r="F902" s="86">
        <v>1266.9683257918552</v>
      </c>
      <c r="H902">
        <v>1.105</v>
      </c>
      <c r="J902" s="86">
        <v>1400</v>
      </c>
      <c r="K902" s="86">
        <v>2800</v>
      </c>
      <c r="L902" t="s">
        <v>356</v>
      </c>
    </row>
    <row r="903" spans="1:12" x14ac:dyDescent="0.35">
      <c r="A903" s="89">
        <v>45846</v>
      </c>
      <c r="B903" t="s">
        <v>54</v>
      </c>
      <c r="C903" t="s">
        <v>164</v>
      </c>
      <c r="E903">
        <v>3</v>
      </c>
      <c r="F903" s="86">
        <v>1357.4660633484164</v>
      </c>
      <c r="H903">
        <v>1.105</v>
      </c>
      <c r="J903" s="86">
        <v>1500</v>
      </c>
      <c r="K903" s="86">
        <v>4500</v>
      </c>
      <c r="L903" t="s">
        <v>356</v>
      </c>
    </row>
    <row r="904" spans="1:12" x14ac:dyDescent="0.35">
      <c r="A904" s="89">
        <v>45846</v>
      </c>
      <c r="B904" t="s">
        <v>54</v>
      </c>
      <c r="C904" t="s">
        <v>161</v>
      </c>
      <c r="E904">
        <v>0.5</v>
      </c>
      <c r="F904" s="86">
        <v>10407.239819004524</v>
      </c>
      <c r="H904">
        <v>1.105</v>
      </c>
      <c r="J904" s="86">
        <v>11499.999999999998</v>
      </c>
      <c r="K904" s="86">
        <v>5749.9999999999991</v>
      </c>
      <c r="L904" t="s">
        <v>356</v>
      </c>
    </row>
    <row r="905" spans="1:12" x14ac:dyDescent="0.35">
      <c r="A905" s="89">
        <v>45846</v>
      </c>
      <c r="B905" t="s">
        <v>54</v>
      </c>
      <c r="C905" t="s">
        <v>163</v>
      </c>
      <c r="E905">
        <v>1</v>
      </c>
      <c r="F905" s="86">
        <v>4796.3800904977379</v>
      </c>
      <c r="H905">
        <v>1.105</v>
      </c>
      <c r="J905" s="86">
        <v>5300</v>
      </c>
      <c r="K905" s="86">
        <v>5300</v>
      </c>
      <c r="L905" t="s">
        <v>356</v>
      </c>
    </row>
    <row r="906" spans="1:12" x14ac:dyDescent="0.35">
      <c r="A906" s="89">
        <v>45846</v>
      </c>
      <c r="B906" t="s">
        <v>54</v>
      </c>
      <c r="C906" t="s">
        <v>166</v>
      </c>
      <c r="E906">
        <v>1</v>
      </c>
      <c r="F906" s="86">
        <v>814.47963800904995</v>
      </c>
      <c r="H906">
        <v>1.105</v>
      </c>
      <c r="J906" s="86">
        <v>900</v>
      </c>
      <c r="K906" s="86">
        <v>900</v>
      </c>
      <c r="L906" t="s">
        <v>356</v>
      </c>
    </row>
    <row r="907" spans="1:12" x14ac:dyDescent="0.35">
      <c r="A907" s="89">
        <v>45846</v>
      </c>
      <c r="B907" t="s">
        <v>54</v>
      </c>
      <c r="C907" t="s">
        <v>165</v>
      </c>
      <c r="E907">
        <v>1</v>
      </c>
      <c r="F907" s="86">
        <v>1628.9592760180997</v>
      </c>
      <c r="H907">
        <v>1.105</v>
      </c>
      <c r="J907" s="86">
        <v>1800</v>
      </c>
      <c r="K907" s="86">
        <v>1800</v>
      </c>
      <c r="L907" t="s">
        <v>356</v>
      </c>
    </row>
    <row r="908" spans="1:12" x14ac:dyDescent="0.35">
      <c r="A908" s="89">
        <v>45846</v>
      </c>
      <c r="B908" t="s">
        <v>54</v>
      </c>
      <c r="C908" t="s">
        <v>28</v>
      </c>
      <c r="E908">
        <v>1</v>
      </c>
      <c r="F908" s="86">
        <v>1085.972850678733</v>
      </c>
      <c r="H908">
        <v>1.105</v>
      </c>
      <c r="J908" s="86">
        <v>1200</v>
      </c>
      <c r="K908" s="86">
        <v>1200</v>
      </c>
      <c r="L908" t="s">
        <v>356</v>
      </c>
    </row>
    <row r="909" spans="1:12" x14ac:dyDescent="0.35">
      <c r="A909" s="89">
        <v>45846</v>
      </c>
      <c r="B909" t="s">
        <v>54</v>
      </c>
      <c r="C909" t="s">
        <v>45</v>
      </c>
      <c r="E909">
        <v>2</v>
      </c>
      <c r="F909" s="86">
        <v>1176.4705882352939</v>
      </c>
      <c r="H909">
        <v>1.105</v>
      </c>
      <c r="J909" s="86">
        <v>1300</v>
      </c>
      <c r="K909" s="86">
        <v>2600</v>
      </c>
      <c r="L909" t="s">
        <v>353</v>
      </c>
    </row>
    <row r="910" spans="1:12" x14ac:dyDescent="0.35">
      <c r="A910" s="89">
        <v>45846</v>
      </c>
      <c r="B910" t="s">
        <v>54</v>
      </c>
      <c r="C910" t="s">
        <v>45</v>
      </c>
      <c r="E910">
        <v>6</v>
      </c>
      <c r="F910" s="86">
        <v>1176.4705882352939</v>
      </c>
      <c r="H910">
        <v>1.105</v>
      </c>
      <c r="J910" s="86">
        <v>1300</v>
      </c>
      <c r="K910" s="86">
        <v>7800</v>
      </c>
      <c r="L910" t="s">
        <v>356</v>
      </c>
    </row>
    <row r="911" spans="1:12" x14ac:dyDescent="0.35">
      <c r="A911" s="89">
        <v>45848</v>
      </c>
      <c r="B911" t="s">
        <v>59</v>
      </c>
      <c r="C911" t="s">
        <v>185</v>
      </c>
      <c r="E911">
        <v>6</v>
      </c>
      <c r="F911" s="86">
        <v>39000</v>
      </c>
      <c r="H911">
        <v>1</v>
      </c>
      <c r="J911" s="86">
        <v>39000</v>
      </c>
      <c r="K911" s="86">
        <v>234000</v>
      </c>
      <c r="L911" t="s">
        <v>356</v>
      </c>
    </row>
    <row r="912" spans="1:12" x14ac:dyDescent="0.35">
      <c r="A912" s="89">
        <v>45848</v>
      </c>
      <c r="B912" t="s">
        <v>59</v>
      </c>
      <c r="C912" t="s">
        <v>186</v>
      </c>
      <c r="E912">
        <v>5</v>
      </c>
      <c r="F912" s="86">
        <v>16500</v>
      </c>
      <c r="H912">
        <v>1</v>
      </c>
      <c r="J912" s="86">
        <v>16500</v>
      </c>
      <c r="K912" s="86">
        <v>82500</v>
      </c>
      <c r="L912" t="s">
        <v>356</v>
      </c>
    </row>
    <row r="913" spans="1:12" x14ac:dyDescent="0.35">
      <c r="A913" s="89">
        <v>45848</v>
      </c>
      <c r="B913" t="s">
        <v>346</v>
      </c>
      <c r="C913" t="s">
        <v>332</v>
      </c>
      <c r="E913">
        <v>5.05</v>
      </c>
      <c r="F913" s="86">
        <v>8992.2999999999993</v>
      </c>
      <c r="H913">
        <v>1.21</v>
      </c>
      <c r="J913" s="86">
        <v>10880.683000000001</v>
      </c>
      <c r="K913" s="86">
        <v>54947.449149999993</v>
      </c>
      <c r="L913" t="s">
        <v>356</v>
      </c>
    </row>
    <row r="914" spans="1:12" x14ac:dyDescent="0.35">
      <c r="A914" s="89">
        <v>45848</v>
      </c>
      <c r="B914" t="s">
        <v>346</v>
      </c>
      <c r="C914" t="s">
        <v>333</v>
      </c>
      <c r="E914">
        <v>5.86</v>
      </c>
      <c r="F914" s="86">
        <v>8625.0350999999991</v>
      </c>
      <c r="H914">
        <v>1.21</v>
      </c>
      <c r="J914" s="86">
        <v>10436.292471000001</v>
      </c>
      <c r="K914" s="86">
        <v>61156.67388006</v>
      </c>
      <c r="L914" t="s">
        <v>353</v>
      </c>
    </row>
    <row r="915" spans="1:12" x14ac:dyDescent="0.35">
      <c r="A915" s="89">
        <v>45848</v>
      </c>
      <c r="B915" t="s">
        <v>346</v>
      </c>
      <c r="C915" t="s">
        <v>334</v>
      </c>
      <c r="E915">
        <v>10.01</v>
      </c>
      <c r="F915" s="86">
        <v>9163.5120000000006</v>
      </c>
      <c r="H915">
        <v>1.21</v>
      </c>
      <c r="J915" s="86">
        <v>11087.84952</v>
      </c>
      <c r="K915" s="86">
        <v>110989.3736952</v>
      </c>
      <c r="L915" t="s">
        <v>356</v>
      </c>
    </row>
    <row r="916" spans="1:12" x14ac:dyDescent="0.35">
      <c r="A916" s="89">
        <v>45848</v>
      </c>
      <c r="B916" t="s">
        <v>506</v>
      </c>
      <c r="C916" t="s">
        <v>167</v>
      </c>
      <c r="E916">
        <v>360</v>
      </c>
      <c r="F916" s="86">
        <v>183.33333333333337</v>
      </c>
      <c r="H916">
        <v>1</v>
      </c>
      <c r="J916" s="86">
        <v>183.33333333333337</v>
      </c>
      <c r="K916" s="86">
        <v>66000</v>
      </c>
      <c r="L916" t="s">
        <v>356</v>
      </c>
    </row>
    <row r="917" spans="1:12" x14ac:dyDescent="0.35">
      <c r="A917" s="89">
        <v>45848</v>
      </c>
      <c r="B917" t="s">
        <v>240</v>
      </c>
      <c r="C917" t="s">
        <v>217</v>
      </c>
      <c r="E917">
        <v>10</v>
      </c>
      <c r="F917" s="86">
        <v>1350.1472000000001</v>
      </c>
      <c r="H917">
        <v>1.21</v>
      </c>
      <c r="I917">
        <v>0.03</v>
      </c>
      <c r="J917" s="86">
        <v>1633.6781119999998</v>
      </c>
      <c r="K917" s="86">
        <v>15846.677686399998</v>
      </c>
      <c r="L917" t="s">
        <v>353</v>
      </c>
    </row>
    <row r="918" spans="1:12" x14ac:dyDescent="0.35">
      <c r="A918" s="89">
        <v>45848</v>
      </c>
      <c r="B918" t="s">
        <v>240</v>
      </c>
      <c r="C918" t="s">
        <v>241</v>
      </c>
      <c r="E918">
        <v>10</v>
      </c>
      <c r="F918" s="86">
        <v>3262.248</v>
      </c>
      <c r="H918">
        <v>1.21</v>
      </c>
      <c r="I918">
        <v>0.03</v>
      </c>
      <c r="J918" s="86">
        <v>3947.32008</v>
      </c>
      <c r="K918" s="86">
        <v>38289.004776000002</v>
      </c>
      <c r="L918" t="s">
        <v>353</v>
      </c>
    </row>
    <row r="919" spans="1:12" x14ac:dyDescent="0.35">
      <c r="A919" s="89">
        <v>45849</v>
      </c>
      <c r="B919" t="s">
        <v>56</v>
      </c>
      <c r="C919" t="s">
        <v>171</v>
      </c>
      <c r="E919">
        <v>1</v>
      </c>
      <c r="F919" s="86">
        <v>9300</v>
      </c>
      <c r="H919">
        <v>1</v>
      </c>
      <c r="J919" s="86">
        <v>9300</v>
      </c>
      <c r="K919" s="86">
        <v>9300</v>
      </c>
      <c r="L919" t="s">
        <v>353</v>
      </c>
    </row>
    <row r="920" spans="1:12" x14ac:dyDescent="0.35">
      <c r="A920" s="89">
        <v>45849</v>
      </c>
      <c r="B920" t="s">
        <v>56</v>
      </c>
      <c r="C920" t="s">
        <v>168</v>
      </c>
      <c r="E920">
        <v>2</v>
      </c>
      <c r="F920" s="86">
        <v>10260</v>
      </c>
      <c r="H920">
        <v>1</v>
      </c>
      <c r="J920" s="86">
        <v>10260</v>
      </c>
      <c r="K920" s="86">
        <v>20520</v>
      </c>
      <c r="L920" t="s">
        <v>356</v>
      </c>
    </row>
    <row r="921" spans="1:12" x14ac:dyDescent="0.35">
      <c r="A921" s="89">
        <v>45850</v>
      </c>
      <c r="B921" t="s">
        <v>50</v>
      </c>
      <c r="C921" t="s">
        <v>124</v>
      </c>
      <c r="E921">
        <v>1.68</v>
      </c>
      <c r="F921" s="86">
        <v>15165.143</v>
      </c>
      <c r="H921">
        <v>1.21</v>
      </c>
      <c r="I921">
        <v>0.06</v>
      </c>
      <c r="J921" s="86">
        <v>18349.82303</v>
      </c>
      <c r="K921" s="86">
        <v>28978.040528975998</v>
      </c>
      <c r="L921" t="s">
        <v>356</v>
      </c>
    </row>
    <row r="922" spans="1:12" x14ac:dyDescent="0.35">
      <c r="A922" s="89">
        <v>45850</v>
      </c>
      <c r="B922" t="s">
        <v>50</v>
      </c>
      <c r="C922" t="s">
        <v>127</v>
      </c>
      <c r="E922">
        <v>24</v>
      </c>
      <c r="F922" s="86">
        <v>1389.8875</v>
      </c>
      <c r="H922">
        <v>1.21</v>
      </c>
      <c r="J922" s="86">
        <v>1681.7638750000001</v>
      </c>
      <c r="K922" s="86">
        <v>40362.332999999999</v>
      </c>
      <c r="L922" t="s">
        <v>356</v>
      </c>
    </row>
    <row r="923" spans="1:12" x14ac:dyDescent="0.35">
      <c r="A923" s="89">
        <v>45853</v>
      </c>
      <c r="B923" t="s">
        <v>348</v>
      </c>
      <c r="C923" t="s">
        <v>247</v>
      </c>
      <c r="E923">
        <v>125</v>
      </c>
      <c r="F923" s="86">
        <v>979.44</v>
      </c>
      <c r="H923">
        <v>1</v>
      </c>
      <c r="J923" s="86">
        <v>979.44</v>
      </c>
      <c r="K923" s="86">
        <v>122430</v>
      </c>
      <c r="L923" t="s">
        <v>353</v>
      </c>
    </row>
    <row r="924" spans="1:12" x14ac:dyDescent="0.35">
      <c r="A924" s="89">
        <v>45853</v>
      </c>
      <c r="B924" t="s">
        <v>348</v>
      </c>
      <c r="C924" t="s">
        <v>246</v>
      </c>
      <c r="E924">
        <v>50</v>
      </c>
      <c r="F924" s="86">
        <v>1034.6400000000001</v>
      </c>
      <c r="H924">
        <v>1</v>
      </c>
      <c r="J924" s="86">
        <v>1034.6400000000001</v>
      </c>
      <c r="K924" s="86">
        <v>51732.000000000007</v>
      </c>
      <c r="L924" t="s">
        <v>353</v>
      </c>
    </row>
    <row r="925" spans="1:12" x14ac:dyDescent="0.35">
      <c r="A925" s="89">
        <v>45853</v>
      </c>
      <c r="B925" t="s">
        <v>50</v>
      </c>
      <c r="C925" t="s">
        <v>25</v>
      </c>
      <c r="E925">
        <v>5</v>
      </c>
      <c r="F925" s="86">
        <v>4597.84</v>
      </c>
      <c r="H925">
        <v>1.21</v>
      </c>
      <c r="I925">
        <v>0.06</v>
      </c>
      <c r="J925" s="86">
        <v>5563.3864000000003</v>
      </c>
      <c r="K925" s="86">
        <v>26147.916079999995</v>
      </c>
      <c r="L925" t="s">
        <v>353</v>
      </c>
    </row>
    <row r="926" spans="1:12" x14ac:dyDescent="0.35">
      <c r="A926" s="89">
        <v>45853</v>
      </c>
      <c r="B926" t="s">
        <v>50</v>
      </c>
      <c r="C926" t="s">
        <v>107</v>
      </c>
      <c r="E926">
        <v>1</v>
      </c>
      <c r="F926" s="86">
        <v>874.9633</v>
      </c>
      <c r="H926">
        <v>1.21</v>
      </c>
      <c r="I926">
        <v>0.06</v>
      </c>
      <c r="J926" s="86">
        <v>1058.7055929999999</v>
      </c>
      <c r="K926" s="86">
        <v>995.18325742000002</v>
      </c>
      <c r="L926" t="s">
        <v>356</v>
      </c>
    </row>
    <row r="927" spans="1:12" x14ac:dyDescent="0.35">
      <c r="A927" s="89">
        <v>45853</v>
      </c>
      <c r="B927" t="s">
        <v>50</v>
      </c>
      <c r="C927" t="s">
        <v>110</v>
      </c>
      <c r="E927">
        <v>6</v>
      </c>
      <c r="F927" s="86">
        <v>3660.3333333333335</v>
      </c>
      <c r="H927">
        <v>1.21</v>
      </c>
      <c r="I927">
        <v>0.06</v>
      </c>
      <c r="J927" s="86">
        <v>4429.0033333333331</v>
      </c>
      <c r="K927" s="86">
        <v>24979.578799999999</v>
      </c>
      <c r="L927" t="s">
        <v>356</v>
      </c>
    </row>
    <row r="928" spans="1:12" x14ac:dyDescent="0.35">
      <c r="A928" s="89">
        <v>45853</v>
      </c>
      <c r="B928" t="s">
        <v>50</v>
      </c>
      <c r="C928" t="s">
        <v>105</v>
      </c>
      <c r="E928">
        <v>2</v>
      </c>
      <c r="F928" s="86">
        <v>1057.32</v>
      </c>
      <c r="H928">
        <v>1.21</v>
      </c>
      <c r="J928" s="86">
        <v>1279.3571999999999</v>
      </c>
      <c r="K928" s="86">
        <v>2558.7143999999998</v>
      </c>
      <c r="L928" t="s">
        <v>356</v>
      </c>
    </row>
    <row r="929" spans="1:12" x14ac:dyDescent="0.35">
      <c r="A929" s="89">
        <v>45853</v>
      </c>
      <c r="B929" t="s">
        <v>50</v>
      </c>
      <c r="C929" t="s">
        <v>741</v>
      </c>
      <c r="E929">
        <v>3.5</v>
      </c>
      <c r="F929" s="86">
        <v>5488.011428571429</v>
      </c>
      <c r="H929">
        <v>1.21</v>
      </c>
      <c r="I929">
        <v>0.06</v>
      </c>
      <c r="J929" s="86">
        <v>6640.4938285714288</v>
      </c>
      <c r="K929" s="86">
        <v>21847.224696000001</v>
      </c>
      <c r="L929" t="s">
        <v>356</v>
      </c>
    </row>
    <row r="930" spans="1:12" x14ac:dyDescent="0.35">
      <c r="A930" s="89">
        <v>45853</v>
      </c>
      <c r="B930" t="s">
        <v>50</v>
      </c>
      <c r="C930" t="s">
        <v>108</v>
      </c>
      <c r="E930">
        <v>4.3499999999999996</v>
      </c>
      <c r="F930" s="86">
        <v>5456.9036999999998</v>
      </c>
      <c r="H930">
        <v>1.21</v>
      </c>
      <c r="I930">
        <v>0.06</v>
      </c>
      <c r="J930" s="86">
        <v>6602.8534769999997</v>
      </c>
      <c r="K930" s="86">
        <v>26999.067867452999</v>
      </c>
      <c r="L930" t="s">
        <v>356</v>
      </c>
    </row>
    <row r="931" spans="1:12" x14ac:dyDescent="0.35">
      <c r="A931" s="89">
        <v>45853</v>
      </c>
      <c r="B931" t="s">
        <v>50</v>
      </c>
      <c r="C931" t="s">
        <v>111</v>
      </c>
      <c r="E931">
        <v>1</v>
      </c>
      <c r="F931" s="86">
        <v>2259.2503999999999</v>
      </c>
      <c r="H931">
        <v>1.21</v>
      </c>
      <c r="I931">
        <v>0.06</v>
      </c>
      <c r="J931" s="86">
        <v>2733.6929839999998</v>
      </c>
      <c r="K931" s="86">
        <v>2569.6714049599996</v>
      </c>
      <c r="L931" t="s">
        <v>356</v>
      </c>
    </row>
    <row r="932" spans="1:12" x14ac:dyDescent="0.35">
      <c r="A932" s="89">
        <v>45853</v>
      </c>
      <c r="B932" t="s">
        <v>50</v>
      </c>
      <c r="C932" t="s">
        <v>326</v>
      </c>
      <c r="E932">
        <v>2</v>
      </c>
      <c r="F932" s="86">
        <v>793.32</v>
      </c>
      <c r="H932">
        <v>1.21</v>
      </c>
      <c r="J932" s="86">
        <v>959.91719999999998</v>
      </c>
      <c r="K932" s="86">
        <v>1919.8344</v>
      </c>
      <c r="L932" t="s">
        <v>356</v>
      </c>
    </row>
    <row r="933" spans="1:12" x14ac:dyDescent="0.35">
      <c r="A933" s="89">
        <v>45853</v>
      </c>
      <c r="B933" t="s">
        <v>50</v>
      </c>
      <c r="C933" t="s">
        <v>106</v>
      </c>
      <c r="E933">
        <v>2</v>
      </c>
      <c r="F933" s="86">
        <v>793.46910000000003</v>
      </c>
      <c r="H933">
        <v>1.21</v>
      </c>
      <c r="I933">
        <v>0.06</v>
      </c>
      <c r="J933" s="86">
        <v>960.09761100000003</v>
      </c>
      <c r="K933" s="86">
        <v>1804.9835086800001</v>
      </c>
      <c r="L933" t="s">
        <v>356</v>
      </c>
    </row>
    <row r="934" spans="1:12" x14ac:dyDescent="0.35">
      <c r="A934" s="89">
        <v>45853</v>
      </c>
      <c r="B934" t="s">
        <v>239</v>
      </c>
      <c r="C934" t="s">
        <v>237</v>
      </c>
      <c r="E934">
        <v>3</v>
      </c>
      <c r="F934" s="86">
        <v>1214.8800000000001</v>
      </c>
      <c r="H934">
        <v>1.21</v>
      </c>
      <c r="J934" s="86">
        <v>1470.0048000000002</v>
      </c>
      <c r="K934" s="86">
        <v>4410.0144</v>
      </c>
      <c r="L934" t="s">
        <v>353</v>
      </c>
    </row>
    <row r="935" spans="1:12" x14ac:dyDescent="0.35">
      <c r="A935" s="89">
        <v>45853</v>
      </c>
      <c r="B935" t="s">
        <v>239</v>
      </c>
      <c r="C935" t="s">
        <v>237</v>
      </c>
      <c r="E935">
        <v>3</v>
      </c>
      <c r="F935" s="86">
        <v>1214.8800000000001</v>
      </c>
      <c r="H935">
        <v>1.21</v>
      </c>
      <c r="J935" s="86">
        <v>1470.0048000000002</v>
      </c>
      <c r="K935" s="86">
        <v>4410.0144</v>
      </c>
      <c r="L935" t="s">
        <v>353</v>
      </c>
    </row>
    <row r="936" spans="1:12" x14ac:dyDescent="0.35">
      <c r="A936" s="89">
        <v>45853</v>
      </c>
      <c r="B936" t="s">
        <v>239</v>
      </c>
      <c r="C936" t="s">
        <v>237</v>
      </c>
      <c r="E936">
        <v>3</v>
      </c>
      <c r="F936" s="86">
        <v>1214.8800000000001</v>
      </c>
      <c r="H936">
        <v>1.21</v>
      </c>
      <c r="J936" s="86">
        <v>1470.0048000000002</v>
      </c>
      <c r="K936" s="86">
        <v>4410.0144</v>
      </c>
      <c r="L936" t="s">
        <v>353</v>
      </c>
    </row>
    <row r="937" spans="1:12" x14ac:dyDescent="0.35">
      <c r="A937" s="89">
        <v>45853</v>
      </c>
      <c r="B937" t="s">
        <v>239</v>
      </c>
      <c r="C937" t="s">
        <v>237</v>
      </c>
      <c r="E937">
        <v>2</v>
      </c>
      <c r="F937" s="86">
        <v>1214.8800000000001</v>
      </c>
      <c r="H937">
        <v>1.21</v>
      </c>
      <c r="J937" s="86">
        <v>1470.0048000000002</v>
      </c>
      <c r="K937" s="86">
        <v>2940.0096000000003</v>
      </c>
      <c r="L937" t="s">
        <v>353</v>
      </c>
    </row>
    <row r="938" spans="1:12" x14ac:dyDescent="0.35">
      <c r="A938" s="89">
        <v>45853</v>
      </c>
      <c r="B938" t="s">
        <v>53</v>
      </c>
      <c r="C938" t="s">
        <v>146</v>
      </c>
      <c r="E938">
        <v>60</v>
      </c>
      <c r="F938" s="86">
        <v>68.099999999999994</v>
      </c>
      <c r="H938">
        <v>1.21</v>
      </c>
      <c r="J938" s="86">
        <v>82.400999999999996</v>
      </c>
      <c r="K938" s="86">
        <v>4944.0599999999995</v>
      </c>
      <c r="L938" t="s">
        <v>356</v>
      </c>
    </row>
    <row r="939" spans="1:12" x14ac:dyDescent="0.35">
      <c r="A939" s="89">
        <v>45853</v>
      </c>
      <c r="B939" t="s">
        <v>53</v>
      </c>
      <c r="C939" t="s">
        <v>138</v>
      </c>
      <c r="H939">
        <v>1.21</v>
      </c>
      <c r="J939" s="86">
        <v>0</v>
      </c>
      <c r="K939" s="86">
        <v>0</v>
      </c>
      <c r="L939" t="s">
        <v>356</v>
      </c>
    </row>
    <row r="940" spans="1:12" x14ac:dyDescent="0.35">
      <c r="A940" s="89">
        <v>45853</v>
      </c>
      <c r="B940" t="s">
        <v>53</v>
      </c>
      <c r="C940" t="s">
        <v>137</v>
      </c>
      <c r="E940">
        <v>1</v>
      </c>
      <c r="F940" s="86">
        <v>4958.68</v>
      </c>
      <c r="H940">
        <v>1.21</v>
      </c>
      <c r="J940" s="86">
        <v>6000.0028000000002</v>
      </c>
      <c r="K940" s="86">
        <v>6000.0028000000002</v>
      </c>
      <c r="L940" t="s">
        <v>356</v>
      </c>
    </row>
    <row r="941" spans="1:12" x14ac:dyDescent="0.35">
      <c r="A941" s="89">
        <v>45853</v>
      </c>
      <c r="B941" t="s">
        <v>53</v>
      </c>
      <c r="C941" t="s">
        <v>136</v>
      </c>
      <c r="H941">
        <v>1.21</v>
      </c>
      <c r="J941" s="86">
        <v>0</v>
      </c>
      <c r="K941" s="86">
        <v>0</v>
      </c>
      <c r="L941" t="s">
        <v>356</v>
      </c>
    </row>
    <row r="942" spans="1:12" x14ac:dyDescent="0.35">
      <c r="A942" s="89">
        <v>45853</v>
      </c>
      <c r="B942" t="s">
        <v>53</v>
      </c>
      <c r="C942" t="s">
        <v>147</v>
      </c>
      <c r="E942">
        <v>30</v>
      </c>
      <c r="F942" s="86">
        <v>283.37</v>
      </c>
      <c r="H942">
        <v>1.21</v>
      </c>
      <c r="J942" s="86">
        <v>342.8777</v>
      </c>
      <c r="K942" s="86">
        <v>10286.331</v>
      </c>
      <c r="L942" t="s">
        <v>356</v>
      </c>
    </row>
    <row r="943" spans="1:12" x14ac:dyDescent="0.35">
      <c r="A943" s="89">
        <v>45853</v>
      </c>
      <c r="B943" t="s">
        <v>53</v>
      </c>
      <c r="C943" t="s">
        <v>453</v>
      </c>
      <c r="E943">
        <v>0</v>
      </c>
      <c r="H943">
        <v>1.21</v>
      </c>
      <c r="J943" s="86">
        <v>0</v>
      </c>
      <c r="K943" s="86">
        <v>0</v>
      </c>
      <c r="L943" t="s">
        <v>356</v>
      </c>
    </row>
    <row r="944" spans="1:12" x14ac:dyDescent="0.35">
      <c r="A944" s="89">
        <v>45853</v>
      </c>
      <c r="B944" t="s">
        <v>53</v>
      </c>
      <c r="C944" t="s">
        <v>139</v>
      </c>
      <c r="E944">
        <v>1</v>
      </c>
      <c r="F944" s="86">
        <v>661.16</v>
      </c>
      <c r="H944">
        <v>1.21</v>
      </c>
      <c r="J944" s="86">
        <v>800.00359999999989</v>
      </c>
      <c r="K944" s="86">
        <v>800.00359999999989</v>
      </c>
      <c r="L944" t="s">
        <v>356</v>
      </c>
    </row>
    <row r="945" spans="1:12" x14ac:dyDescent="0.35">
      <c r="A945" s="89">
        <v>45853</v>
      </c>
      <c r="B945" t="s">
        <v>53</v>
      </c>
      <c r="C945" t="s">
        <v>447</v>
      </c>
      <c r="E945">
        <v>30</v>
      </c>
      <c r="F945" s="86">
        <v>41.32</v>
      </c>
      <c r="H945">
        <v>1.21</v>
      </c>
      <c r="J945" s="86">
        <v>49.997199999999999</v>
      </c>
      <c r="K945" s="86">
        <v>1499.9159999999999</v>
      </c>
      <c r="L945" t="s">
        <v>356</v>
      </c>
    </row>
    <row r="946" spans="1:12" x14ac:dyDescent="0.35">
      <c r="A946" s="89">
        <v>45853</v>
      </c>
      <c r="B946" t="s">
        <v>53</v>
      </c>
      <c r="C946" t="s">
        <v>148</v>
      </c>
      <c r="E946">
        <v>1</v>
      </c>
      <c r="F946" s="86">
        <v>6859.5</v>
      </c>
      <c r="H946">
        <v>1.21</v>
      </c>
      <c r="J946" s="86">
        <v>8299.994999999999</v>
      </c>
      <c r="K946" s="86">
        <v>8299.994999999999</v>
      </c>
      <c r="L946" t="s">
        <v>356</v>
      </c>
    </row>
    <row r="947" spans="1:12" x14ac:dyDescent="0.35">
      <c r="A947" s="89">
        <v>45853</v>
      </c>
      <c r="B947" t="s">
        <v>53</v>
      </c>
      <c r="C947" t="s">
        <v>144</v>
      </c>
      <c r="E947">
        <v>7</v>
      </c>
      <c r="F947" s="86">
        <v>1074.3800000000001</v>
      </c>
      <c r="H947">
        <v>1.21</v>
      </c>
      <c r="J947" s="86">
        <v>1299.9998000000001</v>
      </c>
      <c r="K947" s="86">
        <v>9099.9986000000008</v>
      </c>
      <c r="L947" t="s">
        <v>356</v>
      </c>
    </row>
    <row r="948" spans="1:12" x14ac:dyDescent="0.35">
      <c r="A948" s="89">
        <v>45853</v>
      </c>
      <c r="B948" t="s">
        <v>53</v>
      </c>
      <c r="C948" t="s">
        <v>602</v>
      </c>
      <c r="E948">
        <v>30</v>
      </c>
      <c r="F948" s="86">
        <v>66.12</v>
      </c>
      <c r="H948">
        <v>1.21</v>
      </c>
      <c r="J948" s="86">
        <v>80.005200000000002</v>
      </c>
      <c r="K948" s="86">
        <v>2400.1559999999999</v>
      </c>
      <c r="L948" t="s">
        <v>356</v>
      </c>
    </row>
    <row r="949" spans="1:12" x14ac:dyDescent="0.35">
      <c r="A949" s="89">
        <v>45853</v>
      </c>
      <c r="B949" t="s">
        <v>53</v>
      </c>
      <c r="C949" t="s">
        <v>601</v>
      </c>
      <c r="E949">
        <v>30</v>
      </c>
      <c r="F949" s="86">
        <v>57.85</v>
      </c>
      <c r="H949">
        <v>1.21</v>
      </c>
      <c r="J949" s="86">
        <v>69.998499999999993</v>
      </c>
      <c r="K949" s="86">
        <v>2099.9549999999999</v>
      </c>
      <c r="L949" t="s">
        <v>356</v>
      </c>
    </row>
    <row r="950" spans="1:12" x14ac:dyDescent="0.35">
      <c r="A950" s="89">
        <v>45853</v>
      </c>
      <c r="B950" t="s">
        <v>57</v>
      </c>
      <c r="C950" t="s">
        <v>222</v>
      </c>
      <c r="E950">
        <v>25</v>
      </c>
      <c r="F950" s="86">
        <v>1355.096</v>
      </c>
      <c r="H950">
        <v>1.21</v>
      </c>
      <c r="J950" s="86">
        <v>1639.66616</v>
      </c>
      <c r="K950" s="86">
        <v>40991.654000000002</v>
      </c>
      <c r="L950" t="s">
        <v>353</v>
      </c>
    </row>
    <row r="951" spans="1:12" x14ac:dyDescent="0.35">
      <c r="A951" s="89">
        <v>45853</v>
      </c>
      <c r="B951" t="s">
        <v>57</v>
      </c>
      <c r="C951" t="s">
        <v>174</v>
      </c>
      <c r="E951">
        <v>1</v>
      </c>
      <c r="F951" s="86">
        <v>8400.3799999999992</v>
      </c>
      <c r="H951">
        <v>1.21</v>
      </c>
      <c r="J951" s="86">
        <v>10164.459800000001</v>
      </c>
      <c r="K951" s="86">
        <v>10164.459800000001</v>
      </c>
      <c r="L951" t="s">
        <v>353</v>
      </c>
    </row>
    <row r="952" spans="1:12" x14ac:dyDescent="0.35">
      <c r="A952" s="89">
        <v>45853</v>
      </c>
      <c r="B952" t="s">
        <v>57</v>
      </c>
      <c r="C952" t="s">
        <v>218</v>
      </c>
      <c r="E952">
        <v>2</v>
      </c>
      <c r="F952" s="86">
        <v>4405</v>
      </c>
      <c r="H952">
        <v>1.21</v>
      </c>
      <c r="J952" s="86">
        <v>5330.05</v>
      </c>
      <c r="K952" s="86">
        <v>10660.1</v>
      </c>
      <c r="L952" t="s">
        <v>356</v>
      </c>
    </row>
    <row r="953" spans="1:12" x14ac:dyDescent="0.35">
      <c r="A953" s="89">
        <v>45853</v>
      </c>
      <c r="B953" t="s">
        <v>54</v>
      </c>
      <c r="C953" t="s">
        <v>164</v>
      </c>
      <c r="E953">
        <v>3</v>
      </c>
      <c r="F953" s="86">
        <v>1357.4660633484164</v>
      </c>
      <c r="H953">
        <v>1.105</v>
      </c>
      <c r="J953" s="86">
        <v>1500</v>
      </c>
      <c r="K953" s="86">
        <v>4500</v>
      </c>
      <c r="L953" t="s">
        <v>356</v>
      </c>
    </row>
    <row r="954" spans="1:12" x14ac:dyDescent="0.35">
      <c r="A954" s="89">
        <v>45853</v>
      </c>
      <c r="B954" t="s">
        <v>54</v>
      </c>
      <c r="C954" t="s">
        <v>27</v>
      </c>
      <c r="E954">
        <v>1</v>
      </c>
      <c r="F954" s="86">
        <v>2533.9366515837105</v>
      </c>
      <c r="H954">
        <v>1.105</v>
      </c>
      <c r="J954" s="86">
        <v>2800</v>
      </c>
      <c r="K954" s="86">
        <v>2800</v>
      </c>
      <c r="L954" t="s">
        <v>356</v>
      </c>
    </row>
    <row r="955" spans="1:12" x14ac:dyDescent="0.35">
      <c r="A955" s="89">
        <v>45853</v>
      </c>
      <c r="B955" t="s">
        <v>54</v>
      </c>
      <c r="C955" t="s">
        <v>263</v>
      </c>
      <c r="E955">
        <v>1.5</v>
      </c>
      <c r="F955" s="86">
        <v>814.47963800904995</v>
      </c>
      <c r="H955">
        <v>1.105</v>
      </c>
      <c r="J955" s="86">
        <v>900</v>
      </c>
      <c r="K955" s="86">
        <v>1350.0000000000002</v>
      </c>
      <c r="L955" t="s">
        <v>356</v>
      </c>
    </row>
    <row r="956" spans="1:12" x14ac:dyDescent="0.35">
      <c r="A956" s="89">
        <v>45853</v>
      </c>
      <c r="B956" t="s">
        <v>54</v>
      </c>
      <c r="C956" t="s">
        <v>268</v>
      </c>
      <c r="E956">
        <v>2</v>
      </c>
      <c r="F956" s="86">
        <v>2081.4479638009052</v>
      </c>
      <c r="H956">
        <v>1.105</v>
      </c>
      <c r="J956" s="86">
        <v>2300</v>
      </c>
      <c r="K956" s="86">
        <v>4600</v>
      </c>
      <c r="L956" t="s">
        <v>356</v>
      </c>
    </row>
    <row r="957" spans="1:12" x14ac:dyDescent="0.35">
      <c r="A957" s="89">
        <v>45853</v>
      </c>
      <c r="B957" t="s">
        <v>54</v>
      </c>
      <c r="C957" t="s">
        <v>161</v>
      </c>
      <c r="E957">
        <v>0.5</v>
      </c>
      <c r="F957" s="86">
        <v>6153.8461538461543</v>
      </c>
      <c r="H957">
        <v>1.105</v>
      </c>
      <c r="J957" s="86">
        <v>6800</v>
      </c>
      <c r="K957" s="86">
        <v>3400</v>
      </c>
      <c r="L957" t="s">
        <v>356</v>
      </c>
    </row>
    <row r="958" spans="1:12" x14ac:dyDescent="0.35">
      <c r="A958" s="89">
        <v>45853</v>
      </c>
      <c r="B958" t="s">
        <v>54</v>
      </c>
      <c r="C958" t="s">
        <v>159</v>
      </c>
      <c r="E958">
        <v>2</v>
      </c>
      <c r="F958" s="86">
        <v>859.72850678733028</v>
      </c>
      <c r="H958">
        <v>1.105</v>
      </c>
      <c r="J958" s="86">
        <v>949.99999999999989</v>
      </c>
      <c r="K958" s="86">
        <v>1900</v>
      </c>
      <c r="L958" t="s">
        <v>356</v>
      </c>
    </row>
    <row r="959" spans="1:12" x14ac:dyDescent="0.35">
      <c r="A959" s="89">
        <v>45853</v>
      </c>
      <c r="B959" t="s">
        <v>54</v>
      </c>
      <c r="C959" t="s">
        <v>165</v>
      </c>
      <c r="E959">
        <v>1</v>
      </c>
      <c r="F959" s="86">
        <v>1628.9592760180997</v>
      </c>
      <c r="H959">
        <v>1.105</v>
      </c>
      <c r="J959" s="86">
        <v>1800</v>
      </c>
      <c r="K959" s="86">
        <v>1800</v>
      </c>
      <c r="L959" t="s">
        <v>356</v>
      </c>
    </row>
    <row r="960" spans="1:12" x14ac:dyDescent="0.35">
      <c r="A960" s="89">
        <v>45853</v>
      </c>
      <c r="B960" t="s">
        <v>54</v>
      </c>
      <c r="C960" t="s">
        <v>28</v>
      </c>
      <c r="E960">
        <v>1</v>
      </c>
      <c r="F960" s="86">
        <v>1628.9592760180997</v>
      </c>
      <c r="H960">
        <v>1.105</v>
      </c>
      <c r="J960" s="86">
        <v>1800</v>
      </c>
      <c r="K960" s="86">
        <v>1800</v>
      </c>
      <c r="L960" t="s">
        <v>356</v>
      </c>
    </row>
    <row r="961" spans="1:12" x14ac:dyDescent="0.35">
      <c r="A961" s="89">
        <v>45853</v>
      </c>
      <c r="B961" t="s">
        <v>54</v>
      </c>
      <c r="C961" t="s">
        <v>160</v>
      </c>
      <c r="E961">
        <v>1</v>
      </c>
      <c r="F961" s="86">
        <v>2081.4479638009052</v>
      </c>
      <c r="H961">
        <v>1.105</v>
      </c>
      <c r="J961" s="86">
        <v>2300</v>
      </c>
      <c r="K961" s="86">
        <v>2300</v>
      </c>
      <c r="L961" t="s">
        <v>356</v>
      </c>
    </row>
    <row r="962" spans="1:12" x14ac:dyDescent="0.35">
      <c r="A962" s="89">
        <v>45853</v>
      </c>
      <c r="B962" t="s">
        <v>52</v>
      </c>
      <c r="C962" t="s">
        <v>128</v>
      </c>
      <c r="E962">
        <v>12</v>
      </c>
      <c r="F962" s="86">
        <v>1101.4100000000001</v>
      </c>
      <c r="H962">
        <v>1.21</v>
      </c>
      <c r="J962" s="86">
        <v>1332.7061000000001</v>
      </c>
      <c r="K962" s="86">
        <v>15992.473200000002</v>
      </c>
      <c r="L962" t="s">
        <v>356</v>
      </c>
    </row>
    <row r="963" spans="1:12" x14ac:dyDescent="0.35">
      <c r="A963" s="89">
        <v>45853</v>
      </c>
      <c r="B963" t="s">
        <v>52</v>
      </c>
      <c r="C963" t="s">
        <v>129</v>
      </c>
      <c r="E963">
        <v>12</v>
      </c>
      <c r="F963" s="86">
        <v>1182.56</v>
      </c>
      <c r="H963">
        <v>1.21</v>
      </c>
      <c r="J963" s="86">
        <v>1430.8975999999998</v>
      </c>
      <c r="K963" s="86">
        <v>17170.771199999999</v>
      </c>
      <c r="L963" t="s">
        <v>356</v>
      </c>
    </row>
    <row r="964" spans="1:12" x14ac:dyDescent="0.35">
      <c r="A964" s="89">
        <v>45853</v>
      </c>
      <c r="B964" t="s">
        <v>52</v>
      </c>
      <c r="C964" t="s">
        <v>127</v>
      </c>
      <c r="E964">
        <v>96</v>
      </c>
      <c r="F964" s="86">
        <v>1101.4100000000001</v>
      </c>
      <c r="H964">
        <v>1.21</v>
      </c>
      <c r="J964" s="86">
        <v>1332.7061000000001</v>
      </c>
      <c r="K964" s="86">
        <v>127939.78560000002</v>
      </c>
      <c r="L964" t="s">
        <v>356</v>
      </c>
    </row>
    <row r="965" spans="1:12" x14ac:dyDescent="0.35">
      <c r="A965" s="89">
        <v>45853</v>
      </c>
      <c r="B965" t="s">
        <v>52</v>
      </c>
      <c r="C965" t="s">
        <v>127</v>
      </c>
      <c r="E965">
        <v>24</v>
      </c>
      <c r="F965" s="86">
        <v>1101.4100000000001</v>
      </c>
      <c r="H965">
        <v>1.21</v>
      </c>
      <c r="J965" s="86">
        <v>1332.7061000000001</v>
      </c>
      <c r="K965" s="86">
        <v>31984.946400000004</v>
      </c>
      <c r="L965" t="s">
        <v>353</v>
      </c>
    </row>
    <row r="966" spans="1:12" x14ac:dyDescent="0.35">
      <c r="A966" s="89">
        <v>45854</v>
      </c>
      <c r="B966" t="s">
        <v>59</v>
      </c>
      <c r="C966" t="s">
        <v>185</v>
      </c>
      <c r="E966">
        <v>6</v>
      </c>
      <c r="F966" s="86">
        <v>40000</v>
      </c>
      <c r="H966">
        <v>1</v>
      </c>
      <c r="J966" s="86">
        <v>40000</v>
      </c>
      <c r="K966" s="86">
        <v>240000</v>
      </c>
      <c r="L966" t="s">
        <v>356</v>
      </c>
    </row>
    <row r="967" spans="1:12" x14ac:dyDescent="0.35">
      <c r="A967" s="89">
        <v>45854</v>
      </c>
      <c r="B967" t="s">
        <v>59</v>
      </c>
      <c r="C967" t="s">
        <v>186</v>
      </c>
      <c r="E967">
        <v>3</v>
      </c>
      <c r="F967" s="86">
        <v>16833.333333333332</v>
      </c>
      <c r="H967">
        <v>1</v>
      </c>
      <c r="J967" s="86">
        <v>16833.333333333332</v>
      </c>
      <c r="K967" s="86">
        <v>50500</v>
      </c>
      <c r="L967" t="s">
        <v>356</v>
      </c>
    </row>
    <row r="968" spans="1:12" x14ac:dyDescent="0.35">
      <c r="A968" s="89">
        <v>45854</v>
      </c>
      <c r="B968" t="s">
        <v>607</v>
      </c>
      <c r="C968" t="s">
        <v>610</v>
      </c>
      <c r="E968">
        <v>4</v>
      </c>
      <c r="F968" s="86">
        <v>3326.45</v>
      </c>
      <c r="H968">
        <v>1.21</v>
      </c>
      <c r="I968">
        <v>0.1</v>
      </c>
      <c r="J968" s="86">
        <v>4025.0045</v>
      </c>
      <c r="K968" s="86">
        <v>14490.016199999998</v>
      </c>
    </row>
    <row r="969" spans="1:12" x14ac:dyDescent="0.35">
      <c r="A969" s="89">
        <v>45854</v>
      </c>
      <c r="B969" t="s">
        <v>607</v>
      </c>
      <c r="C969" t="s">
        <v>615</v>
      </c>
      <c r="E969">
        <v>1</v>
      </c>
      <c r="F969" s="86">
        <v>10950.41</v>
      </c>
      <c r="H969">
        <v>1.21</v>
      </c>
      <c r="I969">
        <v>0.1</v>
      </c>
      <c r="J969" s="86">
        <v>13249.9961</v>
      </c>
      <c r="K969" s="86">
        <v>11924.99649</v>
      </c>
    </row>
    <row r="970" spans="1:12" x14ac:dyDescent="0.35">
      <c r="A970" s="89">
        <v>45854</v>
      </c>
      <c r="B970" t="s">
        <v>607</v>
      </c>
      <c r="C970" t="s">
        <v>612</v>
      </c>
      <c r="E970">
        <v>1</v>
      </c>
      <c r="F970" s="86">
        <v>9735.5400000000009</v>
      </c>
      <c r="H970">
        <v>1.21</v>
      </c>
      <c r="I970">
        <v>9.9999589134244213E-2</v>
      </c>
      <c r="J970" s="86">
        <v>11780.0034</v>
      </c>
      <c r="K970" s="86">
        <v>10602.007900000002</v>
      </c>
    </row>
    <row r="971" spans="1:12" x14ac:dyDescent="0.35">
      <c r="A971" s="89">
        <v>45854</v>
      </c>
      <c r="B971" t="s">
        <v>607</v>
      </c>
      <c r="C971" t="s">
        <v>613</v>
      </c>
      <c r="E971">
        <v>1</v>
      </c>
      <c r="F971" s="86">
        <v>1652.89</v>
      </c>
      <c r="H971">
        <v>1.21</v>
      </c>
      <c r="I971">
        <v>0.10000060500093774</v>
      </c>
      <c r="J971" s="86">
        <v>1999.9969000000001</v>
      </c>
      <c r="K971" s="86">
        <v>1799.9960000000001</v>
      </c>
    </row>
    <row r="972" spans="1:12" x14ac:dyDescent="0.35">
      <c r="A972" s="89">
        <v>45854</v>
      </c>
      <c r="B972" t="s">
        <v>607</v>
      </c>
      <c r="C972" t="s">
        <v>434</v>
      </c>
      <c r="E972">
        <v>2</v>
      </c>
      <c r="F972" s="86">
        <v>5330.58</v>
      </c>
      <c r="H972">
        <v>1.21</v>
      </c>
      <c r="I972">
        <v>0.10000037519369372</v>
      </c>
      <c r="J972" s="86">
        <v>6450.0018</v>
      </c>
      <c r="K972" s="86">
        <v>11609.9984</v>
      </c>
    </row>
    <row r="973" spans="1:12" x14ac:dyDescent="0.35">
      <c r="A973" s="89">
        <v>45854</v>
      </c>
      <c r="B973" t="s">
        <v>607</v>
      </c>
      <c r="C973" t="s">
        <v>494</v>
      </c>
      <c r="E973">
        <v>6</v>
      </c>
      <c r="F973" s="86">
        <v>495.87</v>
      </c>
      <c r="H973">
        <v>1.21</v>
      </c>
      <c r="I973">
        <v>0</v>
      </c>
      <c r="J973" s="86">
        <v>600.0027</v>
      </c>
      <c r="K973" s="86">
        <v>3600.0162</v>
      </c>
    </row>
    <row r="974" spans="1:12" x14ac:dyDescent="0.35">
      <c r="A974" s="89">
        <v>45854</v>
      </c>
      <c r="B974" t="s">
        <v>607</v>
      </c>
      <c r="C974" t="s">
        <v>608</v>
      </c>
      <c r="E974">
        <v>1</v>
      </c>
      <c r="F974" s="86">
        <v>10553.72</v>
      </c>
      <c r="H974">
        <v>1.21</v>
      </c>
      <c r="I974">
        <v>9.9999810493361582E-2</v>
      </c>
      <c r="J974" s="86">
        <v>12770.001200000001</v>
      </c>
      <c r="K974" s="86">
        <v>11493.003499999995</v>
      </c>
    </row>
    <row r="975" spans="1:12" x14ac:dyDescent="0.35">
      <c r="A975" s="89">
        <v>45854</v>
      </c>
      <c r="B975" t="s">
        <v>607</v>
      </c>
      <c r="C975" t="s">
        <v>611</v>
      </c>
      <c r="E975">
        <v>8</v>
      </c>
      <c r="F975" s="86">
        <v>1636.36</v>
      </c>
      <c r="H975">
        <v>1.21</v>
      </c>
      <c r="I975">
        <v>0.10000015277811727</v>
      </c>
      <c r="J975" s="86">
        <v>1979.9955999999995</v>
      </c>
      <c r="K975" s="86">
        <v>14255.965899999999</v>
      </c>
    </row>
    <row r="976" spans="1:12" x14ac:dyDescent="0.35">
      <c r="A976" s="89">
        <v>45854</v>
      </c>
      <c r="B976" t="s">
        <v>607</v>
      </c>
      <c r="C976" t="s">
        <v>614</v>
      </c>
      <c r="E976">
        <v>4</v>
      </c>
      <c r="F976" s="86">
        <v>3719.01</v>
      </c>
      <c r="H976">
        <v>1.21</v>
      </c>
      <c r="I976">
        <v>9.999973111123657E-2</v>
      </c>
      <c r="J976" s="86">
        <v>4500.0020999999997</v>
      </c>
      <c r="K976" s="86">
        <v>16200.0124</v>
      </c>
    </row>
    <row r="977" spans="1:14" x14ac:dyDescent="0.35">
      <c r="A977" s="89">
        <v>45854</v>
      </c>
      <c r="B977" t="s">
        <v>607</v>
      </c>
      <c r="C977" t="s">
        <v>609</v>
      </c>
      <c r="E977">
        <v>2</v>
      </c>
      <c r="F977" s="86">
        <v>19752.07</v>
      </c>
      <c r="H977">
        <v>1.21</v>
      </c>
      <c r="I977">
        <v>0.25000012656901277</v>
      </c>
      <c r="J977" s="86">
        <v>23900.004700000001</v>
      </c>
      <c r="K977" s="86">
        <v>35850.000999999997</v>
      </c>
    </row>
    <row r="978" spans="1:14" x14ac:dyDescent="0.35">
      <c r="A978" s="89">
        <v>45854</v>
      </c>
      <c r="B978" t="s">
        <v>534</v>
      </c>
      <c r="C978" t="s">
        <v>606</v>
      </c>
      <c r="E978">
        <v>7</v>
      </c>
      <c r="F978" s="86">
        <v>857.14285714285711</v>
      </c>
      <c r="H978">
        <v>1</v>
      </c>
      <c r="J978" s="86">
        <v>857.14285714285711</v>
      </c>
      <c r="K978" s="86">
        <v>6000</v>
      </c>
      <c r="L978" t="s">
        <v>356</v>
      </c>
    </row>
    <row r="979" spans="1:14" x14ac:dyDescent="0.35">
      <c r="A979" s="89">
        <v>45854</v>
      </c>
      <c r="B979" t="s">
        <v>534</v>
      </c>
      <c r="C979" t="s">
        <v>550</v>
      </c>
      <c r="E979">
        <v>7</v>
      </c>
      <c r="F979" s="86">
        <v>857.14</v>
      </c>
      <c r="H979">
        <v>1</v>
      </c>
      <c r="J979" s="86">
        <v>857.14</v>
      </c>
      <c r="K979" s="86">
        <v>5999.98</v>
      </c>
      <c r="L979" t="s">
        <v>353</v>
      </c>
    </row>
    <row r="980" spans="1:14" x14ac:dyDescent="0.35">
      <c r="A980" s="89">
        <v>45854</v>
      </c>
      <c r="B980" t="s">
        <v>534</v>
      </c>
      <c r="C980" t="s">
        <v>512</v>
      </c>
      <c r="E980">
        <v>28</v>
      </c>
      <c r="F980" s="86">
        <v>857.14285714285711</v>
      </c>
      <c r="H980">
        <v>1</v>
      </c>
      <c r="J980" s="86">
        <v>857.14285714285711</v>
      </c>
      <c r="K980" s="86">
        <v>24000</v>
      </c>
      <c r="L980" t="s">
        <v>356</v>
      </c>
    </row>
    <row r="981" spans="1:14" x14ac:dyDescent="0.35">
      <c r="A981" s="89">
        <v>45854</v>
      </c>
      <c r="B981" t="s">
        <v>534</v>
      </c>
      <c r="C981" t="s">
        <v>514</v>
      </c>
      <c r="E981">
        <v>11</v>
      </c>
      <c r="F981" s="86">
        <v>5636.363636363636</v>
      </c>
      <c r="H981">
        <v>1</v>
      </c>
      <c r="J981" s="86">
        <v>5636.363636363636</v>
      </c>
      <c r="K981" s="86">
        <v>62000</v>
      </c>
      <c r="L981" t="s">
        <v>356</v>
      </c>
      <c r="M981">
        <v>6000</v>
      </c>
      <c r="N981">
        <v>45854</v>
      </c>
    </row>
    <row r="982" spans="1:14" x14ac:dyDescent="0.35">
      <c r="A982" s="89">
        <v>45854</v>
      </c>
      <c r="B982" t="s">
        <v>534</v>
      </c>
      <c r="C982" t="s">
        <v>157</v>
      </c>
      <c r="E982">
        <v>4</v>
      </c>
      <c r="F982" s="86">
        <v>3000</v>
      </c>
      <c r="H982">
        <v>1</v>
      </c>
      <c r="J982" s="86">
        <v>3000</v>
      </c>
      <c r="K982" s="86">
        <v>12000</v>
      </c>
      <c r="L982" t="s">
        <v>356</v>
      </c>
      <c r="M982">
        <v>96000</v>
      </c>
      <c r="N982">
        <v>45861</v>
      </c>
    </row>
    <row r="983" spans="1:14" x14ac:dyDescent="0.35">
      <c r="A983" s="89">
        <v>45854</v>
      </c>
      <c r="B983" t="s">
        <v>363</v>
      </c>
      <c r="C983" t="s">
        <v>332</v>
      </c>
      <c r="E983">
        <v>10</v>
      </c>
      <c r="F983" s="86">
        <v>9269.44</v>
      </c>
      <c r="H983">
        <v>1.21</v>
      </c>
      <c r="J983" s="86">
        <v>11216.0224</v>
      </c>
      <c r="K983" s="86">
        <v>112160.224</v>
      </c>
      <c r="L983" t="s">
        <v>356</v>
      </c>
    </row>
    <row r="984" spans="1:14" x14ac:dyDescent="0.35">
      <c r="A984" s="89">
        <v>45854</v>
      </c>
      <c r="B984" t="s">
        <v>363</v>
      </c>
      <c r="C984" t="s">
        <v>334</v>
      </c>
      <c r="E984">
        <v>5</v>
      </c>
      <c r="F984" s="86">
        <v>9098.23</v>
      </c>
      <c r="H984">
        <v>1.21</v>
      </c>
      <c r="J984" s="86">
        <v>11008.8583</v>
      </c>
      <c r="K984" s="86">
        <v>55044.291499999992</v>
      </c>
      <c r="L984" t="s">
        <v>356</v>
      </c>
    </row>
    <row r="985" spans="1:14" x14ac:dyDescent="0.35">
      <c r="A985" s="89">
        <v>45855</v>
      </c>
      <c r="B985" t="s">
        <v>242</v>
      </c>
      <c r="C985" t="s">
        <v>244</v>
      </c>
      <c r="E985">
        <v>20</v>
      </c>
      <c r="F985" s="86">
        <v>11356.198</v>
      </c>
      <c r="H985">
        <v>1.21</v>
      </c>
      <c r="J985" s="86">
        <v>13740.99958</v>
      </c>
      <c r="K985" s="86">
        <v>274819.99160000001</v>
      </c>
      <c r="L985" t="s">
        <v>353</v>
      </c>
    </row>
    <row r="986" spans="1:14" x14ac:dyDescent="0.35">
      <c r="A986" s="89">
        <v>45856</v>
      </c>
      <c r="B986" t="s">
        <v>56</v>
      </c>
      <c r="C986" t="s">
        <v>168</v>
      </c>
      <c r="E986">
        <v>2</v>
      </c>
      <c r="F986" s="86">
        <v>10580</v>
      </c>
      <c r="H986">
        <v>1</v>
      </c>
      <c r="J986" s="86">
        <v>10580</v>
      </c>
      <c r="K986" s="86">
        <v>21160</v>
      </c>
      <c r="L986" t="s">
        <v>353</v>
      </c>
    </row>
    <row r="987" spans="1:14" x14ac:dyDescent="0.35">
      <c r="A987" s="89">
        <v>45857</v>
      </c>
      <c r="B987" t="s">
        <v>54</v>
      </c>
      <c r="C987" t="s">
        <v>161</v>
      </c>
      <c r="E987">
        <v>0.27</v>
      </c>
      <c r="F987" s="86">
        <v>6153.8461538461543</v>
      </c>
      <c r="H987">
        <v>1.105</v>
      </c>
      <c r="J987" s="86">
        <v>6800</v>
      </c>
      <c r="K987" s="86">
        <v>1836</v>
      </c>
      <c r="L987" t="s">
        <v>356</v>
      </c>
    </row>
    <row r="988" spans="1:14" x14ac:dyDescent="0.35">
      <c r="A988" s="89">
        <v>45857</v>
      </c>
      <c r="B988" t="s">
        <v>54</v>
      </c>
      <c r="C988" t="s">
        <v>630</v>
      </c>
      <c r="E988">
        <v>0.26</v>
      </c>
      <c r="F988" s="86">
        <v>3438.9140271493211</v>
      </c>
      <c r="H988">
        <v>1.105</v>
      </c>
      <c r="J988" s="86">
        <v>3799.9999999999991</v>
      </c>
      <c r="K988" s="86">
        <v>988</v>
      </c>
      <c r="L988" t="s">
        <v>356</v>
      </c>
    </row>
    <row r="989" spans="1:14" x14ac:dyDescent="0.35">
      <c r="A989" s="89">
        <v>45857</v>
      </c>
      <c r="B989" t="s">
        <v>54</v>
      </c>
      <c r="C989" t="s">
        <v>366</v>
      </c>
      <c r="E989">
        <v>1</v>
      </c>
      <c r="F989" s="86">
        <v>3438.9140271493211</v>
      </c>
      <c r="H989">
        <v>1.105</v>
      </c>
      <c r="J989" s="86">
        <v>3799.9999999999991</v>
      </c>
      <c r="K989" s="86">
        <v>3799.9999999999991</v>
      </c>
      <c r="L989" t="s">
        <v>356</v>
      </c>
    </row>
    <row r="990" spans="1:14" x14ac:dyDescent="0.35">
      <c r="A990" s="89">
        <v>45857</v>
      </c>
      <c r="B990" t="s">
        <v>54</v>
      </c>
      <c r="C990" t="s">
        <v>499</v>
      </c>
      <c r="E990">
        <v>0.51</v>
      </c>
      <c r="F990" s="86">
        <v>4343.8914027149322</v>
      </c>
      <c r="H990">
        <v>1.105</v>
      </c>
      <c r="J990" s="86">
        <v>4800</v>
      </c>
      <c r="K990" s="86">
        <v>2448</v>
      </c>
      <c r="L990" t="s">
        <v>356</v>
      </c>
    </row>
    <row r="991" spans="1:14" x14ac:dyDescent="0.35">
      <c r="A991" s="89">
        <v>45859</v>
      </c>
      <c r="B991" t="s">
        <v>54</v>
      </c>
      <c r="C991" t="s">
        <v>164</v>
      </c>
      <c r="E991">
        <v>3</v>
      </c>
      <c r="F991" s="86">
        <v>1538.4615384615386</v>
      </c>
      <c r="H991">
        <v>1.105</v>
      </c>
      <c r="J991" s="86">
        <v>1700</v>
      </c>
      <c r="K991" s="86">
        <v>5100</v>
      </c>
      <c r="L991" t="s">
        <v>356</v>
      </c>
    </row>
    <row r="992" spans="1:14" x14ac:dyDescent="0.35">
      <c r="A992" s="89">
        <v>45859</v>
      </c>
      <c r="B992" t="s">
        <v>54</v>
      </c>
      <c r="C992" t="s">
        <v>263</v>
      </c>
      <c r="E992">
        <v>1.43</v>
      </c>
      <c r="F992" s="86">
        <v>814.47963800904995</v>
      </c>
      <c r="H992">
        <v>1.105</v>
      </c>
      <c r="J992" s="86">
        <v>900</v>
      </c>
      <c r="K992" s="86">
        <v>1287</v>
      </c>
      <c r="L992" t="s">
        <v>356</v>
      </c>
    </row>
    <row r="993" spans="1:12" x14ac:dyDescent="0.35">
      <c r="A993" s="89">
        <v>45859</v>
      </c>
      <c r="B993" t="s">
        <v>54</v>
      </c>
      <c r="C993" t="s">
        <v>268</v>
      </c>
      <c r="E993">
        <v>1</v>
      </c>
      <c r="F993" s="86">
        <v>1719.4570135746606</v>
      </c>
      <c r="H993">
        <v>1.105</v>
      </c>
      <c r="J993" s="86">
        <v>1900</v>
      </c>
      <c r="K993" s="86">
        <v>1900</v>
      </c>
      <c r="L993" t="s">
        <v>356</v>
      </c>
    </row>
    <row r="994" spans="1:12" x14ac:dyDescent="0.35">
      <c r="A994" s="89">
        <v>45859</v>
      </c>
      <c r="B994" t="s">
        <v>54</v>
      </c>
      <c r="C994" t="s">
        <v>163</v>
      </c>
      <c r="E994">
        <v>1</v>
      </c>
      <c r="F994" s="86">
        <v>4796.3800904977379</v>
      </c>
      <c r="H994">
        <v>1.105</v>
      </c>
      <c r="J994" s="86">
        <v>5300</v>
      </c>
      <c r="K994" s="86">
        <v>5300</v>
      </c>
      <c r="L994" t="s">
        <v>356</v>
      </c>
    </row>
    <row r="995" spans="1:12" x14ac:dyDescent="0.35">
      <c r="A995" s="89">
        <v>45859</v>
      </c>
      <c r="B995" t="s">
        <v>54</v>
      </c>
      <c r="C995" t="s">
        <v>262</v>
      </c>
      <c r="E995">
        <v>0.39</v>
      </c>
      <c r="F995" s="86">
        <v>2352.9411764705883</v>
      </c>
      <c r="H995">
        <v>1.105</v>
      </c>
      <c r="J995" s="86">
        <v>2600</v>
      </c>
      <c r="K995" s="86">
        <v>1014</v>
      </c>
      <c r="L995" t="s">
        <v>356</v>
      </c>
    </row>
    <row r="996" spans="1:12" x14ac:dyDescent="0.35">
      <c r="A996" s="89">
        <v>45859</v>
      </c>
      <c r="B996" t="s">
        <v>54</v>
      </c>
      <c r="C996" t="s">
        <v>229</v>
      </c>
      <c r="E996">
        <v>1</v>
      </c>
      <c r="F996" s="86">
        <v>775.69489334195202</v>
      </c>
      <c r="H996">
        <v>1.105</v>
      </c>
      <c r="J996" s="86">
        <v>857.142857142857</v>
      </c>
      <c r="K996" s="86">
        <v>857.142857142857</v>
      </c>
      <c r="L996" t="s">
        <v>356</v>
      </c>
    </row>
    <row r="997" spans="1:12" x14ac:dyDescent="0.35">
      <c r="A997" s="89">
        <v>45859</v>
      </c>
      <c r="B997" t="s">
        <v>54</v>
      </c>
      <c r="C997" t="s">
        <v>165</v>
      </c>
      <c r="E997">
        <v>1</v>
      </c>
      <c r="F997" s="86">
        <v>814.47963800904995</v>
      </c>
      <c r="H997">
        <v>1.105</v>
      </c>
      <c r="J997" s="86">
        <v>900</v>
      </c>
      <c r="K997" s="86">
        <v>900</v>
      </c>
      <c r="L997" t="s">
        <v>356</v>
      </c>
    </row>
    <row r="998" spans="1:12" x14ac:dyDescent="0.35">
      <c r="A998" s="89">
        <v>45859</v>
      </c>
      <c r="B998" t="s">
        <v>54</v>
      </c>
      <c r="C998" t="s">
        <v>28</v>
      </c>
      <c r="E998">
        <v>2</v>
      </c>
      <c r="F998" s="86">
        <v>1628.9592760180997</v>
      </c>
      <c r="H998">
        <v>1.105</v>
      </c>
      <c r="J998" s="86">
        <v>1800</v>
      </c>
      <c r="K998" s="86">
        <v>3600</v>
      </c>
      <c r="L998" t="s">
        <v>356</v>
      </c>
    </row>
    <row r="999" spans="1:12" x14ac:dyDescent="0.35">
      <c r="A999" s="89">
        <v>45860</v>
      </c>
      <c r="B999" t="s">
        <v>59</v>
      </c>
      <c r="C999" t="s">
        <v>185</v>
      </c>
      <c r="E999">
        <v>12</v>
      </c>
      <c r="F999" s="86">
        <v>40000</v>
      </c>
      <c r="H999">
        <v>1</v>
      </c>
      <c r="J999" s="86">
        <v>40000</v>
      </c>
      <c r="K999" s="86">
        <v>480000</v>
      </c>
      <c r="L999" t="s">
        <v>356</v>
      </c>
    </row>
    <row r="1000" spans="1:12" x14ac:dyDescent="0.35">
      <c r="A1000" s="89">
        <v>45860</v>
      </c>
      <c r="B1000" t="s">
        <v>59</v>
      </c>
      <c r="C1000" t="s">
        <v>186</v>
      </c>
      <c r="E1000">
        <v>5</v>
      </c>
      <c r="F1000" s="86">
        <v>16800</v>
      </c>
      <c r="H1000">
        <v>1</v>
      </c>
      <c r="J1000" s="86">
        <v>16800</v>
      </c>
      <c r="K1000" s="86">
        <v>84000</v>
      </c>
      <c r="L1000" t="s">
        <v>356</v>
      </c>
    </row>
    <row r="1001" spans="1:12" x14ac:dyDescent="0.35">
      <c r="A1001" s="89">
        <v>45860</v>
      </c>
      <c r="B1001" t="s">
        <v>50</v>
      </c>
      <c r="C1001" t="s">
        <v>335</v>
      </c>
      <c r="E1001">
        <v>10</v>
      </c>
      <c r="F1001" s="86">
        <v>1993.3880200000001</v>
      </c>
      <c r="H1001">
        <v>1.21</v>
      </c>
      <c r="I1001">
        <v>0.06</v>
      </c>
      <c r="J1001" s="86">
        <v>2411.9995041999996</v>
      </c>
      <c r="K1001" s="86">
        <v>22672.795339479999</v>
      </c>
      <c r="L1001" t="s">
        <v>356</v>
      </c>
    </row>
    <row r="1002" spans="1:12" x14ac:dyDescent="0.35">
      <c r="A1002" s="89">
        <v>45860</v>
      </c>
      <c r="B1002" t="s">
        <v>50</v>
      </c>
      <c r="C1002" t="s">
        <v>335</v>
      </c>
      <c r="E1002">
        <v>10</v>
      </c>
      <c r="F1002" s="86">
        <v>1993.3880200000001</v>
      </c>
      <c r="H1002">
        <v>1.21</v>
      </c>
      <c r="I1002">
        <v>0.06</v>
      </c>
      <c r="J1002" s="86">
        <v>2411.9995041999996</v>
      </c>
      <c r="K1002" s="86">
        <v>22672.795339479999</v>
      </c>
      <c r="L1002" t="s">
        <v>353</v>
      </c>
    </row>
    <row r="1003" spans="1:12" x14ac:dyDescent="0.35">
      <c r="A1003" s="89">
        <v>45860</v>
      </c>
      <c r="B1003" t="s">
        <v>50</v>
      </c>
      <c r="C1003" t="s">
        <v>109</v>
      </c>
      <c r="E1003">
        <v>1</v>
      </c>
      <c r="F1003" s="86">
        <v>1121.73</v>
      </c>
      <c r="H1003">
        <v>1.21</v>
      </c>
      <c r="I1003">
        <v>0.06</v>
      </c>
      <c r="J1003" s="86">
        <v>1357.2933</v>
      </c>
      <c r="K1003" s="86">
        <v>1275.8557019999998</v>
      </c>
      <c r="L1003" t="s">
        <v>356</v>
      </c>
    </row>
    <row r="1004" spans="1:12" x14ac:dyDescent="0.35">
      <c r="A1004" s="89">
        <v>45860</v>
      </c>
      <c r="B1004" t="s">
        <v>50</v>
      </c>
      <c r="C1004" t="s">
        <v>107</v>
      </c>
      <c r="E1004">
        <v>2</v>
      </c>
      <c r="F1004" s="86">
        <v>874.9633</v>
      </c>
      <c r="H1004">
        <v>1.21</v>
      </c>
      <c r="I1004">
        <v>0.06</v>
      </c>
      <c r="J1004" s="86">
        <v>1058.7055929999999</v>
      </c>
      <c r="K1004" s="86">
        <v>1990.36651484</v>
      </c>
      <c r="L1004" t="s">
        <v>356</v>
      </c>
    </row>
    <row r="1005" spans="1:12" x14ac:dyDescent="0.35">
      <c r="A1005" s="89">
        <v>45860</v>
      </c>
      <c r="B1005" t="s">
        <v>50</v>
      </c>
      <c r="C1005" t="s">
        <v>110</v>
      </c>
      <c r="E1005">
        <v>6</v>
      </c>
      <c r="F1005" s="86">
        <v>3660.3333333333335</v>
      </c>
      <c r="H1005">
        <v>1.21</v>
      </c>
      <c r="I1005">
        <v>0.06</v>
      </c>
      <c r="J1005" s="86">
        <v>4429.0033333333331</v>
      </c>
      <c r="K1005" s="86">
        <v>24979.578799999999</v>
      </c>
      <c r="L1005" t="s">
        <v>356</v>
      </c>
    </row>
    <row r="1006" spans="1:12" x14ac:dyDescent="0.35">
      <c r="A1006" s="89">
        <v>45860</v>
      </c>
      <c r="B1006" t="s">
        <v>50</v>
      </c>
      <c r="C1006" t="s">
        <v>105</v>
      </c>
      <c r="E1006">
        <v>2</v>
      </c>
      <c r="F1006" s="86">
        <v>1057.32</v>
      </c>
      <c r="H1006">
        <v>1.21</v>
      </c>
      <c r="J1006" s="86">
        <v>1279.3571999999999</v>
      </c>
      <c r="K1006" s="86">
        <v>2558.7143999999998</v>
      </c>
      <c r="L1006" t="s">
        <v>356</v>
      </c>
    </row>
    <row r="1007" spans="1:12" x14ac:dyDescent="0.35">
      <c r="A1007" s="89">
        <v>45860</v>
      </c>
      <c r="B1007" t="s">
        <v>50</v>
      </c>
      <c r="C1007" t="s">
        <v>741</v>
      </c>
      <c r="E1007">
        <v>3.5</v>
      </c>
      <c r="F1007" s="86">
        <v>5488.0012571428579</v>
      </c>
      <c r="H1007">
        <v>1.21</v>
      </c>
      <c r="I1007">
        <v>0.06</v>
      </c>
      <c r="J1007" s="86">
        <v>6640.4815211428577</v>
      </c>
      <c r="K1007" s="86">
        <v>21847.184204559999</v>
      </c>
      <c r="L1007" t="s">
        <v>356</v>
      </c>
    </row>
    <row r="1008" spans="1:12" x14ac:dyDescent="0.35">
      <c r="A1008" s="89">
        <v>45860</v>
      </c>
      <c r="B1008" t="s">
        <v>50</v>
      </c>
      <c r="C1008" t="s">
        <v>326</v>
      </c>
      <c r="E1008">
        <v>2</v>
      </c>
      <c r="F1008" s="86">
        <v>793.32</v>
      </c>
      <c r="H1008">
        <v>1.21</v>
      </c>
      <c r="J1008" s="86">
        <v>959.91719999999998</v>
      </c>
      <c r="K1008" s="86">
        <v>1919.8344</v>
      </c>
      <c r="L1008" t="s">
        <v>356</v>
      </c>
    </row>
    <row r="1009" spans="1:12" x14ac:dyDescent="0.35">
      <c r="A1009" s="89">
        <v>45860</v>
      </c>
      <c r="B1009" t="s">
        <v>50</v>
      </c>
      <c r="C1009" t="s">
        <v>106</v>
      </c>
      <c r="E1009">
        <v>3</v>
      </c>
      <c r="F1009" s="86">
        <v>793.46910000000003</v>
      </c>
      <c r="H1009">
        <v>1.21</v>
      </c>
      <c r="I1009">
        <v>0.06</v>
      </c>
      <c r="J1009" s="86">
        <v>960.09761100000003</v>
      </c>
      <c r="K1009" s="86">
        <v>2707.4752630199996</v>
      </c>
      <c r="L1009" t="s">
        <v>356</v>
      </c>
    </row>
    <row r="1010" spans="1:12" x14ac:dyDescent="0.35">
      <c r="A1010" s="89">
        <v>45860</v>
      </c>
      <c r="B1010" t="s">
        <v>603</v>
      </c>
      <c r="C1010" t="s">
        <v>251</v>
      </c>
      <c r="E1010">
        <v>10</v>
      </c>
      <c r="F1010" s="86">
        <v>1036.8599999999999</v>
      </c>
      <c r="H1010">
        <v>1.21</v>
      </c>
      <c r="J1010" s="86">
        <v>1254.6005999999998</v>
      </c>
      <c r="K1010" s="86">
        <v>12546.005999999998</v>
      </c>
      <c r="L1010" t="s">
        <v>353</v>
      </c>
    </row>
    <row r="1011" spans="1:12" x14ac:dyDescent="0.35">
      <c r="A1011" s="89">
        <v>45860</v>
      </c>
      <c r="B1011" t="s">
        <v>603</v>
      </c>
      <c r="C1011" t="s">
        <v>486</v>
      </c>
      <c r="E1011">
        <v>1</v>
      </c>
      <c r="F1011" s="86">
        <v>12198.35</v>
      </c>
      <c r="H1011">
        <v>1.21</v>
      </c>
      <c r="J1011" s="86">
        <v>14760.003500000001</v>
      </c>
      <c r="K1011" s="86">
        <v>14760.003500000001</v>
      </c>
      <c r="L1011" t="s">
        <v>353</v>
      </c>
    </row>
    <row r="1012" spans="1:12" x14ac:dyDescent="0.35">
      <c r="A1012" s="89">
        <v>45860</v>
      </c>
      <c r="B1012" t="s">
        <v>603</v>
      </c>
      <c r="C1012" t="s">
        <v>200</v>
      </c>
      <c r="E1012">
        <v>5</v>
      </c>
      <c r="F1012" s="86">
        <v>975.86800000000005</v>
      </c>
      <c r="H1012">
        <v>1.21</v>
      </c>
      <c r="J1012" s="86">
        <v>1180.8002799999999</v>
      </c>
      <c r="K1012" s="86">
        <v>5904.0014000000001</v>
      </c>
      <c r="L1012" t="s">
        <v>353</v>
      </c>
    </row>
    <row r="1013" spans="1:12" x14ac:dyDescent="0.35">
      <c r="A1013" s="89">
        <v>45860</v>
      </c>
      <c r="B1013" t="s">
        <v>53</v>
      </c>
      <c r="C1013" t="s">
        <v>150</v>
      </c>
      <c r="E1013">
        <v>20</v>
      </c>
      <c r="F1013" s="86">
        <v>454.55</v>
      </c>
      <c r="H1013">
        <v>1.21</v>
      </c>
      <c r="J1013" s="86">
        <v>550.00549999999998</v>
      </c>
      <c r="K1013" s="86">
        <v>11000.11</v>
      </c>
      <c r="L1013" t="s">
        <v>356</v>
      </c>
    </row>
    <row r="1014" spans="1:12" x14ac:dyDescent="0.35">
      <c r="A1014" s="89">
        <v>45860</v>
      </c>
      <c r="B1014" t="s">
        <v>53</v>
      </c>
      <c r="C1014" t="s">
        <v>139</v>
      </c>
      <c r="E1014">
        <v>2</v>
      </c>
      <c r="F1014" s="86">
        <v>661.15</v>
      </c>
      <c r="H1014">
        <v>1.21</v>
      </c>
      <c r="J1014" s="86">
        <v>799.99149999999997</v>
      </c>
      <c r="K1014" s="86">
        <v>1599.9829999999999</v>
      </c>
      <c r="L1014" t="s">
        <v>356</v>
      </c>
    </row>
    <row r="1015" spans="1:12" x14ac:dyDescent="0.35">
      <c r="A1015" s="89">
        <v>45860</v>
      </c>
      <c r="B1015" t="s">
        <v>53</v>
      </c>
      <c r="C1015" t="s">
        <v>289</v>
      </c>
      <c r="E1015">
        <v>60</v>
      </c>
      <c r="F1015" s="86">
        <v>85.52</v>
      </c>
      <c r="H1015">
        <v>1.21</v>
      </c>
      <c r="J1015" s="86">
        <v>103.47920000000001</v>
      </c>
      <c r="K1015" s="86">
        <v>6208.7519999999995</v>
      </c>
      <c r="L1015" t="s">
        <v>356</v>
      </c>
    </row>
    <row r="1016" spans="1:12" x14ac:dyDescent="0.35">
      <c r="A1016" s="89">
        <v>45860</v>
      </c>
      <c r="B1016" t="s">
        <v>53</v>
      </c>
      <c r="C1016" t="s">
        <v>144</v>
      </c>
      <c r="E1016">
        <v>8</v>
      </c>
      <c r="F1016" s="86">
        <v>1074.3800000000001</v>
      </c>
      <c r="H1016">
        <v>1.21</v>
      </c>
      <c r="J1016" s="86">
        <v>1299.9998000000001</v>
      </c>
      <c r="K1016" s="86">
        <v>10399.9984</v>
      </c>
      <c r="L1016" t="s">
        <v>356</v>
      </c>
    </row>
    <row r="1017" spans="1:12" x14ac:dyDescent="0.35">
      <c r="A1017" s="89">
        <v>45860</v>
      </c>
      <c r="B1017" t="s">
        <v>53</v>
      </c>
      <c r="C1017" t="s">
        <v>602</v>
      </c>
      <c r="E1017">
        <v>30</v>
      </c>
      <c r="F1017" s="86">
        <v>49.59</v>
      </c>
      <c r="H1017">
        <v>1.21</v>
      </c>
      <c r="J1017" s="86">
        <v>60.003900000000002</v>
      </c>
      <c r="K1017" s="86">
        <v>1800.117</v>
      </c>
      <c r="L1017" t="s">
        <v>356</v>
      </c>
    </row>
    <row r="1018" spans="1:12" x14ac:dyDescent="0.35">
      <c r="A1018" s="89">
        <v>45860</v>
      </c>
      <c r="B1018" t="s">
        <v>53</v>
      </c>
      <c r="C1018" t="s">
        <v>601</v>
      </c>
      <c r="E1018">
        <v>30</v>
      </c>
      <c r="F1018" s="86">
        <v>66.12</v>
      </c>
      <c r="H1018">
        <v>1.21</v>
      </c>
      <c r="J1018" s="86">
        <v>80.005200000000002</v>
      </c>
      <c r="K1018" s="86">
        <v>2400.1559999999999</v>
      </c>
      <c r="L1018" t="s">
        <v>356</v>
      </c>
    </row>
    <row r="1019" spans="1:12" x14ac:dyDescent="0.35">
      <c r="A1019" s="89">
        <v>45860</v>
      </c>
      <c r="B1019" t="s">
        <v>57</v>
      </c>
      <c r="C1019" t="s">
        <v>174</v>
      </c>
      <c r="E1019">
        <v>1</v>
      </c>
      <c r="F1019" s="86">
        <v>8400</v>
      </c>
      <c r="H1019">
        <v>1.21</v>
      </c>
      <c r="J1019" s="86">
        <v>10164</v>
      </c>
      <c r="K1019" s="86">
        <v>10164</v>
      </c>
      <c r="L1019" t="s">
        <v>353</v>
      </c>
    </row>
    <row r="1020" spans="1:12" x14ac:dyDescent="0.35">
      <c r="A1020" s="89">
        <v>45860</v>
      </c>
      <c r="B1020" t="s">
        <v>506</v>
      </c>
      <c r="C1020" t="s">
        <v>167</v>
      </c>
      <c r="E1020">
        <v>360</v>
      </c>
      <c r="F1020" s="86">
        <v>151.51515151515153</v>
      </c>
      <c r="H1020">
        <v>1.21</v>
      </c>
      <c r="J1020" s="86">
        <v>183.33333333333337</v>
      </c>
      <c r="K1020" s="86">
        <v>66000</v>
      </c>
      <c r="L1020" t="s">
        <v>356</v>
      </c>
    </row>
    <row r="1021" spans="1:12" x14ac:dyDescent="0.35">
      <c r="A1021" s="89">
        <v>45860</v>
      </c>
      <c r="B1021" t="s">
        <v>51</v>
      </c>
      <c r="C1021" t="s">
        <v>350</v>
      </c>
      <c r="E1021">
        <v>2</v>
      </c>
      <c r="F1021" s="86">
        <v>3819.8347107438017</v>
      </c>
      <c r="H1021">
        <v>1.21</v>
      </c>
      <c r="J1021" s="86">
        <v>4622</v>
      </c>
      <c r="K1021" s="86">
        <v>9244</v>
      </c>
      <c r="L1021" t="s">
        <v>356</v>
      </c>
    </row>
    <row r="1022" spans="1:12" x14ac:dyDescent="0.35">
      <c r="A1022" s="89">
        <v>45860</v>
      </c>
      <c r="B1022" t="s">
        <v>51</v>
      </c>
      <c r="C1022" t="s">
        <v>124</v>
      </c>
      <c r="E1022">
        <v>1</v>
      </c>
      <c r="F1022" s="86">
        <v>15389</v>
      </c>
      <c r="H1022">
        <v>1</v>
      </c>
      <c r="J1022" s="86">
        <v>15389</v>
      </c>
      <c r="K1022" s="86">
        <v>15389</v>
      </c>
      <c r="L1022" t="s">
        <v>329</v>
      </c>
    </row>
    <row r="1023" spans="1:12" x14ac:dyDescent="0.35">
      <c r="A1023" s="89">
        <v>45860</v>
      </c>
      <c r="B1023" t="s">
        <v>51</v>
      </c>
      <c r="C1023" t="s">
        <v>124</v>
      </c>
      <c r="E1023">
        <v>2.14</v>
      </c>
      <c r="F1023" s="86">
        <v>14922.314049586776</v>
      </c>
      <c r="H1023">
        <v>1.21</v>
      </c>
      <c r="J1023" s="86">
        <v>18056</v>
      </c>
      <c r="K1023" s="86">
        <v>38639.839999999997</v>
      </c>
      <c r="L1023" t="s">
        <v>356</v>
      </c>
    </row>
    <row r="1024" spans="1:12" x14ac:dyDescent="0.35">
      <c r="A1024" s="89">
        <v>45860</v>
      </c>
      <c r="B1024" t="s">
        <v>51</v>
      </c>
      <c r="C1024" t="s">
        <v>125</v>
      </c>
      <c r="E1024">
        <v>2</v>
      </c>
      <c r="F1024" s="86">
        <v>6031.4049586776864</v>
      </c>
      <c r="H1024">
        <v>1.21</v>
      </c>
      <c r="J1024" s="86">
        <v>7298</v>
      </c>
      <c r="K1024" s="86">
        <v>14596</v>
      </c>
      <c r="L1024" t="s">
        <v>356</v>
      </c>
    </row>
    <row r="1025" spans="1:12" x14ac:dyDescent="0.35">
      <c r="A1025" s="89">
        <v>45860</v>
      </c>
      <c r="B1025" t="s">
        <v>52</v>
      </c>
      <c r="C1025" t="s">
        <v>127</v>
      </c>
      <c r="E1025">
        <v>24</v>
      </c>
      <c r="F1025" s="86">
        <v>1101.4100000000001</v>
      </c>
      <c r="H1025">
        <v>1.21</v>
      </c>
      <c r="J1025" s="86">
        <v>1332.7061000000001</v>
      </c>
      <c r="K1025" s="86">
        <v>31984.946400000004</v>
      </c>
      <c r="L1025" t="s">
        <v>353</v>
      </c>
    </row>
    <row r="1026" spans="1:12" x14ac:dyDescent="0.35">
      <c r="A1026" s="89">
        <v>45860</v>
      </c>
      <c r="B1026" t="s">
        <v>52</v>
      </c>
      <c r="C1026" t="s">
        <v>127</v>
      </c>
      <c r="E1026">
        <v>120</v>
      </c>
      <c r="F1026" s="86">
        <v>1101.4100000000001</v>
      </c>
      <c r="H1026">
        <v>1.21</v>
      </c>
      <c r="J1026" s="86">
        <v>1332.7061000000001</v>
      </c>
      <c r="K1026" s="86">
        <v>159924.73200000002</v>
      </c>
      <c r="L1026" t="s">
        <v>356</v>
      </c>
    </row>
    <row r="1027" spans="1:12" x14ac:dyDescent="0.35">
      <c r="A1027" s="89">
        <v>45861</v>
      </c>
      <c r="B1027" t="s">
        <v>66</v>
      </c>
      <c r="C1027" t="s">
        <v>210</v>
      </c>
      <c r="E1027">
        <v>12</v>
      </c>
      <c r="F1027" s="86">
        <v>488.91320000000002</v>
      </c>
      <c r="H1027">
        <v>1.21</v>
      </c>
      <c r="J1027" s="86">
        <v>591.58497199999999</v>
      </c>
      <c r="K1027" s="86">
        <v>7099.0196640000004</v>
      </c>
      <c r="L1027" t="s">
        <v>356</v>
      </c>
    </row>
    <row r="1028" spans="1:12" x14ac:dyDescent="0.35">
      <c r="A1028" s="89">
        <v>45861</v>
      </c>
      <c r="B1028" t="s">
        <v>66</v>
      </c>
      <c r="C1028" t="s">
        <v>209</v>
      </c>
      <c r="E1028">
        <v>12</v>
      </c>
      <c r="F1028" s="86">
        <v>730.02480000000003</v>
      </c>
      <c r="H1028">
        <v>1.21</v>
      </c>
      <c r="J1028" s="86">
        <v>883.33000800000002</v>
      </c>
      <c r="K1028" s="86">
        <v>10599.960096000001</v>
      </c>
      <c r="L1028" t="s">
        <v>356</v>
      </c>
    </row>
    <row r="1029" spans="1:12" x14ac:dyDescent="0.35">
      <c r="A1029" s="89">
        <v>45862</v>
      </c>
      <c r="B1029" t="s">
        <v>240</v>
      </c>
      <c r="C1029" t="s">
        <v>241</v>
      </c>
      <c r="E1029">
        <v>10</v>
      </c>
      <c r="F1029" s="86">
        <v>3099.136</v>
      </c>
      <c r="H1029">
        <v>1.21</v>
      </c>
      <c r="J1029" s="86">
        <v>3749.9545600000001</v>
      </c>
      <c r="K1029" s="86">
        <v>37499.545599999998</v>
      </c>
      <c r="L1029" t="s">
        <v>353</v>
      </c>
    </row>
    <row r="1030" spans="1:12" x14ac:dyDescent="0.35">
      <c r="A1030" s="89">
        <v>45863</v>
      </c>
      <c r="B1030" t="s">
        <v>50</v>
      </c>
      <c r="C1030" t="s">
        <v>315</v>
      </c>
      <c r="E1030">
        <v>3.5</v>
      </c>
      <c r="F1030" s="86">
        <v>8776.8161</v>
      </c>
      <c r="H1030">
        <v>1.21</v>
      </c>
      <c r="I1030">
        <v>0.06</v>
      </c>
      <c r="J1030" s="86">
        <v>10619.947480999999</v>
      </c>
      <c r="K1030" s="86">
        <v>34939.627212489999</v>
      </c>
      <c r="L1030" t="s">
        <v>356</v>
      </c>
    </row>
    <row r="1031" spans="1:12" x14ac:dyDescent="0.35">
      <c r="A1031" s="89">
        <v>45863</v>
      </c>
      <c r="B1031" t="s">
        <v>53</v>
      </c>
      <c r="C1031" t="s">
        <v>755</v>
      </c>
      <c r="E1031">
        <v>1</v>
      </c>
      <c r="F1031" s="86">
        <v>41.32231404958678</v>
      </c>
      <c r="H1031">
        <v>1.21</v>
      </c>
      <c r="J1031" s="86">
        <v>50</v>
      </c>
      <c r="K1031" s="86">
        <v>50</v>
      </c>
      <c r="L1031" t="s">
        <v>329</v>
      </c>
    </row>
    <row r="1032" spans="1:12" x14ac:dyDescent="0.35">
      <c r="A1032" s="89">
        <v>45863</v>
      </c>
      <c r="B1032" t="s">
        <v>53</v>
      </c>
      <c r="C1032" t="s">
        <v>756</v>
      </c>
      <c r="E1032">
        <v>1</v>
      </c>
      <c r="F1032" s="86">
        <v>24.793388429752067</v>
      </c>
      <c r="H1032">
        <v>1.21</v>
      </c>
      <c r="J1032" s="86">
        <v>30</v>
      </c>
      <c r="K1032" s="86">
        <v>30</v>
      </c>
      <c r="L1032" t="s">
        <v>329</v>
      </c>
    </row>
    <row r="1033" spans="1:12" x14ac:dyDescent="0.35">
      <c r="A1033" s="89">
        <v>45864</v>
      </c>
      <c r="B1033" t="s">
        <v>239</v>
      </c>
      <c r="C1033" t="s">
        <v>236</v>
      </c>
      <c r="E1033">
        <v>6</v>
      </c>
      <c r="F1033" s="86">
        <v>8636.3799999999992</v>
      </c>
      <c r="H1033">
        <v>1.21</v>
      </c>
      <c r="J1033" s="86">
        <v>10450.019799999998</v>
      </c>
      <c r="K1033" s="86">
        <v>62700.118799999997</v>
      </c>
      <c r="L1033" t="s">
        <v>353</v>
      </c>
    </row>
    <row r="1034" spans="1:12" x14ac:dyDescent="0.35">
      <c r="A1034" s="89">
        <v>45864</v>
      </c>
      <c r="B1034" t="s">
        <v>56</v>
      </c>
      <c r="C1034" t="s">
        <v>168</v>
      </c>
      <c r="E1034">
        <v>2</v>
      </c>
      <c r="F1034" s="86">
        <v>10580</v>
      </c>
      <c r="H1034">
        <v>1</v>
      </c>
      <c r="J1034" s="86">
        <v>10580</v>
      </c>
      <c r="K1034" s="86">
        <v>21160</v>
      </c>
      <c r="L1034" t="s">
        <v>356</v>
      </c>
    </row>
    <row r="1035" spans="1:12" x14ac:dyDescent="0.35">
      <c r="A1035" s="89">
        <v>45864</v>
      </c>
      <c r="B1035" t="s">
        <v>54</v>
      </c>
      <c r="C1035" t="s">
        <v>161</v>
      </c>
      <c r="E1035">
        <v>0.5</v>
      </c>
      <c r="F1035" s="86">
        <v>6153.8461538461543</v>
      </c>
      <c r="H1035">
        <v>1.105</v>
      </c>
      <c r="J1035" s="86">
        <v>6800</v>
      </c>
      <c r="K1035" s="86">
        <v>3400</v>
      </c>
      <c r="L1035" t="s">
        <v>356</v>
      </c>
    </row>
    <row r="1036" spans="1:12" x14ac:dyDescent="0.35">
      <c r="A1036" s="89">
        <v>45864</v>
      </c>
      <c r="B1036" t="s">
        <v>54</v>
      </c>
      <c r="C1036" t="s">
        <v>628</v>
      </c>
      <c r="E1036">
        <v>2</v>
      </c>
      <c r="F1036" s="86">
        <v>1628.9592760180997</v>
      </c>
      <c r="H1036">
        <v>1.105</v>
      </c>
      <c r="J1036" s="86">
        <v>1800</v>
      </c>
      <c r="K1036" s="86">
        <v>3600</v>
      </c>
      <c r="L1036" t="s">
        <v>356</v>
      </c>
    </row>
    <row r="1037" spans="1:12" x14ac:dyDescent="0.35">
      <c r="A1037" s="89">
        <v>45864</v>
      </c>
      <c r="B1037" t="s">
        <v>54</v>
      </c>
      <c r="C1037" t="s">
        <v>156</v>
      </c>
      <c r="E1037">
        <v>2</v>
      </c>
      <c r="F1037" s="86">
        <v>1538.4615384615386</v>
      </c>
      <c r="H1037">
        <v>1.105</v>
      </c>
      <c r="J1037" s="86">
        <v>1700</v>
      </c>
      <c r="K1037" s="86">
        <v>3400</v>
      </c>
      <c r="L1037" t="s">
        <v>356</v>
      </c>
    </row>
    <row r="1038" spans="1:12" x14ac:dyDescent="0.35">
      <c r="A1038" s="89">
        <v>45864</v>
      </c>
      <c r="B1038" t="s">
        <v>54</v>
      </c>
      <c r="C1038" t="s">
        <v>45</v>
      </c>
      <c r="E1038">
        <v>22</v>
      </c>
      <c r="F1038" s="86">
        <v>1085.972850678733</v>
      </c>
      <c r="H1038">
        <v>1.105</v>
      </c>
      <c r="J1038" s="86">
        <v>1200</v>
      </c>
      <c r="K1038" s="86">
        <v>26400</v>
      </c>
      <c r="L1038" t="s">
        <v>356</v>
      </c>
    </row>
    <row r="1039" spans="1:12" x14ac:dyDescent="0.35">
      <c r="A1039" s="89">
        <v>45866</v>
      </c>
      <c r="B1039" t="s">
        <v>50</v>
      </c>
      <c r="C1039" t="s">
        <v>331</v>
      </c>
      <c r="E1039">
        <v>5</v>
      </c>
      <c r="F1039" s="86">
        <v>10149.18</v>
      </c>
      <c r="H1039">
        <v>1.21</v>
      </c>
      <c r="I1039">
        <v>0.06</v>
      </c>
      <c r="J1039" s="86">
        <v>12280.507799999999</v>
      </c>
      <c r="K1039" s="86">
        <v>57718.386659999996</v>
      </c>
      <c r="L1039" t="s">
        <v>353</v>
      </c>
    </row>
    <row r="1040" spans="1:12" x14ac:dyDescent="0.35">
      <c r="A1040" s="89">
        <v>45866</v>
      </c>
      <c r="B1040" t="s">
        <v>50</v>
      </c>
      <c r="C1040" t="s">
        <v>632</v>
      </c>
      <c r="E1040">
        <v>25</v>
      </c>
      <c r="F1040" s="86">
        <v>6428.4343999999992</v>
      </c>
      <c r="H1040">
        <v>1</v>
      </c>
      <c r="J1040" s="86">
        <v>6428.4343999999992</v>
      </c>
      <c r="K1040" s="86">
        <v>160710.85999999999</v>
      </c>
      <c r="L1040" t="s">
        <v>329</v>
      </c>
    </row>
    <row r="1041" spans="1:12" x14ac:dyDescent="0.35">
      <c r="A1041" s="89">
        <v>45866</v>
      </c>
      <c r="B1041" t="s">
        <v>50</v>
      </c>
      <c r="C1041" t="s">
        <v>633</v>
      </c>
      <c r="E1041">
        <v>0.8</v>
      </c>
      <c r="F1041" s="86">
        <v>10734.2125</v>
      </c>
      <c r="H1041">
        <v>1</v>
      </c>
      <c r="J1041" s="86">
        <v>10734.2125</v>
      </c>
      <c r="K1041" s="86">
        <v>8587.3700000000008</v>
      </c>
      <c r="L1041" t="s">
        <v>329</v>
      </c>
    </row>
    <row r="1042" spans="1:12" x14ac:dyDescent="0.35">
      <c r="A1042" s="89">
        <v>45866</v>
      </c>
      <c r="B1042" t="s">
        <v>50</v>
      </c>
      <c r="C1042" t="s">
        <v>127</v>
      </c>
      <c r="E1042">
        <v>12</v>
      </c>
      <c r="F1042" s="86">
        <v>1389.8760330578514</v>
      </c>
      <c r="H1042">
        <v>1</v>
      </c>
      <c r="J1042" s="86">
        <v>1389.8760330578514</v>
      </c>
      <c r="K1042" s="86">
        <v>16678.512396694216</v>
      </c>
      <c r="L1042" t="s">
        <v>329</v>
      </c>
    </row>
    <row r="1043" spans="1:12" x14ac:dyDescent="0.35">
      <c r="A1043" s="89">
        <v>45866</v>
      </c>
      <c r="B1043" t="s">
        <v>50</v>
      </c>
      <c r="C1043" t="s">
        <v>103</v>
      </c>
      <c r="E1043">
        <v>5</v>
      </c>
      <c r="F1043" s="86">
        <v>12251.152</v>
      </c>
      <c r="H1043">
        <v>1.21</v>
      </c>
      <c r="I1043">
        <v>0.06</v>
      </c>
      <c r="J1043" s="86">
        <v>14823.89392</v>
      </c>
      <c r="K1043" s="86">
        <v>69672.301424000005</v>
      </c>
      <c r="L1043" t="s">
        <v>353</v>
      </c>
    </row>
    <row r="1044" spans="1:12" x14ac:dyDescent="0.35">
      <c r="A1044" s="89">
        <v>45866</v>
      </c>
      <c r="B1044" t="s">
        <v>603</v>
      </c>
      <c r="C1044" t="s">
        <v>637</v>
      </c>
      <c r="E1044">
        <v>20</v>
      </c>
      <c r="F1044" s="86">
        <v>1815.972</v>
      </c>
      <c r="H1044">
        <v>1</v>
      </c>
      <c r="J1044" s="86">
        <v>1815.972</v>
      </c>
      <c r="K1044" s="86">
        <v>36319.440000000002</v>
      </c>
      <c r="L1044" t="s">
        <v>329</v>
      </c>
    </row>
    <row r="1045" spans="1:12" x14ac:dyDescent="0.35">
      <c r="A1045" s="89">
        <v>45866</v>
      </c>
      <c r="B1045" t="s">
        <v>603</v>
      </c>
      <c r="C1045" t="s">
        <v>636</v>
      </c>
      <c r="E1045">
        <v>3</v>
      </c>
      <c r="F1045" s="86">
        <v>1938.89</v>
      </c>
      <c r="H1045">
        <v>1</v>
      </c>
      <c r="J1045" s="86">
        <v>1938.89</v>
      </c>
      <c r="K1045" s="86">
        <v>5816.67</v>
      </c>
      <c r="L1045" t="s">
        <v>329</v>
      </c>
    </row>
    <row r="1046" spans="1:12" x14ac:dyDescent="0.35">
      <c r="A1046" s="89">
        <v>45866</v>
      </c>
      <c r="B1046" t="s">
        <v>346</v>
      </c>
      <c r="C1046" t="s">
        <v>634</v>
      </c>
      <c r="E1046">
        <v>1</v>
      </c>
      <c r="F1046" s="86">
        <v>12730.26</v>
      </c>
      <c r="H1046">
        <v>1</v>
      </c>
      <c r="J1046" s="86">
        <v>12730.26</v>
      </c>
      <c r="K1046" s="86">
        <v>12730.26</v>
      </c>
      <c r="L1046" t="s">
        <v>329</v>
      </c>
    </row>
    <row r="1047" spans="1:12" x14ac:dyDescent="0.35">
      <c r="A1047" s="89">
        <v>45866</v>
      </c>
      <c r="B1047" t="s">
        <v>346</v>
      </c>
      <c r="C1047" t="s">
        <v>330</v>
      </c>
      <c r="E1047">
        <v>1</v>
      </c>
      <c r="F1047" s="86">
        <v>13630.48</v>
      </c>
      <c r="H1047">
        <v>1</v>
      </c>
      <c r="J1047" s="86">
        <v>13630.48</v>
      </c>
      <c r="K1047" s="86">
        <v>13630.48</v>
      </c>
      <c r="L1047" t="s">
        <v>329</v>
      </c>
    </row>
    <row r="1048" spans="1:12" x14ac:dyDescent="0.35">
      <c r="A1048" s="89">
        <v>45866</v>
      </c>
      <c r="B1048" t="s">
        <v>52</v>
      </c>
      <c r="C1048" t="s">
        <v>632</v>
      </c>
      <c r="E1048">
        <v>25</v>
      </c>
      <c r="F1048" s="86">
        <v>10505.4328</v>
      </c>
      <c r="H1048">
        <v>1</v>
      </c>
      <c r="J1048" s="86">
        <v>10505.4328</v>
      </c>
      <c r="K1048" s="86">
        <v>262635.82</v>
      </c>
      <c r="L1048" t="s">
        <v>329</v>
      </c>
    </row>
    <row r="1049" spans="1:12" x14ac:dyDescent="0.35">
      <c r="A1049" s="89">
        <v>45866</v>
      </c>
      <c r="B1049" t="s">
        <v>52</v>
      </c>
      <c r="C1049" t="s">
        <v>633</v>
      </c>
      <c r="E1049">
        <v>0.8</v>
      </c>
      <c r="F1049" s="86">
        <v>11700.5375</v>
      </c>
      <c r="H1049">
        <v>1</v>
      </c>
      <c r="J1049" s="86">
        <v>11700.5375</v>
      </c>
      <c r="K1049" s="86">
        <v>9360.43</v>
      </c>
      <c r="L1049" t="s">
        <v>329</v>
      </c>
    </row>
    <row r="1050" spans="1:12" x14ac:dyDescent="0.35">
      <c r="A1050" s="89">
        <v>45867</v>
      </c>
      <c r="B1050" t="s">
        <v>50</v>
      </c>
      <c r="C1050" t="s">
        <v>109</v>
      </c>
      <c r="E1050">
        <v>2</v>
      </c>
      <c r="F1050" s="86">
        <v>1121.76</v>
      </c>
      <c r="H1050">
        <v>1.21</v>
      </c>
      <c r="I1050">
        <v>0.06</v>
      </c>
      <c r="J1050" s="86">
        <v>1357.3296</v>
      </c>
      <c r="K1050" s="86">
        <v>2551.7796479999997</v>
      </c>
      <c r="L1050" t="s">
        <v>356</v>
      </c>
    </row>
    <row r="1051" spans="1:12" x14ac:dyDescent="0.35">
      <c r="A1051" s="89">
        <v>45867</v>
      </c>
      <c r="B1051" t="s">
        <v>50</v>
      </c>
      <c r="C1051" t="s">
        <v>178</v>
      </c>
      <c r="E1051">
        <v>10</v>
      </c>
      <c r="F1051" s="86">
        <v>700.74379999999996</v>
      </c>
      <c r="H1051">
        <v>1.21</v>
      </c>
      <c r="I1051">
        <v>0.06</v>
      </c>
      <c r="J1051" s="86">
        <v>847.89999799999998</v>
      </c>
      <c r="K1051" s="86">
        <v>7970.2599811999999</v>
      </c>
      <c r="L1051" t="s">
        <v>356</v>
      </c>
    </row>
    <row r="1052" spans="1:12" x14ac:dyDescent="0.35">
      <c r="A1052" s="89">
        <v>45867</v>
      </c>
      <c r="B1052" t="s">
        <v>50</v>
      </c>
      <c r="C1052" t="s">
        <v>116</v>
      </c>
      <c r="E1052">
        <v>0.8</v>
      </c>
      <c r="F1052" s="86">
        <v>7702.8801249999997</v>
      </c>
      <c r="H1052">
        <v>1.21</v>
      </c>
      <c r="I1052">
        <v>0.06</v>
      </c>
      <c r="J1052" s="86">
        <v>9320.4849512499986</v>
      </c>
      <c r="K1052" s="86">
        <v>7009.0046833399992</v>
      </c>
      <c r="L1052" t="s">
        <v>356</v>
      </c>
    </row>
    <row r="1053" spans="1:12" x14ac:dyDescent="0.35">
      <c r="A1053" s="89">
        <v>45867</v>
      </c>
      <c r="B1053" t="s">
        <v>50</v>
      </c>
      <c r="C1053" t="s">
        <v>113</v>
      </c>
      <c r="E1053">
        <v>2</v>
      </c>
      <c r="F1053" s="86">
        <v>993.04380000000003</v>
      </c>
      <c r="H1053">
        <v>1.21</v>
      </c>
      <c r="I1053">
        <v>0.06</v>
      </c>
      <c r="J1053" s="86">
        <v>1201.5829980000001</v>
      </c>
      <c r="K1053" s="86">
        <v>2258.9760362400002</v>
      </c>
      <c r="L1053" t="s">
        <v>356</v>
      </c>
    </row>
    <row r="1054" spans="1:12" x14ac:dyDescent="0.35">
      <c r="A1054" s="89">
        <v>45867</v>
      </c>
      <c r="B1054" t="s">
        <v>50</v>
      </c>
      <c r="C1054" t="s">
        <v>130</v>
      </c>
      <c r="E1054">
        <v>2</v>
      </c>
      <c r="F1054" s="86">
        <v>4943.8546999999999</v>
      </c>
      <c r="H1054">
        <v>1.21</v>
      </c>
      <c r="I1054">
        <v>0.06</v>
      </c>
      <c r="J1054" s="86">
        <v>5982.0641869999999</v>
      </c>
      <c r="K1054" s="86">
        <v>11246.280671559998</v>
      </c>
      <c r="L1054" t="s">
        <v>356</v>
      </c>
    </row>
    <row r="1055" spans="1:12" x14ac:dyDescent="0.35">
      <c r="A1055" s="89">
        <v>45867</v>
      </c>
      <c r="B1055" t="s">
        <v>50</v>
      </c>
      <c r="C1055" t="s">
        <v>629</v>
      </c>
      <c r="E1055">
        <v>1.4550000000000001</v>
      </c>
      <c r="F1055" s="86">
        <v>3106.7824742268044</v>
      </c>
      <c r="H1055">
        <v>1.21</v>
      </c>
      <c r="I1055">
        <v>0.06</v>
      </c>
      <c r="J1055" s="86">
        <v>3759.2067938144337</v>
      </c>
      <c r="K1055" s="86">
        <v>5141.4671318999999</v>
      </c>
      <c r="L1055" t="s">
        <v>356</v>
      </c>
    </row>
    <row r="1056" spans="1:12" x14ac:dyDescent="0.35">
      <c r="A1056" s="89">
        <v>45867</v>
      </c>
      <c r="B1056" t="s">
        <v>50</v>
      </c>
      <c r="C1056" t="s">
        <v>315</v>
      </c>
      <c r="E1056">
        <v>3.5</v>
      </c>
      <c r="F1056" s="86">
        <v>8776.8161</v>
      </c>
      <c r="H1056">
        <v>1.21</v>
      </c>
      <c r="I1056">
        <v>0.06</v>
      </c>
      <c r="J1056" s="86">
        <v>10619.947480999999</v>
      </c>
      <c r="K1056" s="86">
        <v>34939.627212489999</v>
      </c>
      <c r="L1056" t="s">
        <v>356</v>
      </c>
    </row>
    <row r="1057" spans="1:12" x14ac:dyDescent="0.35">
      <c r="A1057" s="89">
        <v>45867</v>
      </c>
      <c r="B1057" t="s">
        <v>50</v>
      </c>
      <c r="C1057" t="s">
        <v>528</v>
      </c>
      <c r="E1057">
        <v>2</v>
      </c>
      <c r="F1057" s="86">
        <v>2928.4427999999998</v>
      </c>
      <c r="H1057">
        <v>1.21</v>
      </c>
      <c r="I1057">
        <v>0.06</v>
      </c>
      <c r="J1057" s="86">
        <v>3543.4157879999998</v>
      </c>
      <c r="K1057" s="86">
        <v>6661.6216814399995</v>
      </c>
      <c r="L1057" t="s">
        <v>353</v>
      </c>
    </row>
    <row r="1058" spans="1:12" x14ac:dyDescent="0.35">
      <c r="A1058" s="89">
        <v>45867</v>
      </c>
      <c r="B1058" t="s">
        <v>50</v>
      </c>
      <c r="C1058" t="s">
        <v>633</v>
      </c>
      <c r="E1058">
        <v>1.6</v>
      </c>
      <c r="F1058" s="86">
        <v>8493.8382499999989</v>
      </c>
      <c r="H1058">
        <v>1.21</v>
      </c>
      <c r="I1058">
        <v>0.06</v>
      </c>
      <c r="J1058" s="86">
        <v>10277.544282499999</v>
      </c>
      <c r="K1058" s="86">
        <v>15457.426600879997</v>
      </c>
      <c r="L1058" t="s">
        <v>356</v>
      </c>
    </row>
    <row r="1059" spans="1:12" x14ac:dyDescent="0.35">
      <c r="A1059" s="89">
        <v>45867</v>
      </c>
      <c r="B1059" t="s">
        <v>50</v>
      </c>
      <c r="C1059" t="s">
        <v>480</v>
      </c>
      <c r="E1059">
        <v>1</v>
      </c>
      <c r="F1059" s="86">
        <v>2224</v>
      </c>
      <c r="H1059">
        <v>1.21</v>
      </c>
      <c r="I1059">
        <v>0.06</v>
      </c>
      <c r="J1059" s="86">
        <v>2691.04</v>
      </c>
      <c r="K1059" s="86">
        <v>2529.5776000000001</v>
      </c>
      <c r="L1059" t="s">
        <v>356</v>
      </c>
    </row>
    <row r="1060" spans="1:12" x14ac:dyDescent="0.35">
      <c r="A1060" s="89">
        <v>45867</v>
      </c>
      <c r="B1060" t="s">
        <v>50</v>
      </c>
      <c r="C1060" t="s">
        <v>105</v>
      </c>
      <c r="E1060">
        <v>2</v>
      </c>
      <c r="F1060" s="86">
        <v>1098.9000000000001</v>
      </c>
      <c r="H1060">
        <v>1.21</v>
      </c>
      <c r="J1060" s="86">
        <v>1329.6690000000001</v>
      </c>
      <c r="K1060" s="86">
        <v>2659.3380000000002</v>
      </c>
      <c r="L1060" t="s">
        <v>356</v>
      </c>
    </row>
    <row r="1061" spans="1:12" x14ac:dyDescent="0.35">
      <c r="A1061" s="89">
        <v>45867</v>
      </c>
      <c r="B1061" t="s">
        <v>50</v>
      </c>
      <c r="C1061" t="s">
        <v>104</v>
      </c>
      <c r="E1061">
        <v>3.74</v>
      </c>
      <c r="F1061" s="86">
        <v>7745.6279999999997</v>
      </c>
      <c r="H1061">
        <v>1.21</v>
      </c>
      <c r="J1061" s="86">
        <v>9372.2098799999985</v>
      </c>
      <c r="K1061" s="86">
        <v>35052.064951200002</v>
      </c>
      <c r="L1061" t="s">
        <v>356</v>
      </c>
    </row>
    <row r="1062" spans="1:12" x14ac:dyDescent="0.35">
      <c r="A1062" s="89">
        <v>45867</v>
      </c>
      <c r="B1062" t="s">
        <v>50</v>
      </c>
      <c r="C1062" t="s">
        <v>741</v>
      </c>
      <c r="E1062">
        <v>3.5</v>
      </c>
      <c r="F1062" s="86">
        <v>5488.0012571428579</v>
      </c>
      <c r="H1062">
        <v>1.21</v>
      </c>
      <c r="I1062">
        <v>0.06</v>
      </c>
      <c r="J1062" s="86">
        <v>6640.4815211428577</v>
      </c>
      <c r="K1062" s="86">
        <v>21847.184204559999</v>
      </c>
      <c r="L1062" t="s">
        <v>356</v>
      </c>
    </row>
    <row r="1063" spans="1:12" x14ac:dyDescent="0.35">
      <c r="A1063" s="89">
        <v>45867</v>
      </c>
      <c r="B1063" t="s">
        <v>51</v>
      </c>
      <c r="C1063" t="s">
        <v>350</v>
      </c>
      <c r="E1063">
        <v>2</v>
      </c>
      <c r="F1063" s="86">
        <v>3819.83</v>
      </c>
      <c r="H1063">
        <v>1.21</v>
      </c>
      <c r="J1063" s="86">
        <v>4621.9942999999994</v>
      </c>
      <c r="K1063" s="86">
        <v>9243.9885999999988</v>
      </c>
      <c r="L1063" t="s">
        <v>356</v>
      </c>
    </row>
    <row r="1064" spans="1:12" x14ac:dyDescent="0.35">
      <c r="A1064" s="89">
        <v>45867</v>
      </c>
      <c r="B1064" t="s">
        <v>54</v>
      </c>
      <c r="C1064" t="s">
        <v>164</v>
      </c>
      <c r="E1064">
        <v>3</v>
      </c>
      <c r="F1064" s="86">
        <v>1538.4615384615386</v>
      </c>
      <c r="H1064">
        <v>1.105</v>
      </c>
      <c r="J1064" s="86">
        <v>1700</v>
      </c>
      <c r="K1064" s="86">
        <v>5100</v>
      </c>
      <c r="L1064" t="s">
        <v>356</v>
      </c>
    </row>
    <row r="1065" spans="1:12" x14ac:dyDescent="0.35">
      <c r="A1065" s="89">
        <v>45867</v>
      </c>
      <c r="B1065" t="s">
        <v>54</v>
      </c>
      <c r="C1065" t="s">
        <v>638</v>
      </c>
      <c r="E1065">
        <v>2.1</v>
      </c>
      <c r="F1065" s="86">
        <v>814.47963800904995</v>
      </c>
      <c r="H1065">
        <v>1.105</v>
      </c>
      <c r="J1065" s="86">
        <v>900</v>
      </c>
      <c r="K1065" s="86">
        <v>1890</v>
      </c>
      <c r="L1065" t="s">
        <v>356</v>
      </c>
    </row>
    <row r="1066" spans="1:12" x14ac:dyDescent="0.35">
      <c r="A1066" s="89">
        <v>45867</v>
      </c>
      <c r="B1066" t="s">
        <v>54</v>
      </c>
      <c r="C1066" t="s">
        <v>268</v>
      </c>
      <c r="E1066">
        <v>1</v>
      </c>
      <c r="F1066" s="86">
        <v>1719.4570135746606</v>
      </c>
      <c r="H1066">
        <v>1.105</v>
      </c>
      <c r="J1066" s="86">
        <v>1900</v>
      </c>
      <c r="K1066" s="86">
        <v>1900</v>
      </c>
      <c r="L1066" t="s">
        <v>356</v>
      </c>
    </row>
    <row r="1067" spans="1:12" x14ac:dyDescent="0.35">
      <c r="A1067" s="89">
        <v>45867</v>
      </c>
      <c r="B1067" t="s">
        <v>54</v>
      </c>
      <c r="C1067" t="s">
        <v>161</v>
      </c>
      <c r="E1067">
        <v>0.5</v>
      </c>
      <c r="F1067" s="86">
        <v>6153.8461538461543</v>
      </c>
      <c r="H1067">
        <v>1.105</v>
      </c>
      <c r="J1067" s="86">
        <v>6800</v>
      </c>
      <c r="K1067" s="86">
        <v>3400</v>
      </c>
      <c r="L1067" t="s">
        <v>356</v>
      </c>
    </row>
    <row r="1068" spans="1:12" x14ac:dyDescent="0.35">
      <c r="A1068" s="89">
        <v>45867</v>
      </c>
      <c r="B1068" t="s">
        <v>54</v>
      </c>
      <c r="C1068" t="s">
        <v>163</v>
      </c>
      <c r="E1068">
        <v>0.5</v>
      </c>
      <c r="F1068" s="86">
        <v>5701.3574660633485</v>
      </c>
      <c r="H1068">
        <v>1.105</v>
      </c>
      <c r="J1068" s="86">
        <v>6300</v>
      </c>
      <c r="K1068" s="86">
        <v>3150</v>
      </c>
      <c r="L1068" t="s">
        <v>356</v>
      </c>
    </row>
    <row r="1069" spans="1:12" x14ac:dyDescent="0.35">
      <c r="A1069" s="89">
        <v>45867</v>
      </c>
      <c r="B1069" t="s">
        <v>54</v>
      </c>
      <c r="C1069" t="s">
        <v>262</v>
      </c>
      <c r="E1069">
        <v>0.49</v>
      </c>
      <c r="F1069" s="86">
        <v>2352.9411764705883</v>
      </c>
      <c r="H1069">
        <v>1.105</v>
      </c>
      <c r="J1069" s="86">
        <v>2600</v>
      </c>
      <c r="K1069" s="86">
        <v>1274</v>
      </c>
      <c r="L1069" t="s">
        <v>356</v>
      </c>
    </row>
    <row r="1070" spans="1:12" x14ac:dyDescent="0.35">
      <c r="A1070" s="89">
        <v>45867</v>
      </c>
      <c r="B1070" t="s">
        <v>54</v>
      </c>
      <c r="C1070" t="s">
        <v>159</v>
      </c>
      <c r="E1070">
        <v>2</v>
      </c>
      <c r="F1070" s="86">
        <v>723.98190045248884</v>
      </c>
      <c r="H1070">
        <v>1.105</v>
      </c>
      <c r="J1070" s="86">
        <v>800</v>
      </c>
      <c r="K1070" s="86">
        <v>1600</v>
      </c>
      <c r="L1070" t="s">
        <v>356</v>
      </c>
    </row>
    <row r="1071" spans="1:12" x14ac:dyDescent="0.35">
      <c r="A1071" s="89">
        <v>45867</v>
      </c>
      <c r="B1071" t="s">
        <v>54</v>
      </c>
      <c r="C1071" t="s">
        <v>165</v>
      </c>
      <c r="E1071">
        <v>1</v>
      </c>
      <c r="F1071" s="86">
        <v>1628.9592760180997</v>
      </c>
      <c r="H1071">
        <v>1.105</v>
      </c>
      <c r="J1071" s="86">
        <v>1800</v>
      </c>
      <c r="K1071" s="86">
        <v>1800</v>
      </c>
      <c r="L1071" t="s">
        <v>356</v>
      </c>
    </row>
    <row r="1072" spans="1:12" x14ac:dyDescent="0.35">
      <c r="A1072" s="89">
        <v>45867</v>
      </c>
      <c r="B1072" t="s">
        <v>54</v>
      </c>
      <c r="C1072" t="s">
        <v>28</v>
      </c>
      <c r="E1072">
        <v>1</v>
      </c>
      <c r="F1072" s="86">
        <v>1176.4705882352939</v>
      </c>
      <c r="H1072">
        <v>1.105</v>
      </c>
      <c r="J1072" s="86">
        <v>1300</v>
      </c>
      <c r="K1072" s="86">
        <v>1300</v>
      </c>
      <c r="L1072" t="s">
        <v>356</v>
      </c>
    </row>
    <row r="1073" spans="1:12" x14ac:dyDescent="0.35">
      <c r="A1073" s="89">
        <v>45867</v>
      </c>
      <c r="B1073" t="s">
        <v>54</v>
      </c>
      <c r="C1073" t="s">
        <v>45</v>
      </c>
      <c r="E1073">
        <v>2</v>
      </c>
      <c r="F1073" s="86">
        <v>1085.972850678733</v>
      </c>
      <c r="H1073">
        <v>1.105</v>
      </c>
      <c r="J1073" s="86">
        <v>1200</v>
      </c>
      <c r="K1073" s="86">
        <v>2400</v>
      </c>
      <c r="L1073" t="s">
        <v>356</v>
      </c>
    </row>
    <row r="1074" spans="1:12" x14ac:dyDescent="0.35">
      <c r="A1074" s="89">
        <v>45867</v>
      </c>
      <c r="B1074" t="s">
        <v>54</v>
      </c>
      <c r="C1074" t="s">
        <v>45</v>
      </c>
      <c r="E1074">
        <v>2</v>
      </c>
      <c r="F1074" s="86">
        <v>1085.972850678733</v>
      </c>
      <c r="H1074">
        <v>1.105</v>
      </c>
      <c r="J1074" s="86">
        <v>1200</v>
      </c>
      <c r="K1074" s="86">
        <v>2400</v>
      </c>
      <c r="L1074" t="s">
        <v>356</v>
      </c>
    </row>
    <row r="1075" spans="1:12" x14ac:dyDescent="0.35">
      <c r="A1075" s="89">
        <v>45867</v>
      </c>
      <c r="B1075" t="s">
        <v>54</v>
      </c>
      <c r="C1075" t="s">
        <v>160</v>
      </c>
      <c r="E1075">
        <v>1</v>
      </c>
      <c r="F1075" s="86">
        <v>2443.4389140271492</v>
      </c>
      <c r="H1075">
        <v>1.105</v>
      </c>
      <c r="J1075" s="86">
        <v>2700</v>
      </c>
      <c r="K1075" s="86">
        <v>2700</v>
      </c>
      <c r="L1075" t="s">
        <v>356</v>
      </c>
    </row>
    <row r="1076" spans="1:12" x14ac:dyDescent="0.35">
      <c r="A1076" s="89">
        <v>45867</v>
      </c>
      <c r="B1076" t="s">
        <v>52</v>
      </c>
      <c r="C1076" t="s">
        <v>127</v>
      </c>
      <c r="E1076">
        <v>96</v>
      </c>
      <c r="F1076" s="86">
        <v>1123.45</v>
      </c>
      <c r="H1076">
        <v>1.21</v>
      </c>
      <c r="J1076" s="86">
        <v>1359.3744999999999</v>
      </c>
      <c r="K1076" s="86">
        <v>130499.952</v>
      </c>
      <c r="L1076" t="s">
        <v>356</v>
      </c>
    </row>
    <row r="1077" spans="1:12" x14ac:dyDescent="0.35">
      <c r="A1077" s="89">
        <v>45868</v>
      </c>
      <c r="B1077" t="s">
        <v>346</v>
      </c>
      <c r="C1077" t="s">
        <v>332</v>
      </c>
      <c r="E1077">
        <v>5</v>
      </c>
      <c r="F1077" s="86">
        <v>9198.23</v>
      </c>
      <c r="H1077">
        <v>1.21</v>
      </c>
      <c r="I1077">
        <v>-3.2000000000000001E-2</v>
      </c>
      <c r="J1077" s="86">
        <v>11129.8583</v>
      </c>
      <c r="K1077" s="86">
        <v>57430.068828000003</v>
      </c>
      <c r="L1077" t="s">
        <v>356</v>
      </c>
    </row>
    <row r="1078" spans="1:12" x14ac:dyDescent="0.35">
      <c r="A1078" s="89">
        <v>45868</v>
      </c>
      <c r="B1078" t="s">
        <v>346</v>
      </c>
      <c r="C1078" t="s">
        <v>634</v>
      </c>
      <c r="E1078">
        <v>25</v>
      </c>
      <c r="F1078" s="86">
        <v>10520.879199999999</v>
      </c>
      <c r="H1078">
        <v>1.21</v>
      </c>
      <c r="I1078">
        <v>-3.2000000000000001E-2</v>
      </c>
      <c r="J1078" s="86">
        <v>12730.263832000001</v>
      </c>
      <c r="K1078" s="86">
        <v>328440.80686559994</v>
      </c>
      <c r="L1078" t="s">
        <v>353</v>
      </c>
    </row>
    <row r="1079" spans="1:12" x14ac:dyDescent="0.35">
      <c r="A1079" s="89">
        <v>45868</v>
      </c>
      <c r="B1079" t="s">
        <v>346</v>
      </c>
      <c r="C1079" t="s">
        <v>333</v>
      </c>
      <c r="E1079">
        <v>6.27</v>
      </c>
      <c r="F1079" s="86">
        <v>8625.0350999999991</v>
      </c>
      <c r="H1079">
        <v>1.21</v>
      </c>
      <c r="I1079">
        <v>-3.2000000000000001E-2</v>
      </c>
      <c r="J1079" s="86">
        <v>10436.292471000001</v>
      </c>
      <c r="K1079" s="86">
        <v>67529.491514551439</v>
      </c>
      <c r="L1079" t="s">
        <v>353</v>
      </c>
    </row>
    <row r="1080" spans="1:12" x14ac:dyDescent="0.35">
      <c r="A1080" s="89">
        <v>45868</v>
      </c>
      <c r="B1080" t="s">
        <v>346</v>
      </c>
      <c r="C1080" t="s">
        <v>334</v>
      </c>
      <c r="E1080">
        <v>5</v>
      </c>
      <c r="F1080" s="86">
        <v>9269.44</v>
      </c>
      <c r="H1080">
        <v>1.21</v>
      </c>
      <c r="I1080">
        <v>-3.2000000000000001E-2</v>
      </c>
      <c r="J1080" s="86">
        <v>11216.0224</v>
      </c>
      <c r="K1080" s="86">
        <v>57874.675584000011</v>
      </c>
      <c r="L1080" t="s">
        <v>356</v>
      </c>
    </row>
    <row r="1081" spans="1:12" x14ac:dyDescent="0.35">
      <c r="A1081" s="89">
        <v>45869</v>
      </c>
      <c r="B1081" t="s">
        <v>59</v>
      </c>
      <c r="C1081" t="s">
        <v>185</v>
      </c>
      <c r="E1081">
        <v>6</v>
      </c>
      <c r="F1081" s="86">
        <v>40000</v>
      </c>
      <c r="H1081">
        <v>1</v>
      </c>
      <c r="J1081" s="86">
        <v>40000</v>
      </c>
      <c r="K1081" s="86">
        <v>240000</v>
      </c>
      <c r="L1081" t="s">
        <v>356</v>
      </c>
    </row>
    <row r="1082" spans="1:12" x14ac:dyDescent="0.35">
      <c r="A1082" s="89">
        <v>45869</v>
      </c>
      <c r="B1082" t="s">
        <v>59</v>
      </c>
      <c r="C1082" t="s">
        <v>186</v>
      </c>
      <c r="E1082">
        <v>2</v>
      </c>
      <c r="F1082" s="86">
        <v>17000</v>
      </c>
      <c r="H1082">
        <v>1</v>
      </c>
      <c r="J1082" s="86">
        <v>17000</v>
      </c>
      <c r="K1082" s="86">
        <v>34000</v>
      </c>
      <c r="L1082" t="s">
        <v>356</v>
      </c>
    </row>
    <row r="1083" spans="1:12" x14ac:dyDescent="0.35">
      <c r="A1083" s="89">
        <v>45869</v>
      </c>
      <c r="B1083" t="s">
        <v>607</v>
      </c>
      <c r="C1083" t="s">
        <v>641</v>
      </c>
      <c r="E1083">
        <v>1</v>
      </c>
      <c r="F1083" s="86">
        <v>10950.41</v>
      </c>
      <c r="H1083">
        <v>1.21</v>
      </c>
      <c r="I1083">
        <v>0.1999998173584368</v>
      </c>
      <c r="J1083" s="86">
        <v>13249.9961</v>
      </c>
      <c r="K1083" s="86">
        <v>10599.999299999999</v>
      </c>
      <c r="L1083" t="s">
        <v>353</v>
      </c>
    </row>
    <row r="1084" spans="1:12" x14ac:dyDescent="0.35">
      <c r="A1084" s="89">
        <v>45869</v>
      </c>
      <c r="B1084" t="s">
        <v>607</v>
      </c>
      <c r="C1084" t="s">
        <v>641</v>
      </c>
      <c r="E1084">
        <v>1</v>
      </c>
      <c r="F1084" s="86">
        <v>10950.41</v>
      </c>
      <c r="H1084">
        <v>1.21</v>
      </c>
      <c r="I1084">
        <v>0.1999998173584368</v>
      </c>
      <c r="J1084" s="86">
        <v>13249.9961</v>
      </c>
      <c r="K1084" s="86">
        <v>10599.999299999999</v>
      </c>
      <c r="L1084" t="s">
        <v>356</v>
      </c>
    </row>
    <row r="1085" spans="1:12" x14ac:dyDescent="0.35">
      <c r="A1085" s="89">
        <v>45869</v>
      </c>
      <c r="B1085" t="s">
        <v>607</v>
      </c>
      <c r="C1085" t="s">
        <v>613</v>
      </c>
      <c r="E1085">
        <v>1</v>
      </c>
      <c r="F1085" s="86">
        <v>1652.89</v>
      </c>
      <c r="H1085">
        <v>1.21</v>
      </c>
      <c r="I1085">
        <v>0.1</v>
      </c>
      <c r="J1085" s="86">
        <v>1999.9969000000001</v>
      </c>
      <c r="K1085" s="86">
        <v>1799.99721</v>
      </c>
      <c r="L1085" t="s">
        <v>356</v>
      </c>
    </row>
    <row r="1086" spans="1:12" x14ac:dyDescent="0.35">
      <c r="A1086" s="89">
        <v>45869</v>
      </c>
      <c r="B1086" t="s">
        <v>607</v>
      </c>
      <c r="C1086" t="s">
        <v>643</v>
      </c>
      <c r="E1086">
        <v>1</v>
      </c>
      <c r="F1086" s="86">
        <v>19421.490000000002</v>
      </c>
      <c r="H1086">
        <v>1.21</v>
      </c>
      <c r="I1086">
        <v>0.1</v>
      </c>
      <c r="J1086" s="86">
        <v>23500.002899999999</v>
      </c>
      <c r="K1086" s="86">
        <v>21150.00261</v>
      </c>
      <c r="L1086" t="s">
        <v>356</v>
      </c>
    </row>
    <row r="1087" spans="1:12" x14ac:dyDescent="0.35">
      <c r="A1087" s="89">
        <v>45869</v>
      </c>
      <c r="B1087" t="s">
        <v>607</v>
      </c>
      <c r="C1087" t="s">
        <v>302</v>
      </c>
      <c r="E1087">
        <v>1</v>
      </c>
      <c r="F1087" s="86">
        <v>22619.83</v>
      </c>
      <c r="H1087">
        <v>1.21</v>
      </c>
      <c r="I1087">
        <v>0.20000017683598861</v>
      </c>
      <c r="J1087" s="86">
        <v>27369.994299999998</v>
      </c>
      <c r="K1087" s="86">
        <v>21895.990600000001</v>
      </c>
      <c r="L1087" t="s">
        <v>356</v>
      </c>
    </row>
    <row r="1088" spans="1:12" x14ac:dyDescent="0.35">
      <c r="A1088" s="89">
        <v>45869</v>
      </c>
      <c r="B1088" t="s">
        <v>607</v>
      </c>
      <c r="C1088" t="s">
        <v>640</v>
      </c>
      <c r="E1088">
        <v>1</v>
      </c>
      <c r="F1088" s="86">
        <v>1776.86</v>
      </c>
      <c r="H1088">
        <v>1.21</v>
      </c>
      <c r="I1088">
        <v>0.10000225116216246</v>
      </c>
      <c r="J1088" s="86">
        <v>2150.0005999999998</v>
      </c>
      <c r="K1088" s="86">
        <v>1934.9956999999999</v>
      </c>
      <c r="L1088" t="s">
        <v>353</v>
      </c>
    </row>
    <row r="1089" spans="1:14" x14ac:dyDescent="0.35">
      <c r="A1089" s="89">
        <v>45869</v>
      </c>
      <c r="B1089" t="s">
        <v>607</v>
      </c>
      <c r="C1089" t="s">
        <v>642</v>
      </c>
      <c r="E1089">
        <v>2</v>
      </c>
      <c r="F1089" s="86">
        <v>11648.76</v>
      </c>
      <c r="H1089">
        <v>1.21</v>
      </c>
      <c r="I1089">
        <v>0.19999982830790572</v>
      </c>
      <c r="J1089" s="86">
        <v>14094.999599999999</v>
      </c>
      <c r="K1089" s="86">
        <v>22552.004199999999</v>
      </c>
      <c r="L1089" t="s">
        <v>356</v>
      </c>
    </row>
    <row r="1090" spans="1:14" x14ac:dyDescent="0.35">
      <c r="A1090" s="89">
        <v>45869</v>
      </c>
      <c r="B1090" t="s">
        <v>607</v>
      </c>
      <c r="C1090" t="s">
        <v>639</v>
      </c>
      <c r="E1090">
        <v>4</v>
      </c>
      <c r="F1090" s="86">
        <v>690.08</v>
      </c>
      <c r="H1090">
        <v>1.21</v>
      </c>
      <c r="I1090">
        <v>0.39999710178530018</v>
      </c>
      <c r="J1090" s="86">
        <v>834.99680000000001</v>
      </c>
      <c r="K1090" s="86">
        <v>2004.0020000000009</v>
      </c>
      <c r="L1090" t="s">
        <v>353</v>
      </c>
    </row>
    <row r="1091" spans="1:14" x14ac:dyDescent="0.35">
      <c r="A1091" s="89">
        <v>45869</v>
      </c>
      <c r="B1091" t="s">
        <v>607</v>
      </c>
      <c r="C1091" t="s">
        <v>614</v>
      </c>
      <c r="E1091">
        <v>2</v>
      </c>
      <c r="F1091" s="86">
        <v>3719.01</v>
      </c>
      <c r="H1091">
        <v>1.21</v>
      </c>
      <c r="I1091">
        <v>0.39999892444494634</v>
      </c>
      <c r="J1091" s="86">
        <v>4500.0020999999997</v>
      </c>
      <c r="K1091" s="86">
        <v>5400.012200000001</v>
      </c>
      <c r="L1091" t="s">
        <v>356</v>
      </c>
    </row>
    <row r="1092" spans="1:14" x14ac:dyDescent="0.35">
      <c r="A1092" s="89">
        <v>45869</v>
      </c>
      <c r="B1092" t="s">
        <v>607</v>
      </c>
      <c r="C1092" t="s">
        <v>614</v>
      </c>
      <c r="E1092">
        <v>2</v>
      </c>
      <c r="F1092" s="86">
        <v>3719.01</v>
      </c>
      <c r="H1092">
        <v>1.21</v>
      </c>
      <c r="I1092">
        <v>0.39999892444494634</v>
      </c>
      <c r="J1092" s="86">
        <v>4500.0020999999997</v>
      </c>
      <c r="K1092" s="86">
        <v>5400.012200000001</v>
      </c>
      <c r="L1092" t="s">
        <v>353</v>
      </c>
    </row>
    <row r="1093" spans="1:14" x14ac:dyDescent="0.35">
      <c r="A1093" s="89">
        <v>45869</v>
      </c>
      <c r="B1093" t="s">
        <v>534</v>
      </c>
      <c r="C1093" t="s">
        <v>167</v>
      </c>
      <c r="E1093">
        <v>360</v>
      </c>
      <c r="F1093" s="86">
        <v>183.33333333333337</v>
      </c>
      <c r="H1093">
        <v>1</v>
      </c>
      <c r="J1093" s="86">
        <v>183.33333333333337</v>
      </c>
      <c r="K1093" s="86">
        <v>66000</v>
      </c>
      <c r="L1093" t="s">
        <v>356</v>
      </c>
    </row>
    <row r="1094" spans="1:14" x14ac:dyDescent="0.35">
      <c r="A1094" s="89">
        <v>45869</v>
      </c>
      <c r="B1094" t="s">
        <v>534</v>
      </c>
      <c r="C1094" t="s">
        <v>550</v>
      </c>
      <c r="E1094">
        <v>14</v>
      </c>
      <c r="F1094" s="86">
        <v>857.14285714285711</v>
      </c>
      <c r="H1094">
        <v>1</v>
      </c>
      <c r="J1094" s="86">
        <v>857.14285714285711</v>
      </c>
      <c r="K1094" s="86">
        <v>12000</v>
      </c>
      <c r="L1094" t="s">
        <v>356</v>
      </c>
    </row>
    <row r="1095" spans="1:14" x14ac:dyDescent="0.35">
      <c r="A1095" s="89">
        <v>45869</v>
      </c>
      <c r="B1095" t="s">
        <v>534</v>
      </c>
      <c r="C1095" t="s">
        <v>628</v>
      </c>
      <c r="E1095">
        <v>18</v>
      </c>
      <c r="F1095" s="86">
        <v>944.44444444444446</v>
      </c>
      <c r="H1095">
        <v>1</v>
      </c>
      <c r="J1095" s="86">
        <v>944.44444444444446</v>
      </c>
      <c r="K1095" s="86">
        <v>17000</v>
      </c>
      <c r="L1095" t="s">
        <v>356</v>
      </c>
    </row>
    <row r="1096" spans="1:14" x14ac:dyDescent="0.35">
      <c r="A1096" s="89">
        <v>45869</v>
      </c>
      <c r="B1096" t="s">
        <v>534</v>
      </c>
      <c r="C1096" t="s">
        <v>156</v>
      </c>
      <c r="E1096">
        <v>18</v>
      </c>
      <c r="F1096" s="86">
        <v>1222.2222222222222</v>
      </c>
      <c r="H1096">
        <v>1</v>
      </c>
      <c r="J1096" s="86">
        <v>1222.2222222222222</v>
      </c>
      <c r="K1096" s="86">
        <v>22000</v>
      </c>
      <c r="L1096" t="s">
        <v>356</v>
      </c>
    </row>
    <row r="1097" spans="1:14" x14ac:dyDescent="0.35">
      <c r="A1097" s="89">
        <v>45869</v>
      </c>
      <c r="B1097" t="s">
        <v>534</v>
      </c>
      <c r="C1097" t="s">
        <v>157</v>
      </c>
      <c r="E1097">
        <v>5</v>
      </c>
      <c r="F1097" s="86">
        <v>2400</v>
      </c>
      <c r="H1097">
        <v>1</v>
      </c>
      <c r="J1097" s="86">
        <v>2400</v>
      </c>
      <c r="K1097" s="86">
        <v>12000</v>
      </c>
      <c r="L1097" t="s">
        <v>356</v>
      </c>
      <c r="M1097">
        <v>66000</v>
      </c>
      <c r="N1097">
        <v>45869</v>
      </c>
    </row>
    <row r="1098" spans="1:14" x14ac:dyDescent="0.35">
      <c r="A1098" s="89">
        <v>45871</v>
      </c>
      <c r="B1098" t="s">
        <v>54</v>
      </c>
      <c r="C1098" t="s">
        <v>165</v>
      </c>
      <c r="E1098">
        <v>0.27500000000000002</v>
      </c>
      <c r="F1098" s="86">
        <v>10909.090909090908</v>
      </c>
      <c r="H1098">
        <v>1</v>
      </c>
      <c r="J1098" s="86">
        <v>10909.090909090908</v>
      </c>
      <c r="K1098" s="86">
        <v>3000</v>
      </c>
      <c r="L1098" t="s">
        <v>356</v>
      </c>
    </row>
    <row r="1099" spans="1:14" x14ac:dyDescent="0.35">
      <c r="A1099" s="89">
        <v>45872</v>
      </c>
      <c r="B1099" t="s">
        <v>54</v>
      </c>
      <c r="C1099" t="s">
        <v>161</v>
      </c>
      <c r="E1099">
        <v>0.5</v>
      </c>
      <c r="F1099" s="86">
        <v>7500</v>
      </c>
      <c r="H1099">
        <v>1</v>
      </c>
      <c r="J1099" s="86">
        <v>7500</v>
      </c>
      <c r="K1099" s="86">
        <v>3750</v>
      </c>
      <c r="L1099" t="s">
        <v>356</v>
      </c>
    </row>
    <row r="1100" spans="1:14" x14ac:dyDescent="0.35">
      <c r="A1100" s="89">
        <v>45872</v>
      </c>
      <c r="B1100" t="s">
        <v>54</v>
      </c>
      <c r="C1100" t="s">
        <v>152</v>
      </c>
      <c r="E1100">
        <v>14</v>
      </c>
      <c r="F1100" s="86">
        <v>1214.2857142857142</v>
      </c>
      <c r="H1100">
        <v>1</v>
      </c>
      <c r="J1100" s="86">
        <v>1214.2857142857142</v>
      </c>
      <c r="K1100" s="86">
        <v>17000</v>
      </c>
      <c r="L1100" t="s">
        <v>356</v>
      </c>
    </row>
    <row r="1101" spans="1:14" x14ac:dyDescent="0.35">
      <c r="A1101" s="89">
        <v>45872</v>
      </c>
      <c r="B1101" t="s">
        <v>54</v>
      </c>
      <c r="C1101" t="s">
        <v>514</v>
      </c>
      <c r="E1101">
        <v>1.73</v>
      </c>
      <c r="F1101" s="86">
        <v>6300</v>
      </c>
      <c r="H1101">
        <v>1</v>
      </c>
      <c r="J1101" s="86">
        <v>6300</v>
      </c>
      <c r="K1101" s="86">
        <v>10899</v>
      </c>
      <c r="L1101" t="s">
        <v>356</v>
      </c>
    </row>
    <row r="1102" spans="1:14" x14ac:dyDescent="0.35">
      <c r="A1102" s="89">
        <v>45873</v>
      </c>
      <c r="B1102" t="s">
        <v>50</v>
      </c>
      <c r="C1102" t="s">
        <v>331</v>
      </c>
      <c r="E1102">
        <v>5</v>
      </c>
      <c r="F1102" s="86">
        <v>8387.7520600000007</v>
      </c>
      <c r="H1102">
        <v>1.21</v>
      </c>
      <c r="I1102">
        <v>0.06</v>
      </c>
      <c r="J1102" s="86">
        <v>10149.1799926</v>
      </c>
      <c r="K1102" s="86">
        <v>47701.145965219999</v>
      </c>
      <c r="L1102" t="s">
        <v>353</v>
      </c>
    </row>
    <row r="1103" spans="1:14" x14ac:dyDescent="0.35">
      <c r="A1103" s="89">
        <v>45873</v>
      </c>
      <c r="B1103" t="s">
        <v>50</v>
      </c>
      <c r="C1103" t="s">
        <v>528</v>
      </c>
      <c r="E1103">
        <v>2</v>
      </c>
      <c r="F1103" s="86">
        <v>2928.4427999999998</v>
      </c>
      <c r="H1103">
        <v>1.21</v>
      </c>
      <c r="I1103">
        <v>0.06</v>
      </c>
      <c r="J1103" s="86">
        <v>3543.4157879999998</v>
      </c>
      <c r="K1103" s="86">
        <v>6661.6216814399995</v>
      </c>
      <c r="L1103" t="s">
        <v>353</v>
      </c>
    </row>
    <row r="1104" spans="1:14" x14ac:dyDescent="0.35">
      <c r="A1104" s="89">
        <v>45873</v>
      </c>
      <c r="B1104" t="s">
        <v>53</v>
      </c>
      <c r="C1104" t="s">
        <v>447</v>
      </c>
      <c r="E1104">
        <v>30</v>
      </c>
      <c r="F1104" s="86">
        <v>49.59</v>
      </c>
      <c r="H1104">
        <v>1.21</v>
      </c>
      <c r="J1104" s="86">
        <v>60.003900000000002</v>
      </c>
      <c r="K1104" s="86">
        <v>1800.117</v>
      </c>
      <c r="L1104" t="s">
        <v>356</v>
      </c>
    </row>
    <row r="1105" spans="1:12" x14ac:dyDescent="0.35">
      <c r="A1105" s="89">
        <v>45873</v>
      </c>
      <c r="B1105" t="s">
        <v>53</v>
      </c>
      <c r="C1105" t="s">
        <v>144</v>
      </c>
      <c r="E1105">
        <v>5</v>
      </c>
      <c r="F1105" s="86">
        <v>1074.3800000000001</v>
      </c>
      <c r="H1105">
        <v>1.21</v>
      </c>
      <c r="J1105" s="86">
        <v>1299.9998000000001</v>
      </c>
      <c r="K1105" s="86">
        <v>6499.9990000000007</v>
      </c>
      <c r="L1105" t="s">
        <v>356</v>
      </c>
    </row>
    <row r="1106" spans="1:12" x14ac:dyDescent="0.35">
      <c r="A1106" s="89">
        <v>45873</v>
      </c>
      <c r="B1106" t="s">
        <v>53</v>
      </c>
      <c r="C1106" t="s">
        <v>490</v>
      </c>
      <c r="E1106">
        <v>30</v>
      </c>
      <c r="F1106" s="86">
        <v>74.38</v>
      </c>
      <c r="H1106">
        <v>1.21</v>
      </c>
      <c r="J1106" s="86">
        <v>89.999799999999993</v>
      </c>
      <c r="K1106" s="86">
        <v>2699.9939999999997</v>
      </c>
      <c r="L1106" t="s">
        <v>356</v>
      </c>
    </row>
    <row r="1107" spans="1:12" x14ac:dyDescent="0.35">
      <c r="A1107" s="89">
        <v>45873</v>
      </c>
      <c r="B1107" t="s">
        <v>53</v>
      </c>
      <c r="C1107" t="s">
        <v>489</v>
      </c>
      <c r="E1107">
        <v>30</v>
      </c>
      <c r="F1107" s="86">
        <v>181.82</v>
      </c>
      <c r="H1107">
        <v>1.21</v>
      </c>
      <c r="J1107" s="86">
        <v>220.00219999999999</v>
      </c>
      <c r="K1107" s="86">
        <v>6600.0659999999989</v>
      </c>
      <c r="L1107" t="s">
        <v>356</v>
      </c>
    </row>
    <row r="1108" spans="1:12" x14ac:dyDescent="0.35">
      <c r="A1108" s="89">
        <v>45873</v>
      </c>
      <c r="B1108" t="s">
        <v>54</v>
      </c>
      <c r="C1108" t="s">
        <v>165</v>
      </c>
      <c r="E1108">
        <v>0.27500000000000002</v>
      </c>
      <c r="F1108" s="86">
        <v>10909.090909090908</v>
      </c>
      <c r="H1108">
        <v>1</v>
      </c>
      <c r="J1108" s="86">
        <v>10909.090909090908</v>
      </c>
      <c r="K1108" s="86">
        <v>3000</v>
      </c>
      <c r="L1108" t="s">
        <v>356</v>
      </c>
    </row>
    <row r="1109" spans="1:12" x14ac:dyDescent="0.35">
      <c r="A1109" s="89">
        <v>45874</v>
      </c>
      <c r="B1109" t="s">
        <v>59</v>
      </c>
      <c r="C1109" t="s">
        <v>185</v>
      </c>
      <c r="E1109">
        <v>9</v>
      </c>
      <c r="F1109" s="86">
        <v>41500</v>
      </c>
      <c r="H1109">
        <v>1</v>
      </c>
      <c r="J1109" s="86">
        <v>41500</v>
      </c>
      <c r="K1109" s="86">
        <v>373500</v>
      </c>
      <c r="L1109" t="s">
        <v>353</v>
      </c>
    </row>
    <row r="1110" spans="1:12" x14ac:dyDescent="0.35">
      <c r="A1110" s="89">
        <v>45874</v>
      </c>
      <c r="B1110" t="s">
        <v>50</v>
      </c>
      <c r="C1110" t="s">
        <v>178</v>
      </c>
      <c r="E1110">
        <v>10</v>
      </c>
      <c r="F1110" s="86">
        <v>700.74379999999996</v>
      </c>
      <c r="H1110">
        <v>1.21</v>
      </c>
      <c r="I1110">
        <v>0.06</v>
      </c>
      <c r="J1110" s="86">
        <v>847.89999799999998</v>
      </c>
      <c r="K1110" s="86">
        <v>7970.2599811999999</v>
      </c>
      <c r="L1110" t="s">
        <v>356</v>
      </c>
    </row>
    <row r="1111" spans="1:12" x14ac:dyDescent="0.35">
      <c r="A1111" s="89">
        <v>45874</v>
      </c>
      <c r="B1111" t="s">
        <v>50</v>
      </c>
      <c r="C1111" t="s">
        <v>741</v>
      </c>
      <c r="E1111">
        <v>3.5</v>
      </c>
      <c r="F1111" s="86">
        <v>5488.0012571428579</v>
      </c>
      <c r="H1111">
        <v>1.21</v>
      </c>
      <c r="I1111">
        <v>0.06</v>
      </c>
      <c r="J1111" s="86">
        <v>6640.4815211428577</v>
      </c>
      <c r="K1111" s="86">
        <v>21847.184204559999</v>
      </c>
      <c r="L1111" t="s">
        <v>356</v>
      </c>
    </row>
    <row r="1112" spans="1:12" x14ac:dyDescent="0.35">
      <c r="A1112" s="89">
        <v>45874</v>
      </c>
      <c r="B1112" t="s">
        <v>603</v>
      </c>
      <c r="C1112" t="s">
        <v>173</v>
      </c>
      <c r="E1112">
        <v>1</v>
      </c>
      <c r="F1112" s="86">
        <v>2175.34</v>
      </c>
      <c r="H1112">
        <v>1</v>
      </c>
      <c r="J1112" s="86">
        <v>2175.34</v>
      </c>
      <c r="K1112" s="86">
        <v>2175.34</v>
      </c>
      <c r="L1112" t="s">
        <v>329</v>
      </c>
    </row>
    <row r="1113" spans="1:12" x14ac:dyDescent="0.35">
      <c r="A1113" s="89">
        <v>45874</v>
      </c>
      <c r="B1113" t="s">
        <v>603</v>
      </c>
      <c r="C1113" t="s">
        <v>173</v>
      </c>
      <c r="E1113">
        <v>3</v>
      </c>
      <c r="F1113" s="86">
        <v>1797.8</v>
      </c>
      <c r="H1113">
        <v>1.21</v>
      </c>
      <c r="J1113" s="86">
        <v>2175.3379999999997</v>
      </c>
      <c r="K1113" s="86">
        <v>6526.0139999999992</v>
      </c>
      <c r="L1113" t="s">
        <v>356</v>
      </c>
    </row>
    <row r="1114" spans="1:12" x14ac:dyDescent="0.35">
      <c r="A1114" s="89">
        <v>45874</v>
      </c>
      <c r="B1114" t="s">
        <v>603</v>
      </c>
      <c r="C1114" t="s">
        <v>200</v>
      </c>
      <c r="E1114">
        <v>3</v>
      </c>
      <c r="F1114" s="86">
        <v>1824.7933333333333</v>
      </c>
      <c r="H1114">
        <v>1.21</v>
      </c>
      <c r="J1114" s="86">
        <v>2207.999933333333</v>
      </c>
      <c r="K1114" s="86">
        <v>6623.9997999999996</v>
      </c>
      <c r="L1114" t="s">
        <v>353</v>
      </c>
    </row>
    <row r="1115" spans="1:12" x14ac:dyDescent="0.35">
      <c r="A1115" s="89">
        <v>45874</v>
      </c>
      <c r="B1115" t="s">
        <v>603</v>
      </c>
      <c r="C1115" t="s">
        <v>200</v>
      </c>
      <c r="E1115">
        <v>3</v>
      </c>
      <c r="F1115" s="86">
        <v>1824.7933333333333</v>
      </c>
      <c r="H1115">
        <v>1.21</v>
      </c>
      <c r="J1115" s="86">
        <v>2207.999933333333</v>
      </c>
      <c r="K1115" s="86">
        <v>6623.9997999999996</v>
      </c>
      <c r="L1115" t="s">
        <v>356</v>
      </c>
    </row>
    <row r="1116" spans="1:12" x14ac:dyDescent="0.35">
      <c r="A1116" s="89">
        <v>45874</v>
      </c>
      <c r="B1116" t="s">
        <v>603</v>
      </c>
      <c r="C1116" t="s">
        <v>122</v>
      </c>
      <c r="E1116">
        <v>1</v>
      </c>
      <c r="F1116" s="86">
        <v>4554</v>
      </c>
      <c r="H1116">
        <v>1</v>
      </c>
      <c r="J1116" s="86">
        <v>4554</v>
      </c>
      <c r="K1116" s="86">
        <v>4554</v>
      </c>
      <c r="L1116" t="s">
        <v>329</v>
      </c>
    </row>
    <row r="1117" spans="1:12" x14ac:dyDescent="0.35">
      <c r="A1117" s="89">
        <v>45874</v>
      </c>
      <c r="B1117" t="s">
        <v>603</v>
      </c>
      <c r="C1117" t="s">
        <v>122</v>
      </c>
      <c r="E1117">
        <v>1</v>
      </c>
      <c r="F1117" s="86">
        <v>3763.64</v>
      </c>
      <c r="H1117">
        <v>1.21</v>
      </c>
      <c r="J1117" s="86">
        <v>4554.0043999999998</v>
      </c>
      <c r="K1117" s="86">
        <v>4554.0043999999998</v>
      </c>
      <c r="L1117" t="s">
        <v>356</v>
      </c>
    </row>
    <row r="1118" spans="1:12" x14ac:dyDescent="0.35">
      <c r="A1118" s="89">
        <v>45874</v>
      </c>
      <c r="B1118" t="s">
        <v>53</v>
      </c>
      <c r="C1118" t="s">
        <v>138</v>
      </c>
      <c r="E1118">
        <v>100</v>
      </c>
      <c r="F1118" s="86">
        <v>15.702500000000001</v>
      </c>
      <c r="H1118">
        <v>1.21</v>
      </c>
      <c r="J1118" s="86">
        <v>19.000025000000001</v>
      </c>
      <c r="K1118" s="86">
        <v>1900.0025000000001</v>
      </c>
      <c r="L1118" t="s">
        <v>356</v>
      </c>
    </row>
    <row r="1119" spans="1:12" x14ac:dyDescent="0.35">
      <c r="A1119" s="89">
        <v>45874</v>
      </c>
      <c r="B1119" t="s">
        <v>53</v>
      </c>
      <c r="C1119" t="s">
        <v>142</v>
      </c>
      <c r="E1119">
        <v>1</v>
      </c>
      <c r="F1119" s="86">
        <v>1983.47</v>
      </c>
      <c r="H1119">
        <v>1.21</v>
      </c>
      <c r="J1119" s="86">
        <v>2399.9987000000001</v>
      </c>
      <c r="K1119" s="86">
        <v>2399.9987000000001</v>
      </c>
      <c r="L1119" t="s">
        <v>356</v>
      </c>
    </row>
    <row r="1120" spans="1:12" x14ac:dyDescent="0.35">
      <c r="A1120" s="89">
        <v>45874</v>
      </c>
      <c r="B1120" t="s">
        <v>53</v>
      </c>
      <c r="C1120" t="s">
        <v>137</v>
      </c>
      <c r="E1120">
        <v>1</v>
      </c>
      <c r="F1120" s="86">
        <v>5537.19</v>
      </c>
      <c r="H1120">
        <v>1.21</v>
      </c>
      <c r="J1120" s="86">
        <v>6699.9998999999989</v>
      </c>
      <c r="K1120" s="86">
        <v>6699.9998999999989</v>
      </c>
      <c r="L1120" t="s">
        <v>356</v>
      </c>
    </row>
    <row r="1121" spans="1:14" x14ac:dyDescent="0.35">
      <c r="A1121" s="89">
        <v>45874</v>
      </c>
      <c r="B1121" t="s">
        <v>53</v>
      </c>
      <c r="C1121" t="s">
        <v>136</v>
      </c>
      <c r="E1121">
        <v>30</v>
      </c>
      <c r="F1121" s="86">
        <v>164.1</v>
      </c>
      <c r="H1121">
        <v>1.21</v>
      </c>
      <c r="J1121" s="86">
        <v>198.56100000000001</v>
      </c>
      <c r="K1121" s="86">
        <v>5956.83</v>
      </c>
      <c r="L1121" t="s">
        <v>356</v>
      </c>
    </row>
    <row r="1122" spans="1:14" x14ac:dyDescent="0.35">
      <c r="A1122" s="89">
        <v>45874</v>
      </c>
      <c r="B1122" t="s">
        <v>53</v>
      </c>
      <c r="C1122" t="s">
        <v>147</v>
      </c>
      <c r="E1122">
        <v>24</v>
      </c>
      <c r="F1122" s="86">
        <v>283.37</v>
      </c>
      <c r="H1122">
        <v>1.21</v>
      </c>
      <c r="J1122" s="86">
        <v>342.8777</v>
      </c>
      <c r="K1122" s="86">
        <v>8229.0648000000001</v>
      </c>
      <c r="L1122" t="s">
        <v>356</v>
      </c>
    </row>
    <row r="1123" spans="1:14" x14ac:dyDescent="0.35">
      <c r="A1123" s="89">
        <v>45874</v>
      </c>
      <c r="B1123" t="s">
        <v>53</v>
      </c>
      <c r="C1123" t="s">
        <v>144</v>
      </c>
      <c r="E1123">
        <v>5</v>
      </c>
      <c r="F1123" s="86">
        <v>1074.3800000000001</v>
      </c>
      <c r="H1123">
        <v>1.21</v>
      </c>
      <c r="J1123" s="86">
        <v>1299.9998000000001</v>
      </c>
      <c r="K1123" s="86">
        <v>6499.9990000000007</v>
      </c>
      <c r="L1123" t="s">
        <v>356</v>
      </c>
    </row>
    <row r="1124" spans="1:14" x14ac:dyDescent="0.35">
      <c r="A1124" s="89">
        <v>45874</v>
      </c>
      <c r="B1124" t="s">
        <v>56</v>
      </c>
      <c r="C1124" t="s">
        <v>171</v>
      </c>
      <c r="E1124">
        <v>1</v>
      </c>
      <c r="F1124" s="86">
        <v>9300</v>
      </c>
      <c r="H1124">
        <v>1</v>
      </c>
      <c r="J1124" s="86">
        <v>9300</v>
      </c>
      <c r="K1124" s="86">
        <v>9300</v>
      </c>
      <c r="L1124" t="s">
        <v>353</v>
      </c>
    </row>
    <row r="1125" spans="1:14" x14ac:dyDescent="0.35">
      <c r="A1125" s="89">
        <v>45874</v>
      </c>
      <c r="B1125" t="s">
        <v>56</v>
      </c>
      <c r="C1125" t="s">
        <v>168</v>
      </c>
      <c r="E1125">
        <v>2</v>
      </c>
      <c r="F1125" s="86">
        <v>10580</v>
      </c>
      <c r="H1125">
        <v>1</v>
      </c>
      <c r="J1125" s="86">
        <v>10580</v>
      </c>
      <c r="K1125" s="86">
        <v>21160</v>
      </c>
      <c r="L1125" t="s">
        <v>356</v>
      </c>
    </row>
    <row r="1126" spans="1:14" x14ac:dyDescent="0.35">
      <c r="A1126" s="89">
        <v>45874</v>
      </c>
      <c r="B1126" t="s">
        <v>56</v>
      </c>
      <c r="C1126" t="s">
        <v>168</v>
      </c>
      <c r="E1126">
        <v>2</v>
      </c>
      <c r="F1126" s="86">
        <v>10580</v>
      </c>
      <c r="H1126">
        <v>1</v>
      </c>
      <c r="J1126" s="86">
        <v>10580</v>
      </c>
      <c r="K1126" s="86">
        <v>21160</v>
      </c>
      <c r="L1126" t="s">
        <v>353</v>
      </c>
    </row>
    <row r="1127" spans="1:14" x14ac:dyDescent="0.35">
      <c r="A1127" s="89">
        <v>45874</v>
      </c>
      <c r="B1127" t="s">
        <v>57</v>
      </c>
      <c r="C1127" t="s">
        <v>217</v>
      </c>
      <c r="E1127">
        <v>10</v>
      </c>
      <c r="F1127" s="86">
        <v>1350.1472000000001</v>
      </c>
      <c r="H1127">
        <v>1.21</v>
      </c>
      <c r="I1127">
        <v>0.05</v>
      </c>
      <c r="J1127" s="86">
        <v>1633.6781119999998</v>
      </c>
      <c r="K1127" s="86">
        <v>15519.942063999995</v>
      </c>
      <c r="L1127" t="s">
        <v>353</v>
      </c>
    </row>
    <row r="1128" spans="1:14" x14ac:dyDescent="0.35">
      <c r="A1128" s="89">
        <v>45874</v>
      </c>
      <c r="B1128" t="s">
        <v>240</v>
      </c>
      <c r="C1128" t="s">
        <v>241</v>
      </c>
      <c r="E1128">
        <v>20</v>
      </c>
      <c r="F1128" s="86">
        <v>3262.248</v>
      </c>
      <c r="H1128">
        <v>1.21</v>
      </c>
      <c r="I1128">
        <v>0.05</v>
      </c>
      <c r="J1128" s="86">
        <v>3947.32008</v>
      </c>
      <c r="K1128" s="86">
        <v>74999.081520000007</v>
      </c>
      <c r="L1128" t="s">
        <v>353</v>
      </c>
    </row>
    <row r="1129" spans="1:14" x14ac:dyDescent="0.35">
      <c r="A1129" s="89">
        <v>45874</v>
      </c>
      <c r="B1129" t="s">
        <v>52</v>
      </c>
      <c r="C1129" t="s">
        <v>127</v>
      </c>
      <c r="E1129">
        <v>96</v>
      </c>
      <c r="F1129" s="86">
        <v>1123.45</v>
      </c>
      <c r="H1129">
        <v>1.21</v>
      </c>
      <c r="J1129" s="86">
        <v>1359.3744999999999</v>
      </c>
      <c r="K1129" s="86">
        <v>130499.952</v>
      </c>
      <c r="L1129" t="s">
        <v>356</v>
      </c>
    </row>
    <row r="1130" spans="1:14" x14ac:dyDescent="0.35">
      <c r="A1130" s="89">
        <v>45875</v>
      </c>
      <c r="B1130" t="s">
        <v>534</v>
      </c>
      <c r="C1130" t="s">
        <v>167</v>
      </c>
      <c r="E1130">
        <v>360</v>
      </c>
      <c r="F1130" s="86">
        <v>183.33333333333337</v>
      </c>
      <c r="H1130">
        <v>1</v>
      </c>
      <c r="J1130" s="86">
        <v>183.33333333333337</v>
      </c>
      <c r="K1130" s="86">
        <v>66000</v>
      </c>
      <c r="L1130" t="s">
        <v>356</v>
      </c>
      <c r="M1130">
        <v>63000</v>
      </c>
      <c r="N1130">
        <v>45873</v>
      </c>
    </row>
    <row r="1131" spans="1:14" x14ac:dyDescent="0.35">
      <c r="A1131" s="89">
        <v>45875</v>
      </c>
      <c r="B1131" t="s">
        <v>534</v>
      </c>
      <c r="C1131" t="s">
        <v>229</v>
      </c>
      <c r="E1131">
        <v>28</v>
      </c>
      <c r="F1131" s="86">
        <v>1000</v>
      </c>
      <c r="H1131">
        <v>1</v>
      </c>
      <c r="J1131" s="86">
        <v>1000</v>
      </c>
      <c r="K1131" s="86">
        <v>28000</v>
      </c>
      <c r="L1131" t="s">
        <v>356</v>
      </c>
    </row>
    <row r="1132" spans="1:14" x14ac:dyDescent="0.35">
      <c r="A1132" s="89">
        <v>45875</v>
      </c>
      <c r="B1132" t="s">
        <v>534</v>
      </c>
      <c r="C1132" t="s">
        <v>514</v>
      </c>
      <c r="E1132">
        <v>11</v>
      </c>
      <c r="F1132" s="86">
        <v>5909.090909090909</v>
      </c>
      <c r="H1132">
        <v>1</v>
      </c>
      <c r="J1132" s="86">
        <v>5909.090909090909</v>
      </c>
      <c r="K1132" s="86">
        <v>65000</v>
      </c>
      <c r="L1132" t="s">
        <v>356</v>
      </c>
    </row>
    <row r="1133" spans="1:14" x14ac:dyDescent="0.35">
      <c r="A1133" s="89">
        <v>45875</v>
      </c>
      <c r="B1133" t="s">
        <v>534</v>
      </c>
      <c r="C1133" t="s">
        <v>157</v>
      </c>
      <c r="E1133">
        <v>5</v>
      </c>
      <c r="F1133" s="86">
        <v>1600</v>
      </c>
      <c r="H1133">
        <v>1</v>
      </c>
      <c r="J1133" s="86">
        <v>1600</v>
      </c>
      <c r="K1133" s="86">
        <v>8000</v>
      </c>
      <c r="L1133" t="s">
        <v>356</v>
      </c>
    </row>
    <row r="1134" spans="1:14" x14ac:dyDescent="0.35">
      <c r="A1134" s="89">
        <v>45875</v>
      </c>
      <c r="B1134" t="s">
        <v>346</v>
      </c>
      <c r="C1134" t="s">
        <v>331</v>
      </c>
      <c r="E1134">
        <v>5</v>
      </c>
      <c r="F1134" s="86">
        <v>5991.3649999999998</v>
      </c>
      <c r="H1134">
        <v>1.21</v>
      </c>
      <c r="I1134">
        <v>-2.4193558361097999E-2</v>
      </c>
      <c r="J1134" s="86">
        <v>7249.5516500000003</v>
      </c>
      <c r="K1134" s="86">
        <v>37124.720504680336</v>
      </c>
      <c r="L1134" t="s">
        <v>353</v>
      </c>
    </row>
    <row r="1135" spans="1:14" x14ac:dyDescent="0.35">
      <c r="A1135" s="89">
        <v>45875</v>
      </c>
      <c r="B1135" t="s">
        <v>346</v>
      </c>
      <c r="C1135" t="s">
        <v>332</v>
      </c>
      <c r="E1135">
        <v>5</v>
      </c>
      <c r="F1135" s="86">
        <v>9904.6</v>
      </c>
      <c r="H1135">
        <v>1.21</v>
      </c>
      <c r="J1135" s="86">
        <v>11984.566000000001</v>
      </c>
      <c r="K1135" s="86">
        <v>59922.83</v>
      </c>
      <c r="L1135" t="s">
        <v>356</v>
      </c>
    </row>
    <row r="1136" spans="1:14" x14ac:dyDescent="0.35">
      <c r="A1136" s="89">
        <v>45875</v>
      </c>
      <c r="B1136" t="s">
        <v>346</v>
      </c>
      <c r="C1136" t="s">
        <v>334</v>
      </c>
      <c r="E1136">
        <v>5.05</v>
      </c>
      <c r="F1136" s="86">
        <v>9269.44</v>
      </c>
      <c r="H1136">
        <v>1.21</v>
      </c>
      <c r="J1136" s="86">
        <v>11216.0224</v>
      </c>
      <c r="K1136" s="86">
        <v>56640.913119999997</v>
      </c>
      <c r="L1136" t="s">
        <v>356</v>
      </c>
    </row>
    <row r="1137" spans="1:12" x14ac:dyDescent="0.35">
      <c r="A1137" s="89">
        <v>45876</v>
      </c>
      <c r="B1137" t="s">
        <v>346</v>
      </c>
      <c r="C1137" t="s">
        <v>634</v>
      </c>
      <c r="E1137">
        <v>25</v>
      </c>
      <c r="F1137" s="86">
        <v>10520.879199999999</v>
      </c>
      <c r="H1137">
        <v>1.21</v>
      </c>
      <c r="I1137">
        <v>-2.4193558361097999E-2</v>
      </c>
      <c r="J1137" s="86">
        <v>12730.263832000001</v>
      </c>
      <c r="K1137" s="86">
        <v>325956.35532429162</v>
      </c>
      <c r="L1137" t="s">
        <v>353</v>
      </c>
    </row>
    <row r="1138" spans="1:12" x14ac:dyDescent="0.35">
      <c r="A1138" s="89">
        <v>45877</v>
      </c>
      <c r="B1138" t="s">
        <v>348</v>
      </c>
      <c r="C1138" t="s">
        <v>249</v>
      </c>
      <c r="E1138">
        <v>25</v>
      </c>
      <c r="F1138" s="86">
        <v>947.24</v>
      </c>
      <c r="H1138">
        <v>1</v>
      </c>
      <c r="J1138" s="86">
        <v>947.24</v>
      </c>
      <c r="K1138" s="86">
        <v>23681</v>
      </c>
      <c r="L1138" t="s">
        <v>353</v>
      </c>
    </row>
    <row r="1139" spans="1:12" x14ac:dyDescent="0.35">
      <c r="A1139" s="89">
        <v>45877</v>
      </c>
      <c r="B1139" t="s">
        <v>348</v>
      </c>
      <c r="C1139" t="s">
        <v>247</v>
      </c>
      <c r="E1139">
        <v>150</v>
      </c>
      <c r="F1139" s="86">
        <v>979.44</v>
      </c>
      <c r="H1139">
        <v>1</v>
      </c>
      <c r="J1139" s="86">
        <v>979.44</v>
      </c>
      <c r="K1139" s="86">
        <v>146916</v>
      </c>
      <c r="L1139" t="s">
        <v>353</v>
      </c>
    </row>
    <row r="1140" spans="1:12" x14ac:dyDescent="0.35">
      <c r="A1140" s="89">
        <v>45877</v>
      </c>
      <c r="B1140" t="s">
        <v>348</v>
      </c>
      <c r="C1140" t="s">
        <v>246</v>
      </c>
      <c r="E1140">
        <v>50</v>
      </c>
      <c r="F1140" s="86">
        <v>1035.6400000000001</v>
      </c>
      <c r="H1140">
        <v>1</v>
      </c>
      <c r="J1140" s="86">
        <v>1035.6400000000001</v>
      </c>
      <c r="K1140" s="86">
        <v>51782.000000000007</v>
      </c>
      <c r="L1140" t="s">
        <v>353</v>
      </c>
    </row>
    <row r="1141" spans="1:12" x14ac:dyDescent="0.35">
      <c r="A1141" s="89">
        <v>45877</v>
      </c>
      <c r="B1141" t="s">
        <v>346</v>
      </c>
      <c r="C1141" t="s">
        <v>333</v>
      </c>
      <c r="E1141">
        <v>6.1</v>
      </c>
      <c r="F1141" s="86">
        <v>8625.0350999999991</v>
      </c>
      <c r="H1141">
        <v>1.21</v>
      </c>
      <c r="I1141">
        <v>-2.4193558361097999E-2</v>
      </c>
      <c r="J1141" s="86">
        <v>10436.292471000001</v>
      </c>
      <c r="K1141" s="86">
        <v>65201.579484020796</v>
      </c>
      <c r="L1141" t="s">
        <v>353</v>
      </c>
    </row>
    <row r="1142" spans="1:12" x14ac:dyDescent="0.35">
      <c r="A1142" s="89">
        <v>45878</v>
      </c>
      <c r="B1142" t="s">
        <v>239</v>
      </c>
      <c r="C1142" t="s">
        <v>173</v>
      </c>
      <c r="E1142">
        <v>1</v>
      </c>
      <c r="F1142" s="86">
        <v>2500</v>
      </c>
      <c r="H1142">
        <v>1</v>
      </c>
      <c r="J1142" s="86">
        <v>2500</v>
      </c>
      <c r="K1142" s="86">
        <v>2500</v>
      </c>
      <c r="L1142" t="s">
        <v>329</v>
      </c>
    </row>
    <row r="1143" spans="1:12" x14ac:dyDescent="0.35">
      <c r="A1143" s="89">
        <v>45878</v>
      </c>
      <c r="B1143" t="s">
        <v>239</v>
      </c>
      <c r="C1143" t="s">
        <v>241</v>
      </c>
      <c r="E1143">
        <v>10</v>
      </c>
      <c r="F1143" s="86">
        <v>4385.5</v>
      </c>
      <c r="H1143">
        <v>1</v>
      </c>
      <c r="J1143" s="86">
        <v>4385.5</v>
      </c>
      <c r="K1143" s="86">
        <v>43855</v>
      </c>
      <c r="L1143" t="s">
        <v>329</v>
      </c>
    </row>
    <row r="1144" spans="1:12" x14ac:dyDescent="0.35">
      <c r="A1144" s="89">
        <v>45878</v>
      </c>
      <c r="B1144" t="s">
        <v>239</v>
      </c>
      <c r="C1144" t="s">
        <v>174</v>
      </c>
      <c r="E1144">
        <v>1</v>
      </c>
      <c r="F1144" s="86">
        <v>11000</v>
      </c>
      <c r="H1144">
        <v>1</v>
      </c>
      <c r="J1144" s="86">
        <v>11000</v>
      </c>
      <c r="K1144" s="86">
        <v>11000</v>
      </c>
      <c r="L1144" t="s">
        <v>329</v>
      </c>
    </row>
    <row r="1145" spans="1:12" x14ac:dyDescent="0.35">
      <c r="A1145" s="89">
        <v>45878</v>
      </c>
      <c r="B1145" t="s">
        <v>63</v>
      </c>
      <c r="C1145" t="s">
        <v>193</v>
      </c>
      <c r="E1145">
        <v>8</v>
      </c>
      <c r="F1145" s="86">
        <v>2809.9175</v>
      </c>
      <c r="H1145">
        <v>1.21</v>
      </c>
      <c r="J1145" s="86">
        <v>3400.0001750000001</v>
      </c>
      <c r="K1145" s="86">
        <v>27200.001400000001</v>
      </c>
      <c r="L1145" t="s">
        <v>356</v>
      </c>
    </row>
    <row r="1146" spans="1:12" x14ac:dyDescent="0.35">
      <c r="A1146" s="89">
        <v>45878</v>
      </c>
      <c r="B1146" t="s">
        <v>63</v>
      </c>
      <c r="C1146" t="s">
        <v>193</v>
      </c>
      <c r="E1146">
        <v>8</v>
      </c>
      <c r="F1146" s="86">
        <v>2809.9175</v>
      </c>
      <c r="H1146">
        <v>1.21</v>
      </c>
      <c r="J1146" s="86">
        <v>3400.0001750000001</v>
      </c>
      <c r="K1146" s="86">
        <v>27200.001400000001</v>
      </c>
      <c r="L1146" t="s">
        <v>356</v>
      </c>
    </row>
    <row r="1147" spans="1:12" x14ac:dyDescent="0.35">
      <c r="A1147" s="89">
        <v>45878</v>
      </c>
      <c r="B1147" t="s">
        <v>63</v>
      </c>
      <c r="C1147" t="s">
        <v>193</v>
      </c>
      <c r="E1147">
        <v>8</v>
      </c>
      <c r="F1147" s="86">
        <v>2809.9175</v>
      </c>
      <c r="H1147">
        <v>1.21</v>
      </c>
      <c r="J1147" s="86">
        <v>3400.0001750000001</v>
      </c>
      <c r="K1147" s="86">
        <v>27200.001400000001</v>
      </c>
      <c r="L1147" t="s">
        <v>353</v>
      </c>
    </row>
    <row r="1148" spans="1:12" x14ac:dyDescent="0.35">
      <c r="A1148" s="89">
        <v>45880</v>
      </c>
      <c r="B1148" t="s">
        <v>59</v>
      </c>
      <c r="C1148" t="s">
        <v>185</v>
      </c>
      <c r="E1148">
        <v>9</v>
      </c>
      <c r="F1148" s="86">
        <v>41000</v>
      </c>
      <c r="H1148">
        <v>1</v>
      </c>
      <c r="J1148" s="86">
        <v>41000</v>
      </c>
      <c r="K1148" s="86">
        <v>369000</v>
      </c>
      <c r="L1148" t="s">
        <v>353</v>
      </c>
    </row>
    <row r="1149" spans="1:12" x14ac:dyDescent="0.35">
      <c r="A1149" s="89">
        <v>45880</v>
      </c>
      <c r="B1149" t="s">
        <v>59</v>
      </c>
      <c r="C1149" t="s">
        <v>186</v>
      </c>
      <c r="E1149">
        <v>0.75</v>
      </c>
      <c r="F1149" s="86">
        <v>76000</v>
      </c>
      <c r="H1149">
        <v>1</v>
      </c>
      <c r="J1149" s="86">
        <v>76000</v>
      </c>
      <c r="K1149" s="86">
        <v>57000</v>
      </c>
      <c r="L1149" t="s">
        <v>353</v>
      </c>
    </row>
    <row r="1150" spans="1:12" x14ac:dyDescent="0.35">
      <c r="A1150" s="89">
        <v>45880</v>
      </c>
      <c r="B1150" t="s">
        <v>50</v>
      </c>
      <c r="C1150" t="s">
        <v>633</v>
      </c>
      <c r="E1150">
        <v>2</v>
      </c>
      <c r="F1150" s="86">
        <v>6795.0105999999996</v>
      </c>
      <c r="H1150">
        <v>1.21</v>
      </c>
      <c r="I1150">
        <v>0.06</v>
      </c>
      <c r="J1150" s="86">
        <v>8221.962825999999</v>
      </c>
      <c r="K1150" s="86">
        <v>15457.290112879997</v>
      </c>
      <c r="L1150" t="s">
        <v>356</v>
      </c>
    </row>
    <row r="1151" spans="1:12" x14ac:dyDescent="0.35">
      <c r="A1151" s="89">
        <v>45880</v>
      </c>
      <c r="B1151" t="s">
        <v>50</v>
      </c>
      <c r="C1151" t="s">
        <v>108</v>
      </c>
      <c r="E1151">
        <v>4.5</v>
      </c>
      <c r="F1151" s="86">
        <v>5456.9036999999998</v>
      </c>
      <c r="H1151">
        <v>1.21</v>
      </c>
      <c r="I1151">
        <v>0.06</v>
      </c>
      <c r="J1151" s="86">
        <v>6602.8534769999997</v>
      </c>
      <c r="K1151" s="86">
        <v>27930.07020771</v>
      </c>
      <c r="L1151" t="s">
        <v>356</v>
      </c>
    </row>
    <row r="1152" spans="1:12" x14ac:dyDescent="0.35">
      <c r="A1152" s="89">
        <v>45880</v>
      </c>
      <c r="B1152" t="s">
        <v>50</v>
      </c>
      <c r="C1152" t="s">
        <v>662</v>
      </c>
      <c r="E1152">
        <v>2</v>
      </c>
      <c r="F1152" s="86">
        <v>19208.004400000002</v>
      </c>
      <c r="H1152">
        <v>1.21</v>
      </c>
      <c r="I1152">
        <v>0.06</v>
      </c>
      <c r="J1152" s="86">
        <v>23241.685323999998</v>
      </c>
      <c r="K1152" s="86">
        <v>43694.368409119998</v>
      </c>
      <c r="L1152" t="s">
        <v>356</v>
      </c>
    </row>
    <row r="1153" spans="1:12" x14ac:dyDescent="0.35">
      <c r="A1153" s="89">
        <v>45880</v>
      </c>
      <c r="B1153" t="s">
        <v>50</v>
      </c>
      <c r="C1153" t="s">
        <v>111</v>
      </c>
      <c r="E1153">
        <v>1</v>
      </c>
      <c r="F1153" s="86">
        <v>2333.9490000000001</v>
      </c>
      <c r="H1153">
        <v>1.21</v>
      </c>
      <c r="I1153">
        <v>0.06</v>
      </c>
      <c r="J1153" s="86">
        <v>2824.0782899999999</v>
      </c>
      <c r="K1153" s="86">
        <v>2654.6335926000002</v>
      </c>
      <c r="L1153" t="s">
        <v>356</v>
      </c>
    </row>
    <row r="1154" spans="1:12" x14ac:dyDescent="0.35">
      <c r="A1154" s="89">
        <v>45880</v>
      </c>
      <c r="B1154" t="s">
        <v>57</v>
      </c>
      <c r="C1154" t="s">
        <v>173</v>
      </c>
      <c r="E1154">
        <v>3</v>
      </c>
      <c r="F1154" s="86">
        <v>1443.18</v>
      </c>
      <c r="H1154">
        <v>1.21</v>
      </c>
      <c r="J1154" s="86">
        <v>1746.2478000000001</v>
      </c>
      <c r="K1154" s="86">
        <v>5238.7433999999994</v>
      </c>
      <c r="L1154" t="s">
        <v>353</v>
      </c>
    </row>
    <row r="1155" spans="1:12" x14ac:dyDescent="0.35">
      <c r="A1155" s="89">
        <v>45880</v>
      </c>
      <c r="B1155" t="s">
        <v>57</v>
      </c>
      <c r="C1155" t="s">
        <v>218</v>
      </c>
      <c r="E1155">
        <v>1</v>
      </c>
      <c r="F1155" s="86">
        <v>9855</v>
      </c>
      <c r="H1155">
        <v>1.21</v>
      </c>
      <c r="J1155" s="86">
        <v>11924.55</v>
      </c>
      <c r="K1155" s="86">
        <v>11924.55</v>
      </c>
      <c r="L1155" t="s">
        <v>353</v>
      </c>
    </row>
    <row r="1156" spans="1:12" x14ac:dyDescent="0.35">
      <c r="A1156" s="89">
        <v>45880</v>
      </c>
      <c r="B1156" t="s">
        <v>51</v>
      </c>
      <c r="C1156" t="s">
        <v>350</v>
      </c>
      <c r="E1156">
        <v>2</v>
      </c>
      <c r="F1156" s="86">
        <v>3818.84</v>
      </c>
      <c r="H1156">
        <v>1.21</v>
      </c>
      <c r="J1156" s="86">
        <v>4620.7964000000002</v>
      </c>
      <c r="K1156" s="86">
        <v>9241.5928000000004</v>
      </c>
      <c r="L1156" t="s">
        <v>356</v>
      </c>
    </row>
    <row r="1157" spans="1:12" x14ac:dyDescent="0.35">
      <c r="A1157" s="89">
        <v>45880</v>
      </c>
      <c r="B1157" t="s">
        <v>51</v>
      </c>
      <c r="C1157" t="s">
        <v>124</v>
      </c>
      <c r="E1157">
        <v>3.48</v>
      </c>
      <c r="F1157" s="86">
        <v>12718.18</v>
      </c>
      <c r="H1157">
        <v>1.21</v>
      </c>
      <c r="J1157" s="86">
        <v>15388.997799999999</v>
      </c>
      <c r="K1157" s="86">
        <v>53553.712344</v>
      </c>
      <c r="L1157" t="s">
        <v>356</v>
      </c>
    </row>
    <row r="1158" spans="1:12" x14ac:dyDescent="0.35">
      <c r="A1158" s="89">
        <v>45880</v>
      </c>
      <c r="B1158" t="s">
        <v>51</v>
      </c>
      <c r="C1158" t="s">
        <v>125</v>
      </c>
      <c r="E1158">
        <v>2</v>
      </c>
      <c r="F1158" s="86">
        <v>6707.44</v>
      </c>
      <c r="H1158">
        <v>1.21</v>
      </c>
      <c r="J1158" s="86">
        <v>8116.0024000000003</v>
      </c>
      <c r="K1158" s="86">
        <v>16232.004800000001</v>
      </c>
      <c r="L1158" t="s">
        <v>356</v>
      </c>
    </row>
    <row r="1159" spans="1:12" x14ac:dyDescent="0.35">
      <c r="A1159" s="89">
        <v>45880</v>
      </c>
      <c r="B1159" t="s">
        <v>54</v>
      </c>
      <c r="C1159" t="s">
        <v>164</v>
      </c>
      <c r="E1159">
        <v>4</v>
      </c>
      <c r="F1159" s="86">
        <v>1538.4615384615386</v>
      </c>
      <c r="H1159">
        <v>1.105</v>
      </c>
      <c r="J1159" s="86">
        <v>1700</v>
      </c>
      <c r="K1159" s="86">
        <v>6800</v>
      </c>
      <c r="L1159" t="s">
        <v>356</v>
      </c>
    </row>
    <row r="1160" spans="1:12" x14ac:dyDescent="0.35">
      <c r="A1160" s="89">
        <v>45880</v>
      </c>
      <c r="B1160" t="s">
        <v>54</v>
      </c>
      <c r="C1160" t="s">
        <v>263</v>
      </c>
      <c r="E1160">
        <v>1.34</v>
      </c>
      <c r="F1160" s="86">
        <v>814.47963800904995</v>
      </c>
      <c r="H1160">
        <v>1.105</v>
      </c>
      <c r="J1160" s="86">
        <v>900</v>
      </c>
      <c r="K1160" s="86">
        <v>1206.0000000000002</v>
      </c>
      <c r="L1160" t="s">
        <v>356</v>
      </c>
    </row>
    <row r="1161" spans="1:12" x14ac:dyDescent="0.35">
      <c r="A1161" s="89">
        <v>45880</v>
      </c>
      <c r="B1161" t="s">
        <v>54</v>
      </c>
      <c r="C1161" t="s">
        <v>268</v>
      </c>
      <c r="E1161">
        <v>1</v>
      </c>
      <c r="F1161" s="86">
        <v>1266.9683257918552</v>
      </c>
      <c r="H1161">
        <v>1.105</v>
      </c>
      <c r="J1161" s="86">
        <v>1400</v>
      </c>
      <c r="K1161" s="86">
        <v>1400</v>
      </c>
      <c r="L1161" t="s">
        <v>356</v>
      </c>
    </row>
    <row r="1162" spans="1:12" x14ac:dyDescent="0.35">
      <c r="A1162" s="89">
        <v>45880</v>
      </c>
      <c r="B1162" t="s">
        <v>54</v>
      </c>
      <c r="C1162" t="s">
        <v>163</v>
      </c>
      <c r="E1162">
        <v>1</v>
      </c>
      <c r="F1162" s="86">
        <v>6153.8461538461543</v>
      </c>
      <c r="H1162">
        <v>1.105</v>
      </c>
      <c r="J1162" s="86">
        <v>6800</v>
      </c>
      <c r="K1162" s="86">
        <v>6800</v>
      </c>
      <c r="L1162" t="s">
        <v>356</v>
      </c>
    </row>
    <row r="1163" spans="1:12" x14ac:dyDescent="0.35">
      <c r="A1163" s="89">
        <v>45880</v>
      </c>
      <c r="B1163" t="s">
        <v>54</v>
      </c>
      <c r="C1163" t="s">
        <v>165</v>
      </c>
      <c r="E1163">
        <v>1</v>
      </c>
      <c r="F1163" s="86">
        <v>2714.9321266968327</v>
      </c>
      <c r="H1163">
        <v>1.105</v>
      </c>
      <c r="J1163" s="86">
        <v>3000</v>
      </c>
      <c r="K1163" s="86">
        <v>3000</v>
      </c>
      <c r="L1163" t="s">
        <v>356</v>
      </c>
    </row>
    <row r="1164" spans="1:12" x14ac:dyDescent="0.35">
      <c r="A1164" s="89">
        <v>45880</v>
      </c>
      <c r="B1164" t="s">
        <v>54</v>
      </c>
      <c r="C1164" t="s">
        <v>28</v>
      </c>
      <c r="E1164">
        <v>1</v>
      </c>
      <c r="F1164" s="86">
        <v>1809.9547511312217</v>
      </c>
      <c r="H1164">
        <v>1.105</v>
      </c>
      <c r="J1164" s="86">
        <v>2000</v>
      </c>
      <c r="K1164" s="86">
        <v>2000</v>
      </c>
      <c r="L1164" t="s">
        <v>356</v>
      </c>
    </row>
    <row r="1165" spans="1:12" x14ac:dyDescent="0.35">
      <c r="A1165" s="89">
        <v>45880</v>
      </c>
      <c r="B1165" t="s">
        <v>54</v>
      </c>
      <c r="C1165" t="s">
        <v>160</v>
      </c>
      <c r="E1165">
        <v>1</v>
      </c>
      <c r="F1165" s="86">
        <v>1628.9592760180997</v>
      </c>
      <c r="H1165">
        <v>1.105</v>
      </c>
      <c r="J1165" s="86">
        <v>1800</v>
      </c>
      <c r="K1165" s="86">
        <v>1800</v>
      </c>
      <c r="L1165" t="s">
        <v>356</v>
      </c>
    </row>
    <row r="1166" spans="1:12" x14ac:dyDescent="0.35">
      <c r="A1166" s="89">
        <v>45881</v>
      </c>
      <c r="B1166" t="s">
        <v>53</v>
      </c>
      <c r="C1166" t="s">
        <v>146</v>
      </c>
      <c r="E1166">
        <v>30</v>
      </c>
      <c r="F1166" s="86">
        <v>90.91</v>
      </c>
      <c r="H1166">
        <v>1.21</v>
      </c>
      <c r="J1166" s="86">
        <v>110.00109999999999</v>
      </c>
      <c r="K1166" s="86">
        <v>3300.032999999999</v>
      </c>
      <c r="L1166" t="s">
        <v>356</v>
      </c>
    </row>
    <row r="1167" spans="1:12" x14ac:dyDescent="0.35">
      <c r="A1167" s="89">
        <v>45881</v>
      </c>
      <c r="B1167" t="s">
        <v>53</v>
      </c>
      <c r="C1167" t="s">
        <v>136</v>
      </c>
      <c r="E1167">
        <v>30</v>
      </c>
      <c r="F1167" s="86">
        <v>164.1</v>
      </c>
      <c r="H1167">
        <v>1.21</v>
      </c>
      <c r="J1167" s="86">
        <v>198.56100000000001</v>
      </c>
      <c r="K1167" s="86">
        <v>5956.83</v>
      </c>
      <c r="L1167" t="s">
        <v>356</v>
      </c>
    </row>
    <row r="1168" spans="1:12" x14ac:dyDescent="0.35">
      <c r="A1168" s="89">
        <v>45881</v>
      </c>
      <c r="B1168" t="s">
        <v>53</v>
      </c>
      <c r="C1168" t="s">
        <v>147</v>
      </c>
      <c r="E1168">
        <v>20</v>
      </c>
      <c r="F1168" s="86">
        <v>283.37</v>
      </c>
      <c r="H1168">
        <v>1.21</v>
      </c>
      <c r="J1168" s="86">
        <v>342.8777</v>
      </c>
      <c r="K1168" s="86">
        <v>6857.5539999999992</v>
      </c>
      <c r="L1168" t="s">
        <v>356</v>
      </c>
    </row>
    <row r="1169" spans="1:12" x14ac:dyDescent="0.35">
      <c r="A1169" s="89">
        <v>45881</v>
      </c>
      <c r="B1169" t="s">
        <v>53</v>
      </c>
      <c r="C1169" t="s">
        <v>663</v>
      </c>
      <c r="E1169">
        <v>15</v>
      </c>
      <c r="F1169" s="86">
        <v>758.38</v>
      </c>
      <c r="H1169">
        <v>1.21</v>
      </c>
      <c r="J1169" s="86">
        <v>917.63980000000004</v>
      </c>
      <c r="K1169" s="86">
        <v>13764.597</v>
      </c>
      <c r="L1169" t="s">
        <v>356</v>
      </c>
    </row>
    <row r="1170" spans="1:12" x14ac:dyDescent="0.35">
      <c r="A1170" s="89">
        <v>45881</v>
      </c>
      <c r="B1170" t="s">
        <v>53</v>
      </c>
      <c r="C1170" t="s">
        <v>139</v>
      </c>
      <c r="E1170">
        <v>0</v>
      </c>
      <c r="F1170" s="86">
        <v>0</v>
      </c>
      <c r="H1170">
        <v>1.21</v>
      </c>
      <c r="J1170" s="86">
        <v>0</v>
      </c>
      <c r="K1170" s="86">
        <v>0</v>
      </c>
      <c r="L1170" t="s">
        <v>356</v>
      </c>
    </row>
    <row r="1171" spans="1:12" x14ac:dyDescent="0.35">
      <c r="A1171" s="89">
        <v>45881</v>
      </c>
      <c r="B1171" t="s">
        <v>53</v>
      </c>
      <c r="C1171" t="s">
        <v>447</v>
      </c>
      <c r="E1171">
        <v>30</v>
      </c>
      <c r="F1171" s="86">
        <v>49.59</v>
      </c>
      <c r="H1171">
        <v>1.21</v>
      </c>
      <c r="J1171" s="86">
        <v>60.003900000000002</v>
      </c>
      <c r="K1171" s="86">
        <v>1800.117</v>
      </c>
      <c r="L1171" t="s">
        <v>356</v>
      </c>
    </row>
    <row r="1172" spans="1:12" x14ac:dyDescent="0.35">
      <c r="A1172" s="89">
        <v>45881</v>
      </c>
      <c r="B1172" t="s">
        <v>53</v>
      </c>
      <c r="C1172" t="s">
        <v>454</v>
      </c>
      <c r="E1172">
        <v>50</v>
      </c>
      <c r="F1172" s="86">
        <v>29.751999999999999</v>
      </c>
      <c r="H1172">
        <v>1.21</v>
      </c>
      <c r="J1172" s="86">
        <v>35.999919999999996</v>
      </c>
      <c r="K1172" s="86">
        <v>1799.9960000000001</v>
      </c>
      <c r="L1172" t="s">
        <v>356</v>
      </c>
    </row>
    <row r="1173" spans="1:12" x14ac:dyDescent="0.35">
      <c r="A1173" s="89">
        <v>45881</v>
      </c>
      <c r="B1173" t="s">
        <v>53</v>
      </c>
      <c r="C1173" t="s">
        <v>132</v>
      </c>
      <c r="E1173">
        <v>3</v>
      </c>
      <c r="F1173" s="86">
        <v>371.9</v>
      </c>
      <c r="H1173">
        <v>1.21</v>
      </c>
      <c r="J1173" s="86">
        <v>449.99900000000002</v>
      </c>
      <c r="K1173" s="86">
        <v>1349.9969999999998</v>
      </c>
      <c r="L1173" t="s">
        <v>356</v>
      </c>
    </row>
    <row r="1174" spans="1:12" x14ac:dyDescent="0.35">
      <c r="A1174" s="89">
        <v>45881</v>
      </c>
      <c r="B1174" t="s">
        <v>53</v>
      </c>
      <c r="C1174" t="s">
        <v>664</v>
      </c>
      <c r="E1174">
        <v>1</v>
      </c>
      <c r="F1174" s="86">
        <v>6776.86</v>
      </c>
      <c r="H1174">
        <v>1.21</v>
      </c>
      <c r="J1174" s="86">
        <v>8200.0005999999994</v>
      </c>
      <c r="K1174" s="86">
        <v>8200.0005999999994</v>
      </c>
      <c r="L1174" t="s">
        <v>356</v>
      </c>
    </row>
    <row r="1175" spans="1:12" x14ac:dyDescent="0.35">
      <c r="A1175" s="89">
        <v>45881</v>
      </c>
      <c r="B1175" t="s">
        <v>53</v>
      </c>
      <c r="C1175" t="s">
        <v>455</v>
      </c>
      <c r="E1175">
        <v>50</v>
      </c>
      <c r="F1175" s="86">
        <v>29.751999999999999</v>
      </c>
      <c r="H1175">
        <v>1.21</v>
      </c>
      <c r="J1175" s="86">
        <v>35.999919999999996</v>
      </c>
      <c r="K1175" s="86">
        <v>1799.9960000000001</v>
      </c>
      <c r="L1175" t="s">
        <v>356</v>
      </c>
    </row>
    <row r="1176" spans="1:12" x14ac:dyDescent="0.35">
      <c r="A1176" s="89">
        <v>45881</v>
      </c>
      <c r="B1176" t="s">
        <v>53</v>
      </c>
      <c r="C1176" t="s">
        <v>635</v>
      </c>
      <c r="E1176">
        <v>30</v>
      </c>
      <c r="F1176" s="86">
        <v>289.25</v>
      </c>
      <c r="H1176">
        <v>1.21</v>
      </c>
      <c r="J1176" s="86">
        <v>349.99250000000001</v>
      </c>
      <c r="K1176" s="86">
        <v>10499.775</v>
      </c>
      <c r="L1176" t="s">
        <v>356</v>
      </c>
    </row>
    <row r="1177" spans="1:12" x14ac:dyDescent="0.35">
      <c r="A1177" s="89">
        <v>45881</v>
      </c>
      <c r="B1177" t="s">
        <v>56</v>
      </c>
      <c r="C1177" t="s">
        <v>168</v>
      </c>
      <c r="E1177">
        <v>2</v>
      </c>
      <c r="F1177" s="86">
        <v>10580</v>
      </c>
      <c r="H1177">
        <v>1</v>
      </c>
      <c r="J1177" s="86">
        <v>10580</v>
      </c>
      <c r="K1177" s="86">
        <v>21160</v>
      </c>
      <c r="L1177" t="s">
        <v>356</v>
      </c>
    </row>
    <row r="1178" spans="1:12" x14ac:dyDescent="0.35">
      <c r="A1178" s="89">
        <v>45881</v>
      </c>
      <c r="B1178" t="s">
        <v>56</v>
      </c>
      <c r="C1178" t="s">
        <v>168</v>
      </c>
      <c r="E1178">
        <v>2</v>
      </c>
      <c r="F1178" s="86">
        <v>10580</v>
      </c>
      <c r="H1178">
        <v>1</v>
      </c>
      <c r="J1178" s="86">
        <v>10580</v>
      </c>
      <c r="K1178" s="86">
        <v>21160</v>
      </c>
      <c r="L1178" t="s">
        <v>353</v>
      </c>
    </row>
    <row r="1179" spans="1:12" x14ac:dyDescent="0.35">
      <c r="A1179" s="89">
        <v>45881</v>
      </c>
      <c r="B1179" t="s">
        <v>52</v>
      </c>
      <c r="C1179" t="s">
        <v>129</v>
      </c>
      <c r="E1179">
        <v>12</v>
      </c>
      <c r="F1179" s="86">
        <v>1223.95</v>
      </c>
      <c r="H1179">
        <v>1.21</v>
      </c>
      <c r="J1179" s="86">
        <v>1480.9794999999999</v>
      </c>
      <c r="K1179" s="86">
        <v>17771.754000000001</v>
      </c>
      <c r="L1179" t="s">
        <v>356</v>
      </c>
    </row>
    <row r="1180" spans="1:12" x14ac:dyDescent="0.35">
      <c r="A1180" s="89">
        <v>45881</v>
      </c>
      <c r="B1180" t="s">
        <v>52</v>
      </c>
      <c r="C1180" t="s">
        <v>127</v>
      </c>
      <c r="E1180">
        <v>96</v>
      </c>
      <c r="F1180" s="86">
        <v>1123.45</v>
      </c>
      <c r="H1180">
        <v>1.21</v>
      </c>
      <c r="J1180" s="86">
        <v>1359.3744999999999</v>
      </c>
      <c r="K1180" s="86">
        <v>130499.952</v>
      </c>
      <c r="L1180" t="s">
        <v>356</v>
      </c>
    </row>
    <row r="1181" spans="1:12" x14ac:dyDescent="0.35">
      <c r="A1181" s="89">
        <v>45881</v>
      </c>
      <c r="B1181" t="s">
        <v>52</v>
      </c>
      <c r="C1181" t="s">
        <v>127</v>
      </c>
      <c r="E1181">
        <v>24</v>
      </c>
      <c r="F1181" s="86">
        <v>1123.45</v>
      </c>
      <c r="H1181">
        <v>1.21</v>
      </c>
      <c r="J1181" s="86">
        <v>1359.3744999999999</v>
      </c>
      <c r="K1181" s="86">
        <v>32624.988000000001</v>
      </c>
      <c r="L1181" t="s">
        <v>353</v>
      </c>
    </row>
    <row r="1182" spans="1:12" x14ac:dyDescent="0.35">
      <c r="A1182" s="89">
        <v>45882</v>
      </c>
      <c r="B1182" t="s">
        <v>346</v>
      </c>
      <c r="C1182" t="s">
        <v>332</v>
      </c>
      <c r="E1182">
        <v>5</v>
      </c>
      <c r="F1182" s="86">
        <v>9098.23</v>
      </c>
      <c r="H1182">
        <v>1.21</v>
      </c>
      <c r="I1182">
        <v>-2.4792999999999999E-2</v>
      </c>
      <c r="J1182" s="86">
        <v>11008.8583</v>
      </c>
      <c r="K1182" s="86">
        <v>56409.004619159488</v>
      </c>
      <c r="L1182" t="s">
        <v>356</v>
      </c>
    </row>
    <row r="1183" spans="1:12" x14ac:dyDescent="0.35">
      <c r="A1183" s="89">
        <v>45882</v>
      </c>
      <c r="B1183" t="s">
        <v>346</v>
      </c>
      <c r="C1183" t="s">
        <v>333</v>
      </c>
      <c r="E1183">
        <v>2.97</v>
      </c>
      <c r="F1183" s="86">
        <v>8625.0350999999991</v>
      </c>
      <c r="H1183">
        <v>1.21</v>
      </c>
      <c r="J1183" s="86">
        <v>10436.292471000001</v>
      </c>
      <c r="K1183" s="86">
        <v>30995.788638869999</v>
      </c>
      <c r="L1183" t="s">
        <v>353</v>
      </c>
    </row>
    <row r="1184" spans="1:12" x14ac:dyDescent="0.35">
      <c r="A1184" s="89">
        <v>45882</v>
      </c>
      <c r="B1184" t="s">
        <v>346</v>
      </c>
      <c r="C1184" t="s">
        <v>334</v>
      </c>
      <c r="E1184">
        <v>7</v>
      </c>
      <c r="F1184" s="86">
        <v>9269.44</v>
      </c>
      <c r="H1184">
        <v>1.21</v>
      </c>
      <c r="I1184">
        <v>-2.4792999999999999E-2</v>
      </c>
      <c r="J1184" s="86">
        <v>11216.0224</v>
      </c>
      <c r="K1184" s="86">
        <v>80458.708703542405</v>
      </c>
      <c r="L1184" t="s">
        <v>356</v>
      </c>
    </row>
    <row r="1185" spans="1:12" x14ac:dyDescent="0.35">
      <c r="A1185" s="89">
        <v>45882</v>
      </c>
      <c r="B1185" t="s">
        <v>63</v>
      </c>
      <c r="C1185" t="s">
        <v>192</v>
      </c>
      <c r="E1185">
        <v>60</v>
      </c>
      <c r="F1185" s="86">
        <v>740.4298</v>
      </c>
      <c r="H1185">
        <v>1.21</v>
      </c>
      <c r="J1185" s="86">
        <v>895.92005800000004</v>
      </c>
      <c r="K1185" s="86">
        <v>53755.203479999996</v>
      </c>
      <c r="L1185" t="s">
        <v>356</v>
      </c>
    </row>
    <row r="1186" spans="1:12" x14ac:dyDescent="0.35">
      <c r="A1186" s="89">
        <v>45884</v>
      </c>
      <c r="B1186" t="s">
        <v>239</v>
      </c>
      <c r="C1186" t="s">
        <v>236</v>
      </c>
      <c r="E1186">
        <v>6</v>
      </c>
      <c r="F1186" s="86">
        <v>8636.36</v>
      </c>
      <c r="H1186">
        <v>1.21</v>
      </c>
      <c r="J1186" s="86">
        <v>10449.9956</v>
      </c>
      <c r="K1186" s="86">
        <v>62699.973600000005</v>
      </c>
      <c r="L1186" t="s">
        <v>353</v>
      </c>
    </row>
    <row r="1187" spans="1:12" x14ac:dyDescent="0.35">
      <c r="A1187" s="89">
        <v>45884</v>
      </c>
      <c r="B1187" t="s">
        <v>239</v>
      </c>
      <c r="C1187" t="s">
        <v>235</v>
      </c>
      <c r="E1187">
        <v>6</v>
      </c>
      <c r="F1187" s="86">
        <v>8636.36</v>
      </c>
      <c r="H1187">
        <v>1.21</v>
      </c>
      <c r="J1187" s="86">
        <v>10449.9956</v>
      </c>
      <c r="K1187" s="86">
        <v>62699.973600000005</v>
      </c>
      <c r="L1187" t="s">
        <v>353</v>
      </c>
    </row>
    <row r="1188" spans="1:12" x14ac:dyDescent="0.35">
      <c r="A1188" s="89">
        <v>45884</v>
      </c>
      <c r="B1188" t="s">
        <v>239</v>
      </c>
      <c r="C1188" t="s">
        <v>237</v>
      </c>
      <c r="E1188">
        <v>2</v>
      </c>
      <c r="F1188" s="86">
        <v>1287.5999999999999</v>
      </c>
      <c r="H1188">
        <v>1.21</v>
      </c>
      <c r="J1188" s="86">
        <v>1557.9960000000001</v>
      </c>
      <c r="K1188" s="86">
        <v>3115.9919999999997</v>
      </c>
      <c r="L1188" t="s">
        <v>353</v>
      </c>
    </row>
    <row r="1189" spans="1:12" x14ac:dyDescent="0.35">
      <c r="A1189" s="89">
        <v>45884</v>
      </c>
      <c r="B1189" t="s">
        <v>534</v>
      </c>
      <c r="C1189" t="s">
        <v>167</v>
      </c>
      <c r="E1189">
        <v>360</v>
      </c>
      <c r="F1189" s="86">
        <v>183.33333333333337</v>
      </c>
      <c r="H1189">
        <v>1</v>
      </c>
      <c r="J1189" s="86">
        <v>183.33333333333337</v>
      </c>
      <c r="K1189" s="86">
        <v>66000</v>
      </c>
      <c r="L1189" t="s">
        <v>356</v>
      </c>
    </row>
    <row r="1190" spans="1:12" x14ac:dyDescent="0.35">
      <c r="A1190" s="89">
        <v>45884</v>
      </c>
      <c r="B1190" t="s">
        <v>534</v>
      </c>
      <c r="C1190" t="s">
        <v>167</v>
      </c>
      <c r="E1190">
        <v>360</v>
      </c>
      <c r="F1190" s="86">
        <v>183.33333333333337</v>
      </c>
      <c r="H1190">
        <v>1</v>
      </c>
      <c r="J1190" s="86">
        <v>183.33333333333337</v>
      </c>
      <c r="K1190" s="86">
        <v>66000</v>
      </c>
      <c r="L1190" t="s">
        <v>353</v>
      </c>
    </row>
    <row r="1191" spans="1:12" x14ac:dyDescent="0.35">
      <c r="A1191" s="89">
        <v>45884</v>
      </c>
      <c r="B1191" t="s">
        <v>534</v>
      </c>
      <c r="C1191" t="s">
        <v>550</v>
      </c>
      <c r="E1191">
        <v>7</v>
      </c>
      <c r="F1191" s="86">
        <v>1000</v>
      </c>
      <c r="H1191">
        <v>1</v>
      </c>
      <c r="J1191" s="86">
        <v>1000</v>
      </c>
      <c r="K1191" s="86">
        <v>7000</v>
      </c>
      <c r="L1191" t="s">
        <v>356</v>
      </c>
    </row>
    <row r="1192" spans="1:12" x14ac:dyDescent="0.35">
      <c r="A1192" s="89">
        <v>45884</v>
      </c>
      <c r="B1192" t="s">
        <v>534</v>
      </c>
      <c r="C1192" t="s">
        <v>550</v>
      </c>
      <c r="E1192">
        <v>7</v>
      </c>
      <c r="F1192" s="86">
        <v>1000</v>
      </c>
      <c r="H1192">
        <v>1</v>
      </c>
      <c r="J1192" s="86">
        <v>1000</v>
      </c>
      <c r="K1192" s="86">
        <v>7000</v>
      </c>
      <c r="L1192" t="s">
        <v>353</v>
      </c>
    </row>
    <row r="1193" spans="1:12" x14ac:dyDescent="0.35">
      <c r="A1193" s="89">
        <v>45884</v>
      </c>
      <c r="B1193" t="s">
        <v>534</v>
      </c>
      <c r="C1193" t="s">
        <v>154</v>
      </c>
      <c r="E1193">
        <v>9</v>
      </c>
      <c r="F1193" s="86">
        <v>1888.8888888888887</v>
      </c>
      <c r="H1193">
        <v>1</v>
      </c>
      <c r="J1193" s="86">
        <v>1888.8888888888887</v>
      </c>
      <c r="K1193" s="86">
        <v>17000</v>
      </c>
      <c r="L1193" t="s">
        <v>356</v>
      </c>
    </row>
    <row r="1194" spans="1:12" x14ac:dyDescent="0.35">
      <c r="A1194" s="89">
        <v>45884</v>
      </c>
      <c r="B1194" t="s">
        <v>534</v>
      </c>
      <c r="C1194" t="s">
        <v>154</v>
      </c>
      <c r="E1194">
        <v>9</v>
      </c>
      <c r="F1194" s="86">
        <v>1888.8888888888887</v>
      </c>
      <c r="H1194">
        <v>1</v>
      </c>
      <c r="J1194" s="86">
        <v>1888.8888888888887</v>
      </c>
      <c r="K1194" s="86">
        <v>17000</v>
      </c>
      <c r="L1194" t="s">
        <v>353</v>
      </c>
    </row>
    <row r="1195" spans="1:12" x14ac:dyDescent="0.35">
      <c r="A1195" s="89">
        <v>45884</v>
      </c>
      <c r="B1195" t="s">
        <v>534</v>
      </c>
      <c r="C1195" t="s">
        <v>512</v>
      </c>
      <c r="E1195">
        <v>28</v>
      </c>
      <c r="F1195" s="86">
        <v>857.14285714285711</v>
      </c>
      <c r="H1195">
        <v>1</v>
      </c>
      <c r="J1195" s="86">
        <v>857.14285714285711</v>
      </c>
      <c r="K1195" s="86">
        <v>24000</v>
      </c>
      <c r="L1195" t="s">
        <v>356</v>
      </c>
    </row>
    <row r="1196" spans="1:12" x14ac:dyDescent="0.35">
      <c r="A1196" s="89">
        <v>45884</v>
      </c>
      <c r="B1196" t="s">
        <v>534</v>
      </c>
      <c r="C1196" t="s">
        <v>514</v>
      </c>
      <c r="E1196">
        <v>11</v>
      </c>
      <c r="F1196" s="86">
        <v>5000</v>
      </c>
      <c r="H1196">
        <v>1</v>
      </c>
      <c r="J1196" s="86">
        <v>5000</v>
      </c>
      <c r="K1196" s="86">
        <v>55000</v>
      </c>
      <c r="L1196" t="s">
        <v>356</v>
      </c>
    </row>
    <row r="1197" spans="1:12" x14ac:dyDescent="0.35">
      <c r="A1197" s="89">
        <v>45884</v>
      </c>
      <c r="B1197" t="s">
        <v>534</v>
      </c>
      <c r="C1197" t="s">
        <v>157</v>
      </c>
      <c r="E1197">
        <v>5</v>
      </c>
      <c r="F1197" s="86">
        <v>2000</v>
      </c>
      <c r="H1197">
        <v>1</v>
      </c>
      <c r="J1197" s="86">
        <v>2000</v>
      </c>
      <c r="K1197" s="86">
        <v>10000</v>
      </c>
      <c r="L1197" t="s">
        <v>356</v>
      </c>
    </row>
    <row r="1198" spans="1:12" x14ac:dyDescent="0.35">
      <c r="A1198" s="89">
        <v>45887</v>
      </c>
      <c r="B1198" t="s">
        <v>348</v>
      </c>
      <c r="C1198" t="s">
        <v>249</v>
      </c>
      <c r="E1198">
        <v>25</v>
      </c>
      <c r="F1198" s="86">
        <v>948.12</v>
      </c>
      <c r="H1198">
        <v>1</v>
      </c>
      <c r="J1198" s="86">
        <v>948.12</v>
      </c>
      <c r="K1198" s="86">
        <v>23703</v>
      </c>
      <c r="L1198" t="s">
        <v>329</v>
      </c>
    </row>
    <row r="1199" spans="1:12" x14ac:dyDescent="0.35">
      <c r="A1199" s="89">
        <v>45887</v>
      </c>
      <c r="B1199" t="s">
        <v>348</v>
      </c>
      <c r="C1199" t="s">
        <v>247</v>
      </c>
      <c r="E1199">
        <v>25</v>
      </c>
      <c r="F1199" s="86">
        <v>1048.44</v>
      </c>
      <c r="H1199">
        <v>1</v>
      </c>
      <c r="J1199" s="86">
        <v>1048.44</v>
      </c>
      <c r="K1199" s="86">
        <v>26211</v>
      </c>
      <c r="L1199" t="s">
        <v>329</v>
      </c>
    </row>
    <row r="1200" spans="1:12" x14ac:dyDescent="0.35">
      <c r="A1200" s="89">
        <v>45887</v>
      </c>
      <c r="B1200" t="s">
        <v>348</v>
      </c>
      <c r="C1200" t="s">
        <v>246</v>
      </c>
      <c r="E1200">
        <v>25</v>
      </c>
      <c r="F1200" s="86">
        <v>1113.96</v>
      </c>
      <c r="H1200">
        <v>1</v>
      </c>
      <c r="J1200" s="86">
        <v>1113.96</v>
      </c>
      <c r="K1200" s="86">
        <v>27849</v>
      </c>
      <c r="L1200" t="s">
        <v>329</v>
      </c>
    </row>
    <row r="1201" spans="1:12" x14ac:dyDescent="0.35">
      <c r="A1201" s="89">
        <v>45887</v>
      </c>
      <c r="B1201" t="s">
        <v>348</v>
      </c>
      <c r="C1201" t="s">
        <v>248</v>
      </c>
      <c r="E1201">
        <v>25</v>
      </c>
      <c r="F1201" s="86">
        <v>1393.24</v>
      </c>
      <c r="H1201">
        <v>1</v>
      </c>
      <c r="J1201" s="86">
        <v>1393.24</v>
      </c>
      <c r="K1201" s="86">
        <v>34831</v>
      </c>
      <c r="L1201" t="s">
        <v>329</v>
      </c>
    </row>
    <row r="1202" spans="1:12" x14ac:dyDescent="0.35">
      <c r="A1202" s="89">
        <v>45887</v>
      </c>
      <c r="B1202" t="s">
        <v>346</v>
      </c>
      <c r="C1202" t="s">
        <v>331</v>
      </c>
      <c r="E1202">
        <v>1</v>
      </c>
      <c r="F1202" s="86">
        <v>8773.2740000000013</v>
      </c>
      <c r="H1202">
        <v>1</v>
      </c>
      <c r="J1202" s="86">
        <v>8773.2740000000013</v>
      </c>
      <c r="K1202" s="86">
        <v>8773.2740000000013</v>
      </c>
      <c r="L1202" t="s">
        <v>329</v>
      </c>
    </row>
    <row r="1203" spans="1:12" x14ac:dyDescent="0.35">
      <c r="A1203" s="89">
        <v>45887</v>
      </c>
      <c r="B1203" t="s">
        <v>346</v>
      </c>
      <c r="C1203" t="s">
        <v>332</v>
      </c>
      <c r="E1203">
        <v>1</v>
      </c>
      <c r="F1203" s="86">
        <v>11593.03</v>
      </c>
      <c r="H1203">
        <v>1</v>
      </c>
      <c r="J1203" s="86">
        <v>11593.03</v>
      </c>
      <c r="K1203" s="86">
        <v>11593.03</v>
      </c>
      <c r="L1203" t="s">
        <v>329</v>
      </c>
    </row>
    <row r="1204" spans="1:12" x14ac:dyDescent="0.35">
      <c r="A1204" s="89">
        <v>45887</v>
      </c>
      <c r="B1204" t="s">
        <v>346</v>
      </c>
      <c r="C1204" t="s">
        <v>634</v>
      </c>
      <c r="E1204">
        <v>1</v>
      </c>
      <c r="F1204" s="86">
        <v>12984.869199999999</v>
      </c>
      <c r="H1204">
        <v>1</v>
      </c>
      <c r="J1204" s="86">
        <v>12984.869199999999</v>
      </c>
      <c r="K1204" s="86">
        <v>12984.869199999999</v>
      </c>
      <c r="L1204" t="s">
        <v>329</v>
      </c>
    </row>
    <row r="1205" spans="1:12" x14ac:dyDescent="0.35">
      <c r="A1205" s="89">
        <v>45887</v>
      </c>
      <c r="B1205" t="s">
        <v>346</v>
      </c>
      <c r="C1205" t="s">
        <v>333</v>
      </c>
      <c r="E1205">
        <v>1</v>
      </c>
      <c r="F1205" s="86">
        <v>10436.290000000001</v>
      </c>
      <c r="H1205">
        <v>1</v>
      </c>
      <c r="J1205" s="86">
        <v>10436.290000000001</v>
      </c>
      <c r="K1205" s="86">
        <v>10436.290000000001</v>
      </c>
      <c r="L1205" t="s">
        <v>329</v>
      </c>
    </row>
    <row r="1206" spans="1:12" x14ac:dyDescent="0.35">
      <c r="A1206" s="89">
        <v>45887</v>
      </c>
      <c r="B1206" t="s">
        <v>346</v>
      </c>
      <c r="C1206" t="s">
        <v>334</v>
      </c>
      <c r="E1206">
        <v>1</v>
      </c>
      <c r="F1206" s="86">
        <v>11216.02</v>
      </c>
      <c r="H1206">
        <v>1</v>
      </c>
      <c r="J1206" s="86">
        <v>11216.02</v>
      </c>
      <c r="K1206" s="86">
        <v>11216.02</v>
      </c>
      <c r="L1206" t="s">
        <v>329</v>
      </c>
    </row>
    <row r="1207" spans="1:12" x14ac:dyDescent="0.35">
      <c r="A1207" s="89">
        <v>45888</v>
      </c>
      <c r="B1207" t="s">
        <v>59</v>
      </c>
      <c r="C1207" t="s">
        <v>185</v>
      </c>
      <c r="E1207">
        <v>9</v>
      </c>
      <c r="F1207" s="86">
        <v>41000</v>
      </c>
      <c r="H1207">
        <v>1</v>
      </c>
      <c r="J1207" s="86">
        <v>41000</v>
      </c>
      <c r="K1207" s="86">
        <v>369000</v>
      </c>
      <c r="L1207" t="s">
        <v>353</v>
      </c>
    </row>
    <row r="1208" spans="1:12" x14ac:dyDescent="0.35">
      <c r="A1208" s="89">
        <v>45888</v>
      </c>
      <c r="B1208" t="s">
        <v>50</v>
      </c>
      <c r="C1208" t="s">
        <v>113</v>
      </c>
      <c r="E1208">
        <v>2</v>
      </c>
      <c r="F1208" s="86">
        <v>1123.6482000000001</v>
      </c>
      <c r="H1208">
        <v>1.21</v>
      </c>
      <c r="I1208">
        <v>0.06</v>
      </c>
      <c r="J1208" s="86">
        <v>1359.6143219999999</v>
      </c>
      <c r="K1208" s="86">
        <v>2556.0749253599997</v>
      </c>
      <c r="L1208" t="s">
        <v>356</v>
      </c>
    </row>
    <row r="1209" spans="1:12" x14ac:dyDescent="0.35">
      <c r="A1209" s="89">
        <v>45888</v>
      </c>
      <c r="B1209" t="s">
        <v>50</v>
      </c>
      <c r="C1209" t="s">
        <v>130</v>
      </c>
      <c r="E1209">
        <v>1</v>
      </c>
      <c r="F1209" s="86">
        <v>4943.8546999999999</v>
      </c>
      <c r="H1209">
        <v>1.21</v>
      </c>
      <c r="I1209">
        <v>0.06</v>
      </c>
      <c r="J1209" s="86">
        <v>5982.0641869999999</v>
      </c>
      <c r="K1209" s="86">
        <v>5623.1403357799991</v>
      </c>
      <c r="L1209" t="s">
        <v>356</v>
      </c>
    </row>
    <row r="1210" spans="1:12" x14ac:dyDescent="0.35">
      <c r="A1210" s="89">
        <v>45888</v>
      </c>
      <c r="B1210" t="s">
        <v>50</v>
      </c>
      <c r="C1210" t="s">
        <v>629</v>
      </c>
      <c r="E1210">
        <v>2</v>
      </c>
      <c r="F1210" s="86">
        <v>1415.7149999999999</v>
      </c>
      <c r="H1210">
        <v>1.21</v>
      </c>
      <c r="I1210">
        <v>0.06</v>
      </c>
      <c r="J1210" s="86">
        <v>1713.0151499999999</v>
      </c>
      <c r="K1210" s="86">
        <v>3220.4684820000002</v>
      </c>
      <c r="L1210" t="s">
        <v>356</v>
      </c>
    </row>
    <row r="1211" spans="1:12" x14ac:dyDescent="0.35">
      <c r="A1211" s="89">
        <v>45888</v>
      </c>
      <c r="B1211" t="s">
        <v>50</v>
      </c>
      <c r="C1211" t="s">
        <v>528</v>
      </c>
      <c r="E1211">
        <v>2</v>
      </c>
      <c r="F1211" s="86">
        <v>2928.4427999999998</v>
      </c>
      <c r="H1211">
        <v>1.21</v>
      </c>
      <c r="I1211">
        <v>0.06</v>
      </c>
      <c r="J1211" s="86">
        <v>3543.4157879999998</v>
      </c>
      <c r="K1211" s="86">
        <v>6661.6216814399995</v>
      </c>
      <c r="L1211" t="s">
        <v>353</v>
      </c>
    </row>
    <row r="1212" spans="1:12" x14ac:dyDescent="0.35">
      <c r="A1212" s="89">
        <v>45888</v>
      </c>
      <c r="B1212" t="s">
        <v>50</v>
      </c>
      <c r="C1212" t="s">
        <v>741</v>
      </c>
      <c r="E1212">
        <v>3.5</v>
      </c>
      <c r="F1212" s="86">
        <v>5488.0012571428579</v>
      </c>
      <c r="H1212">
        <v>1.21</v>
      </c>
      <c r="I1212">
        <v>0.06</v>
      </c>
      <c r="J1212" s="86">
        <v>6640.4815211428577</v>
      </c>
      <c r="K1212" s="86">
        <v>21847.184204559999</v>
      </c>
      <c r="L1212" t="s">
        <v>353</v>
      </c>
    </row>
    <row r="1213" spans="1:12" x14ac:dyDescent="0.35">
      <c r="A1213" s="89">
        <v>45888</v>
      </c>
      <c r="B1213" t="s">
        <v>50</v>
      </c>
      <c r="C1213" t="s">
        <v>106</v>
      </c>
      <c r="E1213">
        <v>2</v>
      </c>
      <c r="F1213" s="86">
        <v>849.42899999999997</v>
      </c>
      <c r="H1213">
        <v>1.21</v>
      </c>
      <c r="I1213">
        <v>0.06</v>
      </c>
      <c r="J1213" s="86">
        <v>1027.80909</v>
      </c>
      <c r="K1213" s="86">
        <v>1932.2810891999995</v>
      </c>
      <c r="L1213" t="s">
        <v>356</v>
      </c>
    </row>
    <row r="1214" spans="1:12" x14ac:dyDescent="0.35">
      <c r="A1214" s="89">
        <v>45888</v>
      </c>
      <c r="B1214" t="s">
        <v>53</v>
      </c>
      <c r="C1214" t="s">
        <v>137</v>
      </c>
      <c r="E1214">
        <v>1</v>
      </c>
      <c r="F1214" s="86">
        <v>5537.19</v>
      </c>
      <c r="H1214">
        <v>1.21</v>
      </c>
      <c r="J1214" s="86">
        <v>6699.9998999999989</v>
      </c>
      <c r="K1214" s="86">
        <v>6699.9998999999989</v>
      </c>
      <c r="L1214" t="s">
        <v>353</v>
      </c>
    </row>
    <row r="1215" spans="1:12" x14ac:dyDescent="0.35">
      <c r="A1215" s="89">
        <v>45888</v>
      </c>
      <c r="B1215" t="s">
        <v>53</v>
      </c>
      <c r="C1215" t="s">
        <v>136</v>
      </c>
      <c r="E1215">
        <v>30</v>
      </c>
      <c r="F1215" s="86">
        <v>164.1</v>
      </c>
      <c r="H1215">
        <v>1.21</v>
      </c>
      <c r="J1215" s="86">
        <v>198.56100000000001</v>
      </c>
      <c r="K1215" s="86">
        <v>5956.83</v>
      </c>
      <c r="L1215" t="s">
        <v>353</v>
      </c>
    </row>
    <row r="1216" spans="1:12" x14ac:dyDescent="0.35">
      <c r="A1216" s="89">
        <v>45888</v>
      </c>
      <c r="B1216" t="s">
        <v>53</v>
      </c>
      <c r="C1216" t="s">
        <v>140</v>
      </c>
      <c r="E1216">
        <v>1</v>
      </c>
      <c r="F1216" s="86">
        <v>8925.6200000000008</v>
      </c>
      <c r="H1216">
        <v>1.21</v>
      </c>
      <c r="J1216" s="86">
        <v>10800.0002</v>
      </c>
      <c r="K1216" s="86">
        <v>10800.0002</v>
      </c>
      <c r="L1216" t="s">
        <v>353</v>
      </c>
    </row>
    <row r="1217" spans="1:12" x14ac:dyDescent="0.35">
      <c r="A1217" s="89">
        <v>45888</v>
      </c>
      <c r="B1217" t="s">
        <v>53</v>
      </c>
      <c r="C1217" t="s">
        <v>667</v>
      </c>
      <c r="E1217">
        <v>2</v>
      </c>
      <c r="F1217" s="86">
        <v>991.74</v>
      </c>
      <c r="H1217">
        <v>1.21</v>
      </c>
      <c r="J1217" s="86">
        <v>1200.0054</v>
      </c>
      <c r="K1217" s="86">
        <v>2400.0108</v>
      </c>
      <c r="L1217" t="s">
        <v>353</v>
      </c>
    </row>
    <row r="1218" spans="1:12" x14ac:dyDescent="0.35">
      <c r="A1218" s="89">
        <v>45888</v>
      </c>
      <c r="B1218" t="s">
        <v>53</v>
      </c>
      <c r="C1218" t="s">
        <v>148</v>
      </c>
      <c r="E1218">
        <v>2</v>
      </c>
      <c r="F1218" s="86">
        <v>6859.5</v>
      </c>
      <c r="H1218">
        <v>1.21</v>
      </c>
      <c r="J1218" s="86">
        <v>8299.994999999999</v>
      </c>
      <c r="K1218" s="86">
        <v>16599.989999999998</v>
      </c>
      <c r="L1218" t="s">
        <v>353</v>
      </c>
    </row>
    <row r="1219" spans="1:12" x14ac:dyDescent="0.35">
      <c r="A1219" s="89">
        <v>45888</v>
      </c>
      <c r="B1219" t="s">
        <v>53</v>
      </c>
      <c r="C1219" t="s">
        <v>148</v>
      </c>
      <c r="E1219">
        <v>1</v>
      </c>
      <c r="F1219" s="86">
        <v>6859.5</v>
      </c>
      <c r="H1219">
        <v>1.21</v>
      </c>
      <c r="J1219" s="86">
        <v>8299.994999999999</v>
      </c>
      <c r="K1219" s="86">
        <v>8299.994999999999</v>
      </c>
      <c r="L1219" t="s">
        <v>353</v>
      </c>
    </row>
    <row r="1220" spans="1:12" x14ac:dyDescent="0.35">
      <c r="A1220" s="89">
        <v>45888</v>
      </c>
      <c r="B1220" t="s">
        <v>53</v>
      </c>
      <c r="C1220" t="s">
        <v>289</v>
      </c>
      <c r="E1220">
        <v>30</v>
      </c>
      <c r="F1220" s="86">
        <v>99.17</v>
      </c>
      <c r="H1220">
        <v>1.21</v>
      </c>
      <c r="J1220" s="86">
        <v>119.9957</v>
      </c>
      <c r="K1220" s="86">
        <v>3599.8709999999996</v>
      </c>
      <c r="L1220" t="s">
        <v>353</v>
      </c>
    </row>
    <row r="1221" spans="1:12" x14ac:dyDescent="0.35">
      <c r="A1221" s="89">
        <v>45888</v>
      </c>
      <c r="B1221" t="s">
        <v>54</v>
      </c>
      <c r="C1221" t="s">
        <v>263</v>
      </c>
      <c r="E1221">
        <v>1.63</v>
      </c>
      <c r="F1221" s="86">
        <v>900</v>
      </c>
      <c r="H1221">
        <v>1</v>
      </c>
      <c r="J1221" s="86">
        <v>900</v>
      </c>
      <c r="K1221" s="86">
        <v>1467</v>
      </c>
      <c r="L1221" t="s">
        <v>356</v>
      </c>
    </row>
    <row r="1222" spans="1:12" x14ac:dyDescent="0.35">
      <c r="A1222" s="89">
        <v>45888</v>
      </c>
      <c r="B1222" t="s">
        <v>54</v>
      </c>
      <c r="C1222" t="s">
        <v>268</v>
      </c>
      <c r="E1222">
        <v>0.56999999999999995</v>
      </c>
      <c r="F1222" s="86">
        <v>2456.1403508771932</v>
      </c>
      <c r="H1222">
        <v>1</v>
      </c>
      <c r="J1222" s="86">
        <v>2456.1403508771932</v>
      </c>
      <c r="K1222" s="86">
        <v>1400</v>
      </c>
      <c r="L1222" t="s">
        <v>356</v>
      </c>
    </row>
    <row r="1223" spans="1:12" x14ac:dyDescent="0.35">
      <c r="A1223" s="89">
        <v>45888</v>
      </c>
      <c r="B1223" t="s">
        <v>54</v>
      </c>
      <c r="C1223" t="s">
        <v>161</v>
      </c>
      <c r="E1223">
        <v>5</v>
      </c>
      <c r="F1223" s="86">
        <v>7600</v>
      </c>
      <c r="H1223">
        <v>1</v>
      </c>
      <c r="J1223" s="86">
        <v>7600</v>
      </c>
      <c r="K1223" s="86">
        <v>38000</v>
      </c>
      <c r="L1223" t="s">
        <v>356</v>
      </c>
    </row>
    <row r="1224" spans="1:12" x14ac:dyDescent="0.35">
      <c r="A1224" s="89">
        <v>45888</v>
      </c>
      <c r="B1224" t="s">
        <v>54</v>
      </c>
      <c r="C1224" t="s">
        <v>163</v>
      </c>
      <c r="E1224">
        <v>1</v>
      </c>
      <c r="F1224" s="86">
        <v>6800</v>
      </c>
      <c r="H1224">
        <v>1</v>
      </c>
      <c r="J1224" s="86">
        <v>6800</v>
      </c>
      <c r="K1224" s="86">
        <v>6800</v>
      </c>
      <c r="L1224" t="s">
        <v>356</v>
      </c>
    </row>
    <row r="1225" spans="1:12" x14ac:dyDescent="0.35">
      <c r="A1225" s="89">
        <v>45888</v>
      </c>
      <c r="B1225" t="s">
        <v>54</v>
      </c>
      <c r="C1225" t="s">
        <v>262</v>
      </c>
      <c r="E1225">
        <v>0.42</v>
      </c>
      <c r="F1225" s="86">
        <v>2600</v>
      </c>
      <c r="H1225">
        <v>1</v>
      </c>
      <c r="J1225" s="86">
        <v>2600</v>
      </c>
      <c r="K1225" s="86">
        <v>1092</v>
      </c>
      <c r="L1225" t="s">
        <v>356</v>
      </c>
    </row>
    <row r="1226" spans="1:12" x14ac:dyDescent="0.35">
      <c r="A1226" s="89">
        <v>45888</v>
      </c>
      <c r="B1226" t="s">
        <v>54</v>
      </c>
      <c r="C1226" t="s">
        <v>666</v>
      </c>
      <c r="E1226">
        <v>2</v>
      </c>
      <c r="F1226" s="86">
        <v>1700</v>
      </c>
      <c r="H1226">
        <v>1</v>
      </c>
      <c r="J1226" s="86">
        <v>1700</v>
      </c>
      <c r="K1226" s="86">
        <v>3400</v>
      </c>
      <c r="L1226" t="s">
        <v>353</v>
      </c>
    </row>
    <row r="1227" spans="1:12" x14ac:dyDescent="0.35">
      <c r="A1227" s="89">
        <v>45888</v>
      </c>
      <c r="B1227" t="s">
        <v>54</v>
      </c>
      <c r="C1227" t="s">
        <v>165</v>
      </c>
      <c r="E1227">
        <v>0.27500000000000002</v>
      </c>
      <c r="F1227" s="86">
        <v>10909.090909090908</v>
      </c>
      <c r="H1227">
        <v>1</v>
      </c>
      <c r="J1227" s="86">
        <v>10909.090909090908</v>
      </c>
      <c r="K1227" s="86">
        <v>3000</v>
      </c>
      <c r="L1227" t="s">
        <v>356</v>
      </c>
    </row>
    <row r="1228" spans="1:12" x14ac:dyDescent="0.35">
      <c r="A1228" s="89">
        <v>45888</v>
      </c>
      <c r="B1228" t="s">
        <v>54</v>
      </c>
      <c r="C1228" t="s">
        <v>28</v>
      </c>
      <c r="E1228">
        <v>1</v>
      </c>
      <c r="F1228" s="86">
        <v>2000</v>
      </c>
      <c r="H1228">
        <v>1</v>
      </c>
      <c r="J1228" s="86">
        <v>2000</v>
      </c>
      <c r="K1228" s="86">
        <v>2000</v>
      </c>
      <c r="L1228" t="s">
        <v>356</v>
      </c>
    </row>
    <row r="1229" spans="1:12" x14ac:dyDescent="0.35">
      <c r="A1229" s="89">
        <v>45888</v>
      </c>
      <c r="B1229" t="s">
        <v>54</v>
      </c>
      <c r="C1229" t="s">
        <v>45</v>
      </c>
      <c r="E1229">
        <v>3</v>
      </c>
      <c r="F1229" s="86">
        <v>1200</v>
      </c>
      <c r="H1229">
        <v>1</v>
      </c>
      <c r="J1229" s="86">
        <v>1200</v>
      </c>
      <c r="K1229" s="86">
        <v>3600</v>
      </c>
      <c r="L1229" t="s">
        <v>356</v>
      </c>
    </row>
    <row r="1230" spans="1:12" x14ac:dyDescent="0.35">
      <c r="A1230" s="89">
        <v>45888</v>
      </c>
      <c r="B1230" t="s">
        <v>54</v>
      </c>
      <c r="C1230" t="s">
        <v>45</v>
      </c>
      <c r="E1230">
        <v>3</v>
      </c>
      <c r="F1230" s="86">
        <v>1200</v>
      </c>
      <c r="H1230">
        <v>1</v>
      </c>
      <c r="J1230" s="86">
        <v>1200</v>
      </c>
      <c r="K1230" s="86">
        <v>3600</v>
      </c>
      <c r="L1230" t="s">
        <v>353</v>
      </c>
    </row>
    <row r="1231" spans="1:12" x14ac:dyDescent="0.35">
      <c r="A1231" s="89">
        <v>45888</v>
      </c>
      <c r="B1231" t="s">
        <v>54</v>
      </c>
      <c r="C1231" t="s">
        <v>160</v>
      </c>
      <c r="E1231">
        <v>1</v>
      </c>
      <c r="F1231" s="86">
        <v>1200</v>
      </c>
      <c r="H1231">
        <v>1</v>
      </c>
      <c r="J1231" s="86">
        <v>1200</v>
      </c>
      <c r="K1231" s="86">
        <v>1200</v>
      </c>
      <c r="L1231" t="s">
        <v>356</v>
      </c>
    </row>
    <row r="1232" spans="1:12" x14ac:dyDescent="0.35">
      <c r="A1232" s="89">
        <v>45888</v>
      </c>
      <c r="B1232" t="s">
        <v>52</v>
      </c>
      <c r="C1232" t="s">
        <v>127</v>
      </c>
      <c r="E1232">
        <v>72</v>
      </c>
      <c r="F1232" s="86">
        <v>1157.1600000000001</v>
      </c>
      <c r="H1232">
        <v>1.21</v>
      </c>
      <c r="J1232" s="86">
        <v>1400.1636000000001</v>
      </c>
      <c r="K1232" s="86">
        <v>100811.7792</v>
      </c>
      <c r="L1232" t="s">
        <v>356</v>
      </c>
    </row>
    <row r="1233" spans="1:12" x14ac:dyDescent="0.35">
      <c r="A1233" s="89">
        <v>45889</v>
      </c>
      <c r="B1233" t="s">
        <v>346</v>
      </c>
      <c r="C1233" t="s">
        <v>331</v>
      </c>
      <c r="E1233">
        <v>5</v>
      </c>
      <c r="F1233" s="86">
        <v>7250.64</v>
      </c>
      <c r="H1233">
        <v>1.21</v>
      </c>
      <c r="I1233">
        <v>-2.4792999999999999E-2</v>
      </c>
      <c r="J1233" s="86">
        <v>8773.2743999999984</v>
      </c>
      <c r="K1233" s="86">
        <v>44953.950960996001</v>
      </c>
      <c r="L1233" t="s">
        <v>353</v>
      </c>
    </row>
    <row r="1234" spans="1:12" x14ac:dyDescent="0.35">
      <c r="A1234" s="89">
        <v>45889</v>
      </c>
      <c r="B1234" t="s">
        <v>346</v>
      </c>
      <c r="C1234" t="s">
        <v>332</v>
      </c>
      <c r="E1234">
        <v>4</v>
      </c>
      <c r="F1234" s="86">
        <v>9269.44</v>
      </c>
      <c r="H1234">
        <v>1.21</v>
      </c>
      <c r="J1234" s="86">
        <v>11216.0224</v>
      </c>
      <c r="K1234" s="86">
        <v>44864.089599999999</v>
      </c>
      <c r="L1234" t="s">
        <v>356</v>
      </c>
    </row>
    <row r="1235" spans="1:12" x14ac:dyDescent="0.35">
      <c r="A1235" s="89">
        <v>45889</v>
      </c>
      <c r="B1235" t="s">
        <v>346</v>
      </c>
      <c r="C1235" t="s">
        <v>634</v>
      </c>
      <c r="E1235">
        <v>25</v>
      </c>
      <c r="F1235" s="86">
        <v>10731.2968</v>
      </c>
      <c r="H1235">
        <v>1.21</v>
      </c>
      <c r="I1235">
        <v>-2.4792999999999999E-2</v>
      </c>
      <c r="J1235" s="86">
        <v>12984.869128</v>
      </c>
      <c r="K1235" s="86">
        <v>332670.07470726263</v>
      </c>
      <c r="L1235" t="s">
        <v>353</v>
      </c>
    </row>
    <row r="1236" spans="1:12" x14ac:dyDescent="0.35">
      <c r="A1236" s="89">
        <v>45889</v>
      </c>
      <c r="B1236" t="s">
        <v>346</v>
      </c>
      <c r="C1236" t="s">
        <v>334</v>
      </c>
      <c r="E1236">
        <v>4</v>
      </c>
      <c r="F1236" s="86">
        <v>9581.0159999999996</v>
      </c>
      <c r="H1236">
        <v>1.21</v>
      </c>
      <c r="J1236" s="86">
        <v>11593.02936</v>
      </c>
      <c r="K1236" s="86">
        <v>46372.117439999995</v>
      </c>
      <c r="L1236" t="s">
        <v>356</v>
      </c>
    </row>
    <row r="1237" spans="1:12" x14ac:dyDescent="0.35">
      <c r="A1237" s="89">
        <v>45889</v>
      </c>
      <c r="B1237" t="s">
        <v>240</v>
      </c>
      <c r="C1237" t="s">
        <v>241</v>
      </c>
      <c r="E1237">
        <v>20</v>
      </c>
      <c r="F1237" s="86">
        <v>3099.136</v>
      </c>
      <c r="H1237">
        <v>1.21</v>
      </c>
      <c r="J1237" s="86">
        <v>3749.9545600000001</v>
      </c>
      <c r="K1237" s="86">
        <v>74999.091199999995</v>
      </c>
      <c r="L1237" t="s">
        <v>353</v>
      </c>
    </row>
    <row r="1238" spans="1:12" x14ac:dyDescent="0.35">
      <c r="A1238" s="89">
        <v>45890</v>
      </c>
      <c r="B1238" t="s">
        <v>348</v>
      </c>
      <c r="C1238" t="s">
        <v>249</v>
      </c>
      <c r="E1238">
        <v>25</v>
      </c>
      <c r="F1238" s="86">
        <v>948.12</v>
      </c>
      <c r="H1238">
        <v>1</v>
      </c>
      <c r="J1238" s="86">
        <v>948.12</v>
      </c>
      <c r="K1238" s="86">
        <v>23703</v>
      </c>
      <c r="L1238" t="s">
        <v>353</v>
      </c>
    </row>
    <row r="1239" spans="1:12" x14ac:dyDescent="0.35">
      <c r="A1239" s="89">
        <v>45890</v>
      </c>
      <c r="B1239" t="s">
        <v>348</v>
      </c>
      <c r="C1239" t="s">
        <v>247</v>
      </c>
      <c r="E1239">
        <v>75</v>
      </c>
      <c r="F1239" s="86">
        <v>1048.44</v>
      </c>
      <c r="H1239">
        <v>1</v>
      </c>
      <c r="J1239" s="86">
        <v>1048.44</v>
      </c>
      <c r="K1239" s="86">
        <v>78633</v>
      </c>
      <c r="L1239" t="s">
        <v>353</v>
      </c>
    </row>
    <row r="1240" spans="1:12" x14ac:dyDescent="0.35">
      <c r="A1240" s="89">
        <v>45890</v>
      </c>
      <c r="B1240" t="s">
        <v>348</v>
      </c>
      <c r="C1240" t="s">
        <v>246</v>
      </c>
      <c r="E1240">
        <v>25</v>
      </c>
      <c r="F1240" s="86">
        <v>1113.96</v>
      </c>
      <c r="H1240">
        <v>1</v>
      </c>
      <c r="J1240" s="86">
        <v>1113.96</v>
      </c>
      <c r="K1240" s="86">
        <v>27849</v>
      </c>
      <c r="L1240" t="s">
        <v>353</v>
      </c>
    </row>
    <row r="1241" spans="1:12" x14ac:dyDescent="0.35">
      <c r="A1241" s="89">
        <v>45890</v>
      </c>
      <c r="B1241" t="s">
        <v>348</v>
      </c>
      <c r="C1241" t="s">
        <v>248</v>
      </c>
      <c r="E1241">
        <v>25</v>
      </c>
      <c r="F1241" s="86">
        <v>1393.24</v>
      </c>
      <c r="H1241">
        <v>1</v>
      </c>
      <c r="J1241" s="86">
        <v>1393.24</v>
      </c>
      <c r="K1241" s="86">
        <v>34831</v>
      </c>
      <c r="L1241" t="s">
        <v>353</v>
      </c>
    </row>
    <row r="1242" spans="1:12" x14ac:dyDescent="0.35">
      <c r="A1242" s="89">
        <v>45890</v>
      </c>
      <c r="B1242" t="s">
        <v>57</v>
      </c>
      <c r="C1242" t="s">
        <v>744</v>
      </c>
      <c r="E1242">
        <v>1</v>
      </c>
      <c r="F1242" s="86">
        <v>22686.3</v>
      </c>
      <c r="H1242">
        <v>1.21</v>
      </c>
      <c r="J1242" s="86">
        <v>27450.422999999999</v>
      </c>
      <c r="K1242" s="86">
        <v>27450.422999999999</v>
      </c>
      <c r="L1242" t="s">
        <v>353</v>
      </c>
    </row>
    <row r="1243" spans="1:12" x14ac:dyDescent="0.35">
      <c r="A1243" s="89">
        <v>45890</v>
      </c>
      <c r="B1243" t="s">
        <v>62</v>
      </c>
      <c r="C1243" t="s">
        <v>746</v>
      </c>
      <c r="E1243">
        <v>3.5000000000000003E-2</v>
      </c>
      <c r="F1243" s="86">
        <v>171428.57142857142</v>
      </c>
      <c r="H1243">
        <v>1</v>
      </c>
      <c r="J1243" s="86">
        <v>171428.57142857142</v>
      </c>
      <c r="K1243" s="86">
        <v>6000</v>
      </c>
      <c r="L1243" t="s">
        <v>356</v>
      </c>
    </row>
    <row r="1244" spans="1:12" x14ac:dyDescent="0.35">
      <c r="A1244" s="89">
        <v>45890</v>
      </c>
      <c r="B1244" t="s">
        <v>62</v>
      </c>
      <c r="C1244" t="s">
        <v>190</v>
      </c>
      <c r="E1244">
        <v>8.5000000000000006E-2</v>
      </c>
      <c r="F1244" s="86">
        <v>47058.823529411762</v>
      </c>
      <c r="H1244">
        <v>1</v>
      </c>
      <c r="J1244" s="86">
        <v>47058.823529411762</v>
      </c>
      <c r="K1244" s="86">
        <v>4000</v>
      </c>
      <c r="L1244" t="s">
        <v>356</v>
      </c>
    </row>
    <row r="1245" spans="1:12" x14ac:dyDescent="0.35">
      <c r="A1245" s="89">
        <v>45894</v>
      </c>
      <c r="B1245" t="s">
        <v>50</v>
      </c>
      <c r="C1245" t="s">
        <v>113</v>
      </c>
      <c r="E1245">
        <v>2</v>
      </c>
      <c r="F1245" s="86">
        <v>1123.6482000000001</v>
      </c>
      <c r="H1245">
        <v>1.21</v>
      </c>
      <c r="I1245">
        <v>0.06</v>
      </c>
      <c r="J1245" s="86">
        <v>1359.6143219999999</v>
      </c>
      <c r="K1245" s="86">
        <v>2556.0749253599997</v>
      </c>
      <c r="L1245" t="s">
        <v>356</v>
      </c>
    </row>
    <row r="1246" spans="1:12" x14ac:dyDescent="0.35">
      <c r="A1246" s="89">
        <v>45894</v>
      </c>
      <c r="B1246" t="s">
        <v>50</v>
      </c>
      <c r="C1246" t="s">
        <v>130</v>
      </c>
      <c r="E1246">
        <v>1</v>
      </c>
      <c r="F1246" s="86">
        <v>5191.0487999999996</v>
      </c>
      <c r="H1246">
        <v>1.21</v>
      </c>
      <c r="I1246">
        <v>0.06</v>
      </c>
      <c r="J1246" s="86">
        <v>6281.1690479999997</v>
      </c>
      <c r="K1246" s="86">
        <v>5904.2989051199993</v>
      </c>
      <c r="L1246" t="s">
        <v>356</v>
      </c>
    </row>
    <row r="1247" spans="1:12" x14ac:dyDescent="0.35">
      <c r="A1247" s="89">
        <v>45894</v>
      </c>
      <c r="B1247" t="s">
        <v>50</v>
      </c>
      <c r="C1247" t="s">
        <v>105</v>
      </c>
      <c r="E1247">
        <v>2</v>
      </c>
      <c r="F1247" s="86">
        <v>1098.24</v>
      </c>
      <c r="H1247">
        <v>1.21</v>
      </c>
      <c r="J1247" s="86">
        <v>1328.8704</v>
      </c>
      <c r="K1247" s="86">
        <v>2657.7408</v>
      </c>
      <c r="L1247" t="s">
        <v>356</v>
      </c>
    </row>
    <row r="1248" spans="1:12" x14ac:dyDescent="0.35">
      <c r="A1248" s="89">
        <v>45894</v>
      </c>
      <c r="B1248" t="s">
        <v>50</v>
      </c>
      <c r="C1248" t="s">
        <v>741</v>
      </c>
      <c r="E1248">
        <v>3.5</v>
      </c>
      <c r="F1248" s="86">
        <v>5488.0012571428579</v>
      </c>
      <c r="H1248">
        <v>1.21</v>
      </c>
      <c r="I1248">
        <v>0.06</v>
      </c>
      <c r="J1248" s="86">
        <v>6640.4815211428577</v>
      </c>
      <c r="K1248" s="86">
        <v>21847.184204559999</v>
      </c>
      <c r="L1248" t="s">
        <v>356</v>
      </c>
    </row>
    <row r="1249" spans="1:12" x14ac:dyDescent="0.35">
      <c r="A1249" s="89">
        <v>45894</v>
      </c>
      <c r="B1249" t="s">
        <v>50</v>
      </c>
      <c r="C1249" t="s">
        <v>326</v>
      </c>
      <c r="E1249">
        <v>2</v>
      </c>
      <c r="F1249" s="86">
        <v>824.34</v>
      </c>
      <c r="H1249">
        <v>1.21</v>
      </c>
      <c r="J1249" s="86">
        <v>997.45140000000004</v>
      </c>
      <c r="K1249" s="86">
        <v>1994.9028000000001</v>
      </c>
      <c r="L1249" t="s">
        <v>356</v>
      </c>
    </row>
    <row r="1250" spans="1:12" x14ac:dyDescent="0.35">
      <c r="A1250" s="89">
        <v>45894</v>
      </c>
      <c r="B1250" t="s">
        <v>50</v>
      </c>
      <c r="C1250" t="s">
        <v>106</v>
      </c>
      <c r="E1250">
        <v>2</v>
      </c>
      <c r="F1250" s="86">
        <v>833.14210000000003</v>
      </c>
      <c r="H1250">
        <v>1.21</v>
      </c>
      <c r="I1250">
        <v>0.06</v>
      </c>
      <c r="J1250" s="86">
        <v>1008.101941</v>
      </c>
      <c r="K1250" s="86">
        <v>1895.2316490799999</v>
      </c>
      <c r="L1250" t="s">
        <v>356</v>
      </c>
    </row>
    <row r="1251" spans="1:12" x14ac:dyDescent="0.35">
      <c r="A1251" s="89">
        <v>45894</v>
      </c>
      <c r="B1251" t="s">
        <v>57</v>
      </c>
      <c r="C1251" t="s">
        <v>174</v>
      </c>
      <c r="E1251">
        <v>1</v>
      </c>
      <c r="F1251" s="86">
        <v>8400.3799999999992</v>
      </c>
      <c r="H1251">
        <v>1.21</v>
      </c>
      <c r="J1251" s="86">
        <v>10164.459800000001</v>
      </c>
      <c r="K1251" s="86">
        <v>10164.459800000001</v>
      </c>
      <c r="L1251" t="s">
        <v>353</v>
      </c>
    </row>
    <row r="1252" spans="1:12" x14ac:dyDescent="0.35">
      <c r="A1252" s="89">
        <v>45895</v>
      </c>
      <c r="B1252" t="s">
        <v>59</v>
      </c>
      <c r="C1252" t="s">
        <v>185</v>
      </c>
      <c r="E1252">
        <v>6</v>
      </c>
      <c r="F1252" s="86">
        <v>41000</v>
      </c>
      <c r="H1252">
        <v>1</v>
      </c>
      <c r="J1252" s="86">
        <v>41000</v>
      </c>
      <c r="K1252" s="86">
        <v>246000</v>
      </c>
      <c r="L1252" t="s">
        <v>356</v>
      </c>
    </row>
    <row r="1253" spans="1:12" x14ac:dyDescent="0.35">
      <c r="A1253" s="89">
        <v>45895</v>
      </c>
      <c r="B1253" t="s">
        <v>59</v>
      </c>
      <c r="C1253" t="s">
        <v>186</v>
      </c>
      <c r="E1253">
        <v>0.75</v>
      </c>
      <c r="F1253" s="86">
        <v>76000</v>
      </c>
      <c r="H1253">
        <v>1</v>
      </c>
      <c r="J1253" s="86">
        <v>76000</v>
      </c>
      <c r="K1253" s="86">
        <v>57000</v>
      </c>
      <c r="L1253" t="s">
        <v>356</v>
      </c>
    </row>
    <row r="1254" spans="1:12" x14ac:dyDescent="0.35">
      <c r="A1254" s="89">
        <v>45895</v>
      </c>
      <c r="B1254" t="s">
        <v>53</v>
      </c>
      <c r="C1254" t="s">
        <v>146</v>
      </c>
      <c r="E1254">
        <v>40</v>
      </c>
      <c r="F1254" s="86">
        <v>90.91</v>
      </c>
      <c r="H1254">
        <v>1.21</v>
      </c>
      <c r="J1254" s="86">
        <v>110.00109999999999</v>
      </c>
      <c r="K1254" s="86">
        <v>4400.0439999999999</v>
      </c>
      <c r="L1254" t="s">
        <v>356</v>
      </c>
    </row>
    <row r="1255" spans="1:12" x14ac:dyDescent="0.35">
      <c r="A1255" s="89">
        <v>45895</v>
      </c>
      <c r="B1255" t="s">
        <v>53</v>
      </c>
      <c r="C1255" t="s">
        <v>136</v>
      </c>
      <c r="E1255">
        <v>20</v>
      </c>
      <c r="F1255" s="86">
        <v>164.1</v>
      </c>
      <c r="H1255">
        <v>1.21</v>
      </c>
      <c r="J1255" s="86">
        <v>198.56100000000001</v>
      </c>
      <c r="K1255" s="86">
        <v>3971.22</v>
      </c>
      <c r="L1255" t="s">
        <v>356</v>
      </c>
    </row>
    <row r="1256" spans="1:12" x14ac:dyDescent="0.35">
      <c r="A1256" s="89">
        <v>45895</v>
      </c>
      <c r="B1256" t="s">
        <v>53</v>
      </c>
      <c r="C1256" t="s">
        <v>147</v>
      </c>
      <c r="E1256">
        <v>0</v>
      </c>
      <c r="H1256">
        <v>1.21</v>
      </c>
      <c r="J1256" s="86">
        <v>0</v>
      </c>
      <c r="K1256" s="86">
        <v>0</v>
      </c>
      <c r="L1256" t="s">
        <v>356</v>
      </c>
    </row>
    <row r="1257" spans="1:12" x14ac:dyDescent="0.35">
      <c r="A1257" s="89">
        <v>45895</v>
      </c>
      <c r="B1257" t="s">
        <v>53</v>
      </c>
      <c r="C1257" t="s">
        <v>139</v>
      </c>
      <c r="E1257">
        <v>2</v>
      </c>
      <c r="F1257" s="86">
        <v>702.48</v>
      </c>
      <c r="H1257">
        <v>1.21</v>
      </c>
      <c r="J1257" s="86">
        <v>850.00080000000003</v>
      </c>
      <c r="K1257" s="86">
        <v>1700.0016000000001</v>
      </c>
      <c r="L1257" t="s">
        <v>356</v>
      </c>
    </row>
    <row r="1258" spans="1:12" x14ac:dyDescent="0.35">
      <c r="A1258" s="89">
        <v>45895</v>
      </c>
      <c r="B1258" t="s">
        <v>53</v>
      </c>
      <c r="C1258" t="s">
        <v>447</v>
      </c>
      <c r="E1258">
        <v>40</v>
      </c>
      <c r="F1258" s="86">
        <v>49.59</v>
      </c>
      <c r="H1258">
        <v>1.21</v>
      </c>
      <c r="J1258" s="86">
        <v>60.003900000000002</v>
      </c>
      <c r="K1258" s="86">
        <v>2400.1559999999999</v>
      </c>
      <c r="L1258" t="s">
        <v>356</v>
      </c>
    </row>
    <row r="1259" spans="1:12" x14ac:dyDescent="0.35">
      <c r="A1259" s="89">
        <v>45895</v>
      </c>
      <c r="B1259" t="s">
        <v>53</v>
      </c>
      <c r="C1259" t="s">
        <v>140</v>
      </c>
      <c r="E1259">
        <v>1</v>
      </c>
      <c r="F1259" s="86">
        <v>8925.6200000000008</v>
      </c>
      <c r="H1259">
        <v>1.21</v>
      </c>
      <c r="J1259" s="86">
        <v>10800.0002</v>
      </c>
      <c r="K1259" s="86">
        <v>10800.0002</v>
      </c>
      <c r="L1259" t="s">
        <v>356</v>
      </c>
    </row>
    <row r="1260" spans="1:12" x14ac:dyDescent="0.35">
      <c r="A1260" s="89">
        <v>45895</v>
      </c>
      <c r="B1260" t="s">
        <v>53</v>
      </c>
      <c r="C1260" t="s">
        <v>148</v>
      </c>
      <c r="E1260">
        <v>1</v>
      </c>
      <c r="F1260" s="86">
        <v>6859.5</v>
      </c>
      <c r="H1260">
        <v>1.21</v>
      </c>
      <c r="J1260" s="86">
        <v>8299.994999999999</v>
      </c>
      <c r="K1260" s="86">
        <v>8299.994999999999</v>
      </c>
      <c r="L1260" t="s">
        <v>356</v>
      </c>
    </row>
    <row r="1261" spans="1:12" x14ac:dyDescent="0.35">
      <c r="A1261" s="89">
        <v>45895</v>
      </c>
      <c r="B1261" t="s">
        <v>54</v>
      </c>
      <c r="C1261" t="s">
        <v>164</v>
      </c>
      <c r="E1261">
        <v>3</v>
      </c>
      <c r="F1261" s="86">
        <v>1538.4615384615386</v>
      </c>
      <c r="H1261">
        <v>1.105</v>
      </c>
      <c r="J1261" s="86">
        <v>1700</v>
      </c>
      <c r="K1261" s="86">
        <v>5100</v>
      </c>
      <c r="L1261" t="s">
        <v>356</v>
      </c>
    </row>
    <row r="1262" spans="1:12" x14ac:dyDescent="0.35">
      <c r="A1262" s="89">
        <v>45895</v>
      </c>
      <c r="B1262" t="s">
        <v>54</v>
      </c>
      <c r="C1262" t="s">
        <v>268</v>
      </c>
      <c r="E1262">
        <v>0.56999999999999995</v>
      </c>
      <c r="F1262" s="86">
        <v>2456.1403508771932</v>
      </c>
      <c r="H1262">
        <v>1</v>
      </c>
      <c r="J1262" s="86">
        <v>2456.1403508771932</v>
      </c>
      <c r="K1262" s="86">
        <v>1400</v>
      </c>
      <c r="L1262" t="s">
        <v>356</v>
      </c>
    </row>
    <row r="1263" spans="1:12" x14ac:dyDescent="0.35">
      <c r="A1263" s="89">
        <v>45895</v>
      </c>
      <c r="B1263" t="s">
        <v>54</v>
      </c>
      <c r="C1263" t="s">
        <v>512</v>
      </c>
      <c r="E1263">
        <v>2</v>
      </c>
      <c r="F1263" s="86">
        <v>1800</v>
      </c>
      <c r="H1263">
        <v>1</v>
      </c>
      <c r="J1263" s="86">
        <v>1800</v>
      </c>
      <c r="K1263" s="86">
        <v>3600</v>
      </c>
      <c r="L1263" t="s">
        <v>353</v>
      </c>
    </row>
    <row r="1264" spans="1:12" x14ac:dyDescent="0.35">
      <c r="A1264" s="89">
        <v>45895</v>
      </c>
      <c r="B1264" t="s">
        <v>54</v>
      </c>
      <c r="C1264" t="s">
        <v>165</v>
      </c>
      <c r="E1264">
        <v>0.27500000000000002</v>
      </c>
      <c r="F1264" s="86">
        <v>10909.090909090908</v>
      </c>
      <c r="H1264">
        <v>1</v>
      </c>
      <c r="J1264" s="86">
        <v>10909.090909090908</v>
      </c>
      <c r="K1264" s="86">
        <v>3000</v>
      </c>
      <c r="L1264" t="s">
        <v>356</v>
      </c>
    </row>
    <row r="1265" spans="1:12" x14ac:dyDescent="0.35">
      <c r="A1265" s="89">
        <v>45895</v>
      </c>
      <c r="B1265" t="s">
        <v>353</v>
      </c>
      <c r="C1265" t="s">
        <v>207</v>
      </c>
      <c r="E1265">
        <v>1</v>
      </c>
      <c r="F1265" s="86">
        <v>0</v>
      </c>
      <c r="H1265">
        <v>1</v>
      </c>
      <c r="J1265" s="86">
        <v>0</v>
      </c>
      <c r="K1265" s="86">
        <v>0</v>
      </c>
      <c r="L1265" t="s">
        <v>329</v>
      </c>
    </row>
    <row r="1266" spans="1:12" x14ac:dyDescent="0.35">
      <c r="A1266" s="89">
        <v>45895</v>
      </c>
      <c r="B1266" t="s">
        <v>52</v>
      </c>
      <c r="C1266" t="s">
        <v>127</v>
      </c>
      <c r="E1266">
        <v>96</v>
      </c>
      <c r="F1266" s="86">
        <v>1157.1600000000001</v>
      </c>
      <c r="H1266">
        <v>1.21</v>
      </c>
      <c r="J1266" s="86">
        <v>1400.1636000000001</v>
      </c>
      <c r="K1266" s="86">
        <v>134415.70560000002</v>
      </c>
      <c r="L1266" t="s">
        <v>356</v>
      </c>
    </row>
    <row r="1267" spans="1:12" x14ac:dyDescent="0.35">
      <c r="A1267" s="89">
        <v>45896</v>
      </c>
      <c r="B1267" t="s">
        <v>346</v>
      </c>
      <c r="C1267" t="s">
        <v>332</v>
      </c>
      <c r="E1267">
        <v>4</v>
      </c>
      <c r="F1267" s="86">
        <v>9269.44</v>
      </c>
      <c r="H1267">
        <v>1.21</v>
      </c>
      <c r="J1267" s="86">
        <v>11216.0224</v>
      </c>
      <c r="K1267" s="86">
        <v>44864.089599999999</v>
      </c>
      <c r="L1267" t="s">
        <v>356</v>
      </c>
    </row>
    <row r="1268" spans="1:12" x14ac:dyDescent="0.35">
      <c r="A1268" s="89">
        <v>45896</v>
      </c>
      <c r="B1268" t="s">
        <v>346</v>
      </c>
      <c r="C1268" t="s">
        <v>334</v>
      </c>
      <c r="E1268">
        <v>6</v>
      </c>
      <c r="F1268" s="86">
        <v>9581.0159999999996</v>
      </c>
      <c r="H1268">
        <v>1.21</v>
      </c>
      <c r="J1268" s="86">
        <v>11593.02936</v>
      </c>
      <c r="K1268" s="86">
        <v>69558.176159999988</v>
      </c>
      <c r="L1268" t="s">
        <v>356</v>
      </c>
    </row>
    <row r="1269" spans="1:12" x14ac:dyDescent="0.35">
      <c r="A1269" s="89">
        <v>45898</v>
      </c>
      <c r="B1269" t="s">
        <v>534</v>
      </c>
      <c r="C1269" t="s">
        <v>167</v>
      </c>
      <c r="E1269">
        <v>360</v>
      </c>
      <c r="F1269" s="86">
        <v>183.33333333333337</v>
      </c>
      <c r="H1269">
        <v>1</v>
      </c>
      <c r="J1269" s="86">
        <v>183.33333333333337</v>
      </c>
      <c r="K1269" s="86">
        <v>66000</v>
      </c>
      <c r="L1269" t="s">
        <v>356</v>
      </c>
    </row>
    <row r="1270" spans="1:12" x14ac:dyDescent="0.35">
      <c r="A1270" s="89">
        <v>45898</v>
      </c>
      <c r="B1270" t="s">
        <v>534</v>
      </c>
      <c r="C1270" t="s">
        <v>550</v>
      </c>
      <c r="E1270">
        <v>7</v>
      </c>
      <c r="F1270" s="86">
        <v>928.57142857142844</v>
      </c>
      <c r="H1270">
        <v>1</v>
      </c>
      <c r="J1270" s="86">
        <v>928.57142857142844</v>
      </c>
      <c r="K1270" s="86">
        <v>6500</v>
      </c>
      <c r="L1270" t="s">
        <v>356</v>
      </c>
    </row>
    <row r="1271" spans="1:12" x14ac:dyDescent="0.35">
      <c r="A1271" s="89">
        <v>45898</v>
      </c>
      <c r="B1271" t="s">
        <v>534</v>
      </c>
      <c r="C1271" t="s">
        <v>550</v>
      </c>
      <c r="E1271">
        <v>7</v>
      </c>
      <c r="F1271" s="86">
        <v>928.57142857142844</v>
      </c>
      <c r="H1271">
        <v>1</v>
      </c>
      <c r="J1271" s="86">
        <v>928.57142857142844</v>
      </c>
      <c r="K1271" s="86">
        <v>6500</v>
      </c>
      <c r="L1271" t="s">
        <v>353</v>
      </c>
    </row>
    <row r="1272" spans="1:12" x14ac:dyDescent="0.35">
      <c r="A1272" s="89">
        <v>45898</v>
      </c>
      <c r="B1272" t="s">
        <v>534</v>
      </c>
      <c r="C1272" t="s">
        <v>229</v>
      </c>
      <c r="E1272">
        <v>28</v>
      </c>
      <c r="F1272" s="86">
        <v>1000</v>
      </c>
      <c r="H1272">
        <v>1</v>
      </c>
      <c r="J1272" s="86">
        <v>1000</v>
      </c>
      <c r="K1272" s="86">
        <v>28000</v>
      </c>
      <c r="L1272" t="s">
        <v>356</v>
      </c>
    </row>
    <row r="1273" spans="1:12" x14ac:dyDescent="0.35">
      <c r="A1273" s="89">
        <v>45898</v>
      </c>
      <c r="B1273" t="s">
        <v>534</v>
      </c>
      <c r="C1273" t="s">
        <v>514</v>
      </c>
      <c r="E1273">
        <v>11</v>
      </c>
      <c r="F1273" s="86">
        <v>6181.818181818182</v>
      </c>
      <c r="H1273">
        <v>1</v>
      </c>
      <c r="J1273" s="86">
        <v>6181.818181818182</v>
      </c>
      <c r="K1273" s="86">
        <v>68000</v>
      </c>
      <c r="L1273" t="s">
        <v>356</v>
      </c>
    </row>
    <row r="1274" spans="1:12" x14ac:dyDescent="0.35">
      <c r="A1274" s="89">
        <v>45898</v>
      </c>
      <c r="B1274" t="s">
        <v>534</v>
      </c>
      <c r="C1274" t="s">
        <v>157</v>
      </c>
      <c r="E1274">
        <v>5</v>
      </c>
      <c r="F1274" s="86">
        <v>4000</v>
      </c>
      <c r="H1274">
        <v>1</v>
      </c>
      <c r="J1274" s="86">
        <v>4000</v>
      </c>
      <c r="K1274" s="86">
        <v>20000</v>
      </c>
      <c r="L1274" t="s">
        <v>356</v>
      </c>
    </row>
    <row r="1275" spans="1:12" x14ac:dyDescent="0.35">
      <c r="A1275" s="89">
        <v>45898</v>
      </c>
      <c r="B1275" t="s">
        <v>56</v>
      </c>
      <c r="C1275" t="s">
        <v>171</v>
      </c>
      <c r="E1275">
        <v>1</v>
      </c>
      <c r="F1275" s="86">
        <v>8700</v>
      </c>
      <c r="H1275">
        <v>1</v>
      </c>
      <c r="J1275" s="86">
        <v>8700</v>
      </c>
      <c r="K1275" s="86">
        <v>8700</v>
      </c>
      <c r="L1275" t="s">
        <v>353</v>
      </c>
    </row>
    <row r="1276" spans="1:12" x14ac:dyDescent="0.35">
      <c r="A1276" s="89">
        <v>45898</v>
      </c>
      <c r="B1276" t="s">
        <v>56</v>
      </c>
      <c r="C1276" t="s">
        <v>168</v>
      </c>
      <c r="E1276">
        <v>1</v>
      </c>
      <c r="F1276" s="86">
        <v>10710</v>
      </c>
      <c r="H1276">
        <v>1</v>
      </c>
      <c r="J1276" s="86">
        <v>10710</v>
      </c>
      <c r="K1276" s="86">
        <v>10710</v>
      </c>
      <c r="L1276" t="s">
        <v>353</v>
      </c>
    </row>
    <row r="1277" spans="1:12" x14ac:dyDescent="0.35">
      <c r="A1277" s="89">
        <v>45898</v>
      </c>
      <c r="B1277" t="s">
        <v>54</v>
      </c>
      <c r="C1277" t="s">
        <v>514</v>
      </c>
      <c r="E1277">
        <v>0.87</v>
      </c>
      <c r="F1277" s="86">
        <v>5972.8506787330316</v>
      </c>
      <c r="H1277">
        <v>1.105</v>
      </c>
      <c r="J1277" s="86">
        <v>6600</v>
      </c>
      <c r="K1277" s="86">
        <v>5742</v>
      </c>
      <c r="L1277" t="s">
        <v>356</v>
      </c>
    </row>
    <row r="1278" spans="1:12" x14ac:dyDescent="0.35">
      <c r="A1278" s="89">
        <v>45898</v>
      </c>
      <c r="B1278" t="s">
        <v>54</v>
      </c>
      <c r="C1278" t="s">
        <v>157</v>
      </c>
      <c r="E1278">
        <v>1</v>
      </c>
      <c r="F1278" s="86">
        <v>5248.8687782805428</v>
      </c>
      <c r="H1278">
        <v>1.105</v>
      </c>
      <c r="J1278" s="86">
        <v>5800</v>
      </c>
      <c r="K1278" s="86">
        <v>5800</v>
      </c>
      <c r="L1278" t="s">
        <v>356</v>
      </c>
    </row>
    <row r="1279" spans="1:12" x14ac:dyDescent="0.35">
      <c r="A1279" s="89">
        <v>45899</v>
      </c>
      <c r="B1279" t="s">
        <v>53</v>
      </c>
      <c r="C1279" t="s">
        <v>138</v>
      </c>
      <c r="E1279">
        <v>100</v>
      </c>
      <c r="F1279" s="86">
        <v>16.5289</v>
      </c>
      <c r="H1279">
        <v>1.21</v>
      </c>
      <c r="J1279" s="86">
        <v>19.999969</v>
      </c>
      <c r="K1279" s="86">
        <v>1999.9969000000001</v>
      </c>
      <c r="L1279" t="s">
        <v>356</v>
      </c>
    </row>
    <row r="1280" spans="1:12" x14ac:dyDescent="0.35">
      <c r="A1280" s="89">
        <v>45899</v>
      </c>
      <c r="B1280" t="s">
        <v>53</v>
      </c>
      <c r="C1280" t="s">
        <v>147</v>
      </c>
      <c r="E1280">
        <v>19</v>
      </c>
      <c r="F1280" s="86">
        <v>330.58</v>
      </c>
      <c r="H1280">
        <v>1.21</v>
      </c>
      <c r="J1280" s="86">
        <v>400.00179999999995</v>
      </c>
      <c r="K1280" s="86">
        <v>7600.0341999999982</v>
      </c>
      <c r="L1280" t="s">
        <v>356</v>
      </c>
    </row>
    <row r="1281" spans="1:12" x14ac:dyDescent="0.35">
      <c r="A1281" s="89">
        <v>45899</v>
      </c>
      <c r="B1281" t="s">
        <v>66</v>
      </c>
      <c r="C1281" t="s">
        <v>211</v>
      </c>
      <c r="E1281">
        <v>24</v>
      </c>
      <c r="F1281" s="86">
        <v>599.17359999999996</v>
      </c>
      <c r="H1281">
        <v>1.21</v>
      </c>
      <c r="J1281" s="86">
        <v>725.00005599999997</v>
      </c>
      <c r="K1281" s="86">
        <v>17400.001343999997</v>
      </c>
      <c r="L1281" t="s">
        <v>356</v>
      </c>
    </row>
    <row r="1282" spans="1:12" x14ac:dyDescent="0.35">
      <c r="A1282" s="89">
        <v>45899</v>
      </c>
      <c r="B1282" t="s">
        <v>66</v>
      </c>
      <c r="C1282" t="s">
        <v>210</v>
      </c>
      <c r="E1282">
        <v>24.5</v>
      </c>
      <c r="F1282" s="86">
        <v>544.07439999999997</v>
      </c>
      <c r="H1282">
        <v>1.21</v>
      </c>
      <c r="J1282" s="86">
        <v>658.33002399999998</v>
      </c>
      <c r="K1282" s="86">
        <v>16129.085588</v>
      </c>
      <c r="L1282" t="s">
        <v>356</v>
      </c>
    </row>
    <row r="1283" spans="1:12" x14ac:dyDescent="0.35">
      <c r="A1283" s="89">
        <v>45901</v>
      </c>
      <c r="B1283" t="s">
        <v>684</v>
      </c>
      <c r="C1283" t="s">
        <v>729</v>
      </c>
      <c r="K1283" s="86">
        <v>75771.47</v>
      </c>
      <c r="L1283" t="s">
        <v>356</v>
      </c>
    </row>
    <row r="1284" spans="1:12" x14ac:dyDescent="0.35">
      <c r="A1284" s="89">
        <v>45901</v>
      </c>
      <c r="B1284" t="s">
        <v>50</v>
      </c>
      <c r="C1284" t="s">
        <v>335</v>
      </c>
      <c r="E1284">
        <v>10</v>
      </c>
      <c r="F1284" s="86">
        <v>2093.0578500000001</v>
      </c>
      <c r="H1284">
        <v>1.21</v>
      </c>
      <c r="I1284">
        <v>0.06</v>
      </c>
      <c r="J1284" s="86">
        <v>2532.5999985000003</v>
      </c>
      <c r="K1284" s="86">
        <v>23806.4399859</v>
      </c>
      <c r="L1284" t="s">
        <v>356</v>
      </c>
    </row>
    <row r="1285" spans="1:12" x14ac:dyDescent="0.35">
      <c r="A1285" s="89">
        <v>45901</v>
      </c>
      <c r="B1285" t="s">
        <v>50</v>
      </c>
      <c r="C1285" t="s">
        <v>178</v>
      </c>
      <c r="E1285">
        <v>10</v>
      </c>
      <c r="F1285" s="86">
        <v>677.76859999999999</v>
      </c>
      <c r="H1285">
        <v>1.21</v>
      </c>
      <c r="I1285">
        <v>0.06</v>
      </c>
      <c r="J1285" s="86">
        <v>820.10000600000001</v>
      </c>
      <c r="K1285" s="86">
        <v>7708.940056399998</v>
      </c>
      <c r="L1285" t="s">
        <v>356</v>
      </c>
    </row>
    <row r="1286" spans="1:12" x14ac:dyDescent="0.35">
      <c r="A1286" s="89">
        <v>45901</v>
      </c>
      <c r="B1286" t="s">
        <v>50</v>
      </c>
      <c r="C1286" t="s">
        <v>113</v>
      </c>
      <c r="E1286">
        <v>2</v>
      </c>
      <c r="F1286" s="86">
        <v>1123.6482000000001</v>
      </c>
      <c r="H1286">
        <v>1.21</v>
      </c>
      <c r="I1286">
        <v>0.06</v>
      </c>
      <c r="J1286" s="86">
        <v>1359.6143219999999</v>
      </c>
      <c r="K1286" s="86">
        <v>2556.0749253599997</v>
      </c>
      <c r="L1286" t="s">
        <v>356</v>
      </c>
    </row>
    <row r="1287" spans="1:12" x14ac:dyDescent="0.35">
      <c r="A1287" s="89">
        <v>45901</v>
      </c>
      <c r="B1287" t="s">
        <v>50</v>
      </c>
      <c r="C1287" t="s">
        <v>130</v>
      </c>
      <c r="E1287">
        <v>1</v>
      </c>
      <c r="F1287" s="86">
        <v>5191.0487999999996</v>
      </c>
      <c r="H1287">
        <v>1.21</v>
      </c>
      <c r="I1287">
        <v>0.06</v>
      </c>
      <c r="J1287" s="86">
        <v>6281.1690479999997</v>
      </c>
      <c r="K1287" s="86">
        <v>5904.2989051199993</v>
      </c>
      <c r="L1287" t="s">
        <v>356</v>
      </c>
    </row>
    <row r="1288" spans="1:12" x14ac:dyDescent="0.35">
      <c r="A1288" s="89">
        <v>45901</v>
      </c>
      <c r="B1288" t="s">
        <v>50</v>
      </c>
      <c r="C1288" t="s">
        <v>528</v>
      </c>
      <c r="E1288">
        <v>2</v>
      </c>
      <c r="F1288" s="86">
        <v>3138.8701000000001</v>
      </c>
      <c r="H1288">
        <v>1.21</v>
      </c>
      <c r="I1288">
        <v>0.06</v>
      </c>
      <c r="J1288" s="86">
        <v>3798.0328209999998</v>
      </c>
      <c r="K1288" s="86">
        <v>7140.3017034799996</v>
      </c>
      <c r="L1288" t="s">
        <v>353</v>
      </c>
    </row>
    <row r="1289" spans="1:12" x14ac:dyDescent="0.35">
      <c r="A1289" s="89">
        <v>45901</v>
      </c>
      <c r="B1289" t="s">
        <v>50</v>
      </c>
      <c r="C1289" t="s">
        <v>105</v>
      </c>
      <c r="E1289">
        <v>2</v>
      </c>
      <c r="F1289" s="86">
        <v>1098.24</v>
      </c>
      <c r="H1289">
        <v>1.21</v>
      </c>
      <c r="J1289" s="86">
        <v>1328.8704</v>
      </c>
      <c r="K1289" s="86">
        <v>2657.7408</v>
      </c>
      <c r="L1289" t="s">
        <v>356</v>
      </c>
    </row>
    <row r="1290" spans="1:12" x14ac:dyDescent="0.35">
      <c r="A1290" s="89">
        <v>45901</v>
      </c>
      <c r="B1290" t="s">
        <v>50</v>
      </c>
      <c r="C1290" t="s">
        <v>741</v>
      </c>
      <c r="E1290">
        <v>7</v>
      </c>
      <c r="F1290" s="86">
        <v>5488.0012571428579</v>
      </c>
      <c r="H1290">
        <v>1.21</v>
      </c>
      <c r="I1290">
        <v>0.06</v>
      </c>
      <c r="J1290" s="86">
        <v>6640.4815211428577</v>
      </c>
      <c r="K1290" s="86">
        <v>43694.368409119998</v>
      </c>
      <c r="L1290" t="s">
        <v>356</v>
      </c>
    </row>
    <row r="1291" spans="1:12" x14ac:dyDescent="0.35">
      <c r="A1291" s="89">
        <v>45901</v>
      </c>
      <c r="B1291" t="s">
        <v>50</v>
      </c>
      <c r="C1291" t="s">
        <v>108</v>
      </c>
      <c r="E1291">
        <v>4.22</v>
      </c>
      <c r="F1291" s="86">
        <v>5571.7842000000001</v>
      </c>
      <c r="H1291">
        <v>1.21</v>
      </c>
      <c r="I1291">
        <v>0.06</v>
      </c>
      <c r="J1291" s="86">
        <v>6741.8588819999995</v>
      </c>
      <c r="K1291" s="86">
        <v>26743.605813117596</v>
      </c>
      <c r="L1291" t="s">
        <v>356</v>
      </c>
    </row>
    <row r="1292" spans="1:12" x14ac:dyDescent="0.35">
      <c r="A1292" s="89">
        <v>45901</v>
      </c>
      <c r="B1292" t="s">
        <v>50</v>
      </c>
      <c r="C1292" t="s">
        <v>326</v>
      </c>
      <c r="E1292">
        <v>2</v>
      </c>
      <c r="F1292" s="86">
        <v>824.34</v>
      </c>
      <c r="H1292">
        <v>1.21</v>
      </c>
      <c r="J1292" s="86">
        <v>997.45140000000004</v>
      </c>
      <c r="K1292" s="86">
        <v>1994.9028000000001</v>
      </c>
      <c r="L1292" t="s">
        <v>356</v>
      </c>
    </row>
    <row r="1293" spans="1:12" x14ac:dyDescent="0.35">
      <c r="A1293" s="89">
        <v>45901</v>
      </c>
      <c r="B1293" t="s">
        <v>54</v>
      </c>
      <c r="C1293" t="s">
        <v>680</v>
      </c>
      <c r="E1293">
        <v>1</v>
      </c>
      <c r="F1293" s="86">
        <v>0</v>
      </c>
      <c r="H1293">
        <v>1</v>
      </c>
      <c r="J1293" s="86">
        <v>0</v>
      </c>
      <c r="K1293" s="86">
        <v>0</v>
      </c>
      <c r="L1293" t="s">
        <v>329</v>
      </c>
    </row>
    <row r="1294" spans="1:12" x14ac:dyDescent="0.35">
      <c r="A1294" s="89">
        <v>45902</v>
      </c>
      <c r="B1294" t="s">
        <v>603</v>
      </c>
      <c r="C1294" t="s">
        <v>486</v>
      </c>
      <c r="E1294">
        <v>1</v>
      </c>
      <c r="F1294" s="86">
        <v>3313.88</v>
      </c>
      <c r="H1294">
        <v>1.21</v>
      </c>
      <c r="J1294" s="86">
        <v>4009.7948000000001</v>
      </c>
      <c r="K1294" s="86">
        <v>4009.7948000000001</v>
      </c>
      <c r="L1294" t="s">
        <v>353</v>
      </c>
    </row>
    <row r="1295" spans="1:12" x14ac:dyDescent="0.35">
      <c r="A1295" s="89">
        <v>45902</v>
      </c>
      <c r="B1295" t="s">
        <v>52</v>
      </c>
      <c r="C1295" t="s">
        <v>128</v>
      </c>
      <c r="E1295">
        <v>12</v>
      </c>
      <c r="F1295" s="86">
        <v>1157.1600000000001</v>
      </c>
      <c r="H1295">
        <v>1.21</v>
      </c>
      <c r="J1295" s="86">
        <v>1400.1636000000001</v>
      </c>
      <c r="K1295" s="86">
        <v>16801.963200000002</v>
      </c>
      <c r="L1295" t="s">
        <v>356</v>
      </c>
    </row>
    <row r="1296" spans="1:12" x14ac:dyDescent="0.35">
      <c r="A1296" s="89">
        <v>45902</v>
      </c>
      <c r="B1296" t="s">
        <v>52</v>
      </c>
      <c r="C1296" t="s">
        <v>129</v>
      </c>
      <c r="E1296">
        <v>12</v>
      </c>
      <c r="F1296" s="86">
        <v>1285.1600000000001</v>
      </c>
      <c r="H1296">
        <v>1.21</v>
      </c>
      <c r="J1296" s="86">
        <v>1555.0436</v>
      </c>
      <c r="K1296" s="86">
        <v>18660.523200000003</v>
      </c>
      <c r="L1296" t="s">
        <v>356</v>
      </c>
    </row>
    <row r="1297" spans="1:14" x14ac:dyDescent="0.35">
      <c r="A1297" s="89">
        <v>45902</v>
      </c>
      <c r="B1297" t="s">
        <v>52</v>
      </c>
      <c r="C1297" t="s">
        <v>127</v>
      </c>
      <c r="E1297">
        <v>72</v>
      </c>
      <c r="F1297" s="86">
        <v>1157.1600000000001</v>
      </c>
      <c r="H1297">
        <v>1.21</v>
      </c>
      <c r="J1297" s="86">
        <v>1400.1636000000001</v>
      </c>
      <c r="K1297" s="86">
        <v>100811.7792</v>
      </c>
      <c r="L1297" t="s">
        <v>356</v>
      </c>
    </row>
    <row r="1298" spans="1:14" x14ac:dyDescent="0.35">
      <c r="A1298" s="89">
        <v>45903</v>
      </c>
      <c r="B1298" t="s">
        <v>603</v>
      </c>
      <c r="C1298" t="s">
        <v>200</v>
      </c>
      <c r="E1298">
        <v>3</v>
      </c>
      <c r="F1298" s="86">
        <v>1687.4366666666667</v>
      </c>
      <c r="H1298">
        <v>1.21</v>
      </c>
      <c r="J1298" s="86">
        <v>2041.7983666666669</v>
      </c>
      <c r="K1298" s="86">
        <v>6125.3951000000006</v>
      </c>
      <c r="L1298" t="s">
        <v>353</v>
      </c>
    </row>
    <row r="1299" spans="1:14" x14ac:dyDescent="0.35">
      <c r="A1299" s="89">
        <v>45904</v>
      </c>
      <c r="B1299" t="s">
        <v>684</v>
      </c>
      <c r="C1299" t="s">
        <v>729</v>
      </c>
      <c r="K1299" s="86">
        <v>19275.8</v>
      </c>
      <c r="L1299" t="s">
        <v>356</v>
      </c>
    </row>
    <row r="1300" spans="1:14" x14ac:dyDescent="0.35">
      <c r="A1300" s="89">
        <v>45904</v>
      </c>
      <c r="B1300" t="s">
        <v>684</v>
      </c>
      <c r="C1300" t="s">
        <v>729</v>
      </c>
      <c r="K1300" s="86">
        <v>35787.89</v>
      </c>
      <c r="L1300" t="s">
        <v>356</v>
      </c>
    </row>
    <row r="1301" spans="1:14" x14ac:dyDescent="0.35">
      <c r="A1301" s="89">
        <v>45904</v>
      </c>
      <c r="B1301" t="s">
        <v>684</v>
      </c>
      <c r="C1301" t="s">
        <v>729</v>
      </c>
      <c r="K1301" s="86">
        <v>13921.73</v>
      </c>
      <c r="L1301" t="s">
        <v>356</v>
      </c>
    </row>
    <row r="1302" spans="1:14" x14ac:dyDescent="0.35">
      <c r="A1302" s="89">
        <v>45905</v>
      </c>
      <c r="B1302" t="s">
        <v>348</v>
      </c>
      <c r="C1302" t="s">
        <v>247</v>
      </c>
      <c r="E1302">
        <v>50</v>
      </c>
      <c r="F1302" s="86">
        <v>1069.1199999999999</v>
      </c>
      <c r="H1302">
        <v>1</v>
      </c>
      <c r="J1302" s="86">
        <v>1069.1199999999999</v>
      </c>
      <c r="K1302" s="86">
        <v>53455.999999999993</v>
      </c>
      <c r="L1302" t="s">
        <v>353</v>
      </c>
    </row>
    <row r="1303" spans="1:14" x14ac:dyDescent="0.35">
      <c r="A1303" s="89">
        <v>45905</v>
      </c>
      <c r="B1303" t="s">
        <v>348</v>
      </c>
      <c r="C1303" t="s">
        <v>246</v>
      </c>
      <c r="E1303">
        <v>50</v>
      </c>
      <c r="F1303" s="86">
        <v>1138.1199999999999</v>
      </c>
      <c r="H1303">
        <v>1</v>
      </c>
      <c r="J1303" s="86">
        <v>1138.1199999999999</v>
      </c>
      <c r="K1303" s="86">
        <v>56905.999999999993</v>
      </c>
      <c r="L1303" t="s">
        <v>353</v>
      </c>
    </row>
    <row r="1304" spans="1:14" x14ac:dyDescent="0.35">
      <c r="A1304" s="89">
        <v>45905</v>
      </c>
      <c r="B1304" t="s">
        <v>59</v>
      </c>
      <c r="C1304" t="s">
        <v>185</v>
      </c>
      <c r="E1304">
        <v>3</v>
      </c>
      <c r="F1304" s="86">
        <v>41000</v>
      </c>
      <c r="H1304">
        <v>1</v>
      </c>
      <c r="J1304" s="86">
        <v>41000</v>
      </c>
      <c r="K1304" s="86">
        <v>123000</v>
      </c>
      <c r="L1304" t="s">
        <v>356</v>
      </c>
    </row>
    <row r="1305" spans="1:14" x14ac:dyDescent="0.35">
      <c r="A1305" s="89">
        <v>45905</v>
      </c>
      <c r="B1305" t="s">
        <v>684</v>
      </c>
      <c r="C1305" t="s">
        <v>729</v>
      </c>
      <c r="K1305" s="86">
        <v>7526.02</v>
      </c>
      <c r="L1305" t="s">
        <v>356</v>
      </c>
    </row>
    <row r="1306" spans="1:14" x14ac:dyDescent="0.35">
      <c r="A1306" s="89">
        <v>45905</v>
      </c>
      <c r="B1306" t="s">
        <v>684</v>
      </c>
      <c r="C1306" t="s">
        <v>729</v>
      </c>
      <c r="K1306" s="86">
        <v>23079.87</v>
      </c>
      <c r="L1306" t="s">
        <v>356</v>
      </c>
    </row>
    <row r="1307" spans="1:14" x14ac:dyDescent="0.35">
      <c r="A1307" s="89">
        <v>45905</v>
      </c>
      <c r="B1307" t="s">
        <v>684</v>
      </c>
      <c r="C1307" t="s">
        <v>729</v>
      </c>
      <c r="K1307" s="86">
        <v>1402.69</v>
      </c>
      <c r="L1307" t="s">
        <v>356</v>
      </c>
    </row>
    <row r="1308" spans="1:14" x14ac:dyDescent="0.35">
      <c r="A1308" s="89">
        <v>45905</v>
      </c>
      <c r="B1308" t="s">
        <v>684</v>
      </c>
      <c r="C1308" t="s">
        <v>729</v>
      </c>
      <c r="K1308" s="86">
        <v>93052.79</v>
      </c>
      <c r="L1308" t="s">
        <v>356</v>
      </c>
    </row>
    <row r="1309" spans="1:14" x14ac:dyDescent="0.35">
      <c r="A1309" s="89">
        <v>45905</v>
      </c>
      <c r="B1309" t="s">
        <v>534</v>
      </c>
      <c r="C1309" t="s">
        <v>167</v>
      </c>
      <c r="E1309">
        <v>360</v>
      </c>
      <c r="F1309" s="86">
        <v>183.33333333333337</v>
      </c>
      <c r="H1309">
        <v>1</v>
      </c>
      <c r="J1309" s="86">
        <v>183.33333333333337</v>
      </c>
      <c r="K1309" s="86">
        <v>66000</v>
      </c>
      <c r="L1309" t="s">
        <v>356</v>
      </c>
      <c r="M1309">
        <v>6500</v>
      </c>
      <c r="N1309">
        <v>45902</v>
      </c>
    </row>
    <row r="1310" spans="1:14" x14ac:dyDescent="0.35">
      <c r="A1310" s="89">
        <v>45905</v>
      </c>
      <c r="B1310" t="s">
        <v>534</v>
      </c>
      <c r="C1310" t="s">
        <v>167</v>
      </c>
      <c r="E1310">
        <v>360</v>
      </c>
      <c r="F1310" s="86">
        <v>183.33333333333337</v>
      </c>
      <c r="H1310">
        <v>1</v>
      </c>
      <c r="J1310" s="86">
        <v>183.33333333333337</v>
      </c>
      <c r="K1310" s="86">
        <v>66000</v>
      </c>
      <c r="L1310" t="s">
        <v>353</v>
      </c>
      <c r="M1310">
        <v>188500</v>
      </c>
      <c r="N1310">
        <v>45902</v>
      </c>
    </row>
    <row r="1311" spans="1:14" x14ac:dyDescent="0.35">
      <c r="A1311" s="89">
        <v>45905</v>
      </c>
      <c r="B1311" t="s">
        <v>534</v>
      </c>
      <c r="C1311" t="s">
        <v>550</v>
      </c>
      <c r="E1311">
        <v>14</v>
      </c>
      <c r="F1311" s="86">
        <v>1214.2857142857142</v>
      </c>
      <c r="H1311">
        <v>1</v>
      </c>
      <c r="J1311" s="86">
        <v>1214.2857142857142</v>
      </c>
      <c r="K1311" s="86">
        <v>17000</v>
      </c>
      <c r="L1311" t="s">
        <v>356</v>
      </c>
    </row>
    <row r="1312" spans="1:14" x14ac:dyDescent="0.35">
      <c r="A1312" s="89">
        <v>45905</v>
      </c>
      <c r="B1312" t="s">
        <v>534</v>
      </c>
      <c r="C1312" t="s">
        <v>229</v>
      </c>
      <c r="E1312">
        <v>28</v>
      </c>
      <c r="F1312" s="86">
        <v>928.57142857142844</v>
      </c>
      <c r="H1312">
        <v>1</v>
      </c>
      <c r="J1312" s="86">
        <v>928.57142857142844</v>
      </c>
      <c r="K1312" s="86">
        <v>26000</v>
      </c>
      <c r="L1312" t="s">
        <v>356</v>
      </c>
    </row>
    <row r="1313" spans="1:12" x14ac:dyDescent="0.35">
      <c r="A1313" s="89">
        <v>45905</v>
      </c>
      <c r="B1313" t="s">
        <v>534</v>
      </c>
      <c r="C1313" t="s">
        <v>514</v>
      </c>
      <c r="E1313">
        <v>11</v>
      </c>
      <c r="F1313" s="86">
        <v>6818.181818181818</v>
      </c>
      <c r="H1313">
        <v>1</v>
      </c>
      <c r="J1313" s="86">
        <v>6818.181818181818</v>
      </c>
      <c r="K1313" s="86">
        <v>75000</v>
      </c>
      <c r="L1313" t="s">
        <v>356</v>
      </c>
    </row>
    <row r="1314" spans="1:12" x14ac:dyDescent="0.35">
      <c r="A1314" s="89">
        <v>45905</v>
      </c>
      <c r="B1314" t="s">
        <v>534</v>
      </c>
      <c r="C1314" t="s">
        <v>156</v>
      </c>
      <c r="E1314">
        <v>28</v>
      </c>
      <c r="F1314" s="86">
        <v>892.85714285714289</v>
      </c>
      <c r="H1314">
        <v>1</v>
      </c>
      <c r="J1314" s="86">
        <v>892.85714285714289</v>
      </c>
      <c r="K1314" s="86">
        <v>25000</v>
      </c>
      <c r="L1314" t="s">
        <v>356</v>
      </c>
    </row>
    <row r="1315" spans="1:12" x14ac:dyDescent="0.35">
      <c r="A1315" s="89">
        <v>45905</v>
      </c>
      <c r="B1315" t="s">
        <v>534</v>
      </c>
      <c r="C1315" t="s">
        <v>157</v>
      </c>
      <c r="E1315">
        <v>5</v>
      </c>
      <c r="F1315" s="86">
        <v>6000</v>
      </c>
      <c r="H1315">
        <v>1</v>
      </c>
      <c r="J1315" s="86">
        <v>6000</v>
      </c>
      <c r="K1315" s="86">
        <v>30000</v>
      </c>
      <c r="L1315" t="s">
        <v>356</v>
      </c>
    </row>
    <row r="1316" spans="1:12" x14ac:dyDescent="0.35">
      <c r="A1316" s="89">
        <v>45905</v>
      </c>
      <c r="B1316" t="s">
        <v>53</v>
      </c>
      <c r="C1316" t="s">
        <v>150</v>
      </c>
      <c r="E1316">
        <v>20</v>
      </c>
      <c r="F1316" s="86">
        <v>454.55</v>
      </c>
      <c r="H1316">
        <v>1.21</v>
      </c>
      <c r="J1316" s="86">
        <v>550.00549999999998</v>
      </c>
      <c r="K1316" s="86">
        <v>11000.11</v>
      </c>
      <c r="L1316" t="s">
        <v>356</v>
      </c>
    </row>
    <row r="1317" spans="1:12" x14ac:dyDescent="0.35">
      <c r="A1317" s="89">
        <v>45905</v>
      </c>
      <c r="B1317" t="s">
        <v>53</v>
      </c>
      <c r="C1317" t="s">
        <v>488</v>
      </c>
      <c r="E1317">
        <v>1</v>
      </c>
      <c r="F1317" s="86">
        <v>826.45</v>
      </c>
      <c r="H1317">
        <v>1.21</v>
      </c>
      <c r="J1317" s="86">
        <v>1000.0045</v>
      </c>
      <c r="K1317" s="86">
        <v>1000.0045</v>
      </c>
      <c r="L1317" t="s">
        <v>356</v>
      </c>
    </row>
    <row r="1318" spans="1:12" x14ac:dyDescent="0.35">
      <c r="A1318" s="89">
        <v>45905</v>
      </c>
      <c r="B1318" t="s">
        <v>53</v>
      </c>
      <c r="C1318" t="s">
        <v>487</v>
      </c>
      <c r="E1318">
        <v>1</v>
      </c>
      <c r="F1318" s="86">
        <v>2892.56</v>
      </c>
      <c r="H1318">
        <v>1.21</v>
      </c>
      <c r="J1318" s="86">
        <v>3499.9975999999997</v>
      </c>
      <c r="K1318" s="86">
        <v>3499.9975999999997</v>
      </c>
      <c r="L1318" t="s">
        <v>356</v>
      </c>
    </row>
    <row r="1319" spans="1:12" x14ac:dyDescent="0.35">
      <c r="A1319" s="89">
        <v>45905</v>
      </c>
      <c r="B1319" t="s">
        <v>53</v>
      </c>
      <c r="C1319" t="s">
        <v>137</v>
      </c>
      <c r="E1319">
        <v>1</v>
      </c>
      <c r="F1319" s="86">
        <v>5537.13</v>
      </c>
      <c r="H1319">
        <v>1.21</v>
      </c>
      <c r="J1319" s="86">
        <v>6699.9273000000003</v>
      </c>
      <c r="K1319" s="86">
        <v>6699.9273000000003</v>
      </c>
      <c r="L1319" t="s">
        <v>356</v>
      </c>
    </row>
    <row r="1320" spans="1:12" x14ac:dyDescent="0.35">
      <c r="A1320" s="89">
        <v>45905</v>
      </c>
      <c r="B1320" t="s">
        <v>53</v>
      </c>
      <c r="C1320" t="s">
        <v>136</v>
      </c>
      <c r="E1320">
        <v>40</v>
      </c>
      <c r="F1320" s="86">
        <v>164.1</v>
      </c>
      <c r="H1320">
        <v>1.21</v>
      </c>
      <c r="J1320" s="86">
        <v>198.56100000000001</v>
      </c>
      <c r="K1320" s="86">
        <v>7942.44</v>
      </c>
      <c r="L1320" t="s">
        <v>356</v>
      </c>
    </row>
    <row r="1321" spans="1:12" x14ac:dyDescent="0.35">
      <c r="A1321" s="89">
        <v>45905</v>
      </c>
      <c r="B1321" t="s">
        <v>53</v>
      </c>
      <c r="C1321" t="s">
        <v>681</v>
      </c>
      <c r="E1321">
        <v>40</v>
      </c>
      <c r="F1321" s="86">
        <v>462.81</v>
      </c>
      <c r="H1321">
        <v>1.21</v>
      </c>
      <c r="J1321" s="86">
        <v>560.00009999999997</v>
      </c>
      <c r="K1321" s="86">
        <v>22400.004000000001</v>
      </c>
      <c r="L1321" t="s">
        <v>356</v>
      </c>
    </row>
    <row r="1322" spans="1:12" x14ac:dyDescent="0.35">
      <c r="A1322" s="89">
        <v>45905</v>
      </c>
      <c r="B1322" t="s">
        <v>53</v>
      </c>
      <c r="C1322" t="s">
        <v>289</v>
      </c>
      <c r="E1322">
        <v>40</v>
      </c>
      <c r="F1322" s="86">
        <v>99.17</v>
      </c>
      <c r="H1322">
        <v>1.21</v>
      </c>
      <c r="J1322" s="86">
        <v>119.9957</v>
      </c>
      <c r="K1322" s="86">
        <v>4799.8280000000004</v>
      </c>
      <c r="L1322" t="s">
        <v>356</v>
      </c>
    </row>
    <row r="1323" spans="1:12" x14ac:dyDescent="0.35">
      <c r="A1323" s="89">
        <v>45905</v>
      </c>
      <c r="B1323" t="s">
        <v>53</v>
      </c>
      <c r="C1323" t="s">
        <v>144</v>
      </c>
      <c r="E1323">
        <v>5</v>
      </c>
      <c r="F1323" s="86">
        <v>1074.3800000000001</v>
      </c>
      <c r="H1323">
        <v>1.21</v>
      </c>
      <c r="J1323" s="86">
        <v>1299.9998000000001</v>
      </c>
      <c r="K1323" s="86">
        <v>6499.9990000000007</v>
      </c>
      <c r="L1323" t="s">
        <v>356</v>
      </c>
    </row>
    <row r="1324" spans="1:12" x14ac:dyDescent="0.35">
      <c r="A1324" s="89">
        <v>45905</v>
      </c>
      <c r="B1324" t="s">
        <v>56</v>
      </c>
      <c r="C1324" t="s">
        <v>168</v>
      </c>
      <c r="E1324">
        <v>1</v>
      </c>
      <c r="F1324" s="86">
        <v>10710</v>
      </c>
      <c r="H1324">
        <v>1</v>
      </c>
      <c r="J1324" s="86">
        <v>10710</v>
      </c>
      <c r="K1324" s="86">
        <v>10710</v>
      </c>
      <c r="L1324" t="s">
        <v>353</v>
      </c>
    </row>
    <row r="1325" spans="1:12" x14ac:dyDescent="0.35">
      <c r="A1325" s="89">
        <v>45905</v>
      </c>
      <c r="B1325" t="s">
        <v>346</v>
      </c>
      <c r="C1325" t="s">
        <v>331</v>
      </c>
      <c r="E1325">
        <v>5</v>
      </c>
      <c r="F1325" s="86">
        <v>7250.64</v>
      </c>
      <c r="H1325">
        <v>1.21</v>
      </c>
      <c r="I1325">
        <v>-2.4792999999999999E-2</v>
      </c>
      <c r="J1325" s="86">
        <v>8773.2743999999984</v>
      </c>
      <c r="K1325" s="86">
        <v>44953.950960996001</v>
      </c>
      <c r="L1325" t="s">
        <v>353</v>
      </c>
    </row>
    <row r="1326" spans="1:12" x14ac:dyDescent="0.35">
      <c r="A1326" s="89">
        <v>45905</v>
      </c>
      <c r="B1326" t="s">
        <v>346</v>
      </c>
      <c r="C1326" t="s">
        <v>634</v>
      </c>
      <c r="D1326" t="s">
        <v>254</v>
      </c>
      <c r="E1326">
        <v>25</v>
      </c>
      <c r="F1326" s="86">
        <v>10731.2968</v>
      </c>
      <c r="H1326">
        <v>1.21</v>
      </c>
      <c r="I1326">
        <v>-2.4792999999999999E-2</v>
      </c>
      <c r="J1326" s="86">
        <v>12984.869128</v>
      </c>
      <c r="K1326" s="86">
        <v>332670.07470726263</v>
      </c>
      <c r="L1326" t="s">
        <v>353</v>
      </c>
    </row>
    <row r="1327" spans="1:12" x14ac:dyDescent="0.35">
      <c r="A1327" s="89">
        <v>45905</v>
      </c>
      <c r="B1327" t="s">
        <v>346</v>
      </c>
      <c r="C1327" t="s">
        <v>333</v>
      </c>
      <c r="E1327">
        <v>3.05</v>
      </c>
      <c r="F1327" s="86">
        <v>8625.0350999999991</v>
      </c>
      <c r="H1327">
        <v>1.21</v>
      </c>
      <c r="I1327">
        <v>-2.4792999999999999E-2</v>
      </c>
      <c r="J1327" s="86">
        <v>10436.292471000001</v>
      </c>
      <c r="K1327" s="86">
        <v>32619.870384212179</v>
      </c>
      <c r="L1327" t="s">
        <v>353</v>
      </c>
    </row>
    <row r="1328" spans="1:12" x14ac:dyDescent="0.35">
      <c r="A1328" s="89">
        <v>45905</v>
      </c>
      <c r="B1328" t="s">
        <v>346</v>
      </c>
      <c r="C1328" t="s">
        <v>334</v>
      </c>
      <c r="E1328">
        <v>6</v>
      </c>
      <c r="F1328" s="86">
        <v>9269.44</v>
      </c>
      <c r="H1328">
        <v>1.21</v>
      </c>
      <c r="J1328" s="86">
        <v>11216.0224</v>
      </c>
      <c r="K1328" s="86">
        <v>67296.134399999995</v>
      </c>
      <c r="L1328" t="s">
        <v>356</v>
      </c>
    </row>
    <row r="1329" spans="1:12" x14ac:dyDescent="0.35">
      <c r="A1329" s="89">
        <v>45905</v>
      </c>
      <c r="B1329" t="s">
        <v>57</v>
      </c>
      <c r="C1329" t="s">
        <v>217</v>
      </c>
      <c r="E1329">
        <v>5</v>
      </c>
      <c r="F1329" s="86">
        <v>1948.8</v>
      </c>
      <c r="H1329">
        <v>1.21</v>
      </c>
      <c r="J1329" s="86">
        <v>2358.0479999999998</v>
      </c>
      <c r="K1329" s="86">
        <v>11790.24</v>
      </c>
      <c r="L1329" t="s">
        <v>353</v>
      </c>
    </row>
    <row r="1330" spans="1:12" x14ac:dyDescent="0.35">
      <c r="A1330" s="89">
        <v>45905</v>
      </c>
      <c r="B1330" t="s">
        <v>54</v>
      </c>
      <c r="C1330" t="s">
        <v>164</v>
      </c>
      <c r="E1330">
        <v>3</v>
      </c>
      <c r="F1330" s="86">
        <v>2599.9</v>
      </c>
      <c r="H1330">
        <v>1</v>
      </c>
      <c r="J1330" s="86">
        <v>2599.9</v>
      </c>
      <c r="K1330" s="86">
        <v>7799.7</v>
      </c>
      <c r="L1330" t="s">
        <v>356</v>
      </c>
    </row>
    <row r="1331" spans="1:12" x14ac:dyDescent="0.35">
      <c r="A1331" s="89">
        <v>45905</v>
      </c>
      <c r="B1331" t="s">
        <v>54</v>
      </c>
      <c r="C1331" t="s">
        <v>268</v>
      </c>
      <c r="E1331">
        <v>1</v>
      </c>
      <c r="F1331" s="86">
        <v>2999.8</v>
      </c>
      <c r="H1331">
        <v>1</v>
      </c>
      <c r="J1331" s="86">
        <v>2999.8</v>
      </c>
      <c r="K1331" s="86">
        <v>2999.8</v>
      </c>
      <c r="L1331" t="s">
        <v>356</v>
      </c>
    </row>
    <row r="1332" spans="1:12" x14ac:dyDescent="0.35">
      <c r="A1332" s="89">
        <v>45905</v>
      </c>
      <c r="B1332" t="s">
        <v>54</v>
      </c>
      <c r="C1332" t="s">
        <v>163</v>
      </c>
      <c r="E1332">
        <v>1</v>
      </c>
      <c r="F1332" s="86">
        <v>7499.9</v>
      </c>
      <c r="H1332">
        <v>1</v>
      </c>
      <c r="J1332" s="86">
        <v>7499.9</v>
      </c>
      <c r="K1332" s="86">
        <v>7499.9</v>
      </c>
      <c r="L1332" t="s">
        <v>356</v>
      </c>
    </row>
    <row r="1333" spans="1:12" x14ac:dyDescent="0.35">
      <c r="A1333" s="89">
        <v>45905</v>
      </c>
      <c r="B1333" t="s">
        <v>54</v>
      </c>
      <c r="C1333" t="s">
        <v>262</v>
      </c>
      <c r="E1333">
        <v>0.5</v>
      </c>
      <c r="F1333" s="86">
        <v>2799.9</v>
      </c>
      <c r="H1333">
        <v>1</v>
      </c>
      <c r="J1333" s="86">
        <v>2799.9</v>
      </c>
      <c r="K1333" s="86">
        <v>1399.95</v>
      </c>
      <c r="L1333" t="s">
        <v>356</v>
      </c>
    </row>
    <row r="1334" spans="1:12" x14ac:dyDescent="0.35">
      <c r="A1334" s="89">
        <v>45905</v>
      </c>
      <c r="B1334" t="s">
        <v>54</v>
      </c>
      <c r="C1334" t="s">
        <v>165</v>
      </c>
      <c r="E1334">
        <v>0.27500000000000002</v>
      </c>
      <c r="F1334" s="86">
        <v>10909.090909090908</v>
      </c>
      <c r="H1334">
        <v>1</v>
      </c>
      <c r="J1334" s="86">
        <v>10909.090909090908</v>
      </c>
      <c r="K1334" s="86">
        <v>3000</v>
      </c>
      <c r="L1334" t="s">
        <v>356</v>
      </c>
    </row>
    <row r="1335" spans="1:12" x14ac:dyDescent="0.35">
      <c r="A1335" s="89">
        <v>45905</v>
      </c>
      <c r="B1335" t="s">
        <v>54</v>
      </c>
      <c r="C1335" t="s">
        <v>28</v>
      </c>
      <c r="E1335">
        <v>2</v>
      </c>
      <c r="F1335" s="86">
        <v>2999.9</v>
      </c>
      <c r="H1335">
        <v>1</v>
      </c>
      <c r="J1335" s="86">
        <v>2999.9</v>
      </c>
      <c r="K1335" s="86">
        <v>5999.8</v>
      </c>
      <c r="L1335" t="s">
        <v>356</v>
      </c>
    </row>
    <row r="1336" spans="1:12" x14ac:dyDescent="0.35">
      <c r="A1336" s="89">
        <v>45905</v>
      </c>
      <c r="B1336" t="s">
        <v>54</v>
      </c>
      <c r="C1336" t="s">
        <v>45</v>
      </c>
      <c r="E1336">
        <v>2.9999999999999996</v>
      </c>
      <c r="F1336" s="86">
        <v>1299.9000000000001</v>
      </c>
      <c r="H1336">
        <v>1</v>
      </c>
      <c r="J1336" s="86">
        <v>1299.9000000000001</v>
      </c>
      <c r="K1336" s="86">
        <v>3899.7</v>
      </c>
      <c r="L1336" t="s">
        <v>356</v>
      </c>
    </row>
    <row r="1337" spans="1:12" x14ac:dyDescent="0.35">
      <c r="A1337" s="89">
        <v>45905</v>
      </c>
      <c r="B1337" t="s">
        <v>52</v>
      </c>
      <c r="C1337" t="s">
        <v>127</v>
      </c>
      <c r="E1337">
        <v>24</v>
      </c>
      <c r="F1337" s="86">
        <v>1157.1600000000001</v>
      </c>
      <c r="H1337">
        <v>1.21</v>
      </c>
      <c r="J1337" s="86">
        <v>1400.1636000000001</v>
      </c>
      <c r="K1337" s="86">
        <v>33603.926400000004</v>
      </c>
      <c r="L1337" t="s">
        <v>353</v>
      </c>
    </row>
    <row r="1338" spans="1:12" x14ac:dyDescent="0.35">
      <c r="A1338" s="89">
        <v>45906</v>
      </c>
      <c r="B1338" t="s">
        <v>684</v>
      </c>
      <c r="C1338" t="s">
        <v>729</v>
      </c>
      <c r="K1338" s="86">
        <v>87988.18</v>
      </c>
      <c r="L1338" t="s">
        <v>356</v>
      </c>
    </row>
    <row r="1339" spans="1:12" x14ac:dyDescent="0.35">
      <c r="A1339" s="89">
        <v>45906</v>
      </c>
      <c r="B1339" t="s">
        <v>239</v>
      </c>
      <c r="C1339" t="s">
        <v>236</v>
      </c>
      <c r="E1339">
        <v>6</v>
      </c>
      <c r="F1339" s="86">
        <v>9743.7999999999993</v>
      </c>
      <c r="H1339">
        <v>1.21</v>
      </c>
      <c r="J1339" s="86">
        <v>11789.998</v>
      </c>
      <c r="K1339" s="86">
        <v>70739.987999999998</v>
      </c>
      <c r="L1339" t="s">
        <v>353</v>
      </c>
    </row>
    <row r="1340" spans="1:12" x14ac:dyDescent="0.35">
      <c r="A1340" s="89">
        <v>45906</v>
      </c>
      <c r="B1340" t="s">
        <v>239</v>
      </c>
      <c r="C1340" t="s">
        <v>237</v>
      </c>
      <c r="E1340">
        <v>1</v>
      </c>
      <c r="F1340" s="86">
        <v>1287.5999999999999</v>
      </c>
      <c r="H1340">
        <v>1.21</v>
      </c>
      <c r="J1340" s="86">
        <v>1557.9960000000001</v>
      </c>
      <c r="K1340" s="86">
        <v>1557.9960000000001</v>
      </c>
      <c r="L1340" t="s">
        <v>356</v>
      </c>
    </row>
    <row r="1341" spans="1:12" x14ac:dyDescent="0.35">
      <c r="A1341" s="89">
        <v>45906</v>
      </c>
      <c r="B1341" t="s">
        <v>51</v>
      </c>
      <c r="C1341" t="s">
        <v>350</v>
      </c>
      <c r="E1341">
        <v>2</v>
      </c>
      <c r="F1341" s="86">
        <v>4173.55</v>
      </c>
      <c r="H1341">
        <v>1.21</v>
      </c>
      <c r="J1341" s="86">
        <v>5049.9955</v>
      </c>
      <c r="K1341" s="86">
        <v>10099.991</v>
      </c>
      <c r="L1341" t="s">
        <v>356</v>
      </c>
    </row>
    <row r="1342" spans="1:12" x14ac:dyDescent="0.35">
      <c r="A1342" s="89">
        <v>45906</v>
      </c>
      <c r="B1342" t="s">
        <v>51</v>
      </c>
      <c r="C1342" t="s">
        <v>124</v>
      </c>
      <c r="E1342">
        <v>3.62</v>
      </c>
      <c r="F1342" s="86">
        <v>13326.44</v>
      </c>
      <c r="H1342">
        <v>1.21</v>
      </c>
      <c r="J1342" s="86">
        <v>16124.992399999999</v>
      </c>
      <c r="K1342" s="86">
        <v>58372.472487999999</v>
      </c>
      <c r="L1342" t="s">
        <v>356</v>
      </c>
    </row>
    <row r="1343" spans="1:12" x14ac:dyDescent="0.35">
      <c r="A1343" s="89">
        <v>45907</v>
      </c>
      <c r="B1343" t="s">
        <v>684</v>
      </c>
      <c r="C1343" t="s">
        <v>729</v>
      </c>
      <c r="K1343" s="86">
        <v>100603.98</v>
      </c>
      <c r="L1343" t="s">
        <v>356</v>
      </c>
    </row>
    <row r="1344" spans="1:12" x14ac:dyDescent="0.35">
      <c r="A1344" s="89">
        <v>45907</v>
      </c>
      <c r="B1344" t="s">
        <v>684</v>
      </c>
      <c r="C1344" t="s">
        <v>729</v>
      </c>
      <c r="K1344" s="86">
        <v>28800</v>
      </c>
      <c r="L1344" t="s">
        <v>356</v>
      </c>
    </row>
    <row r="1345" spans="1:12" x14ac:dyDescent="0.35">
      <c r="A1345" s="89">
        <v>45907</v>
      </c>
      <c r="B1345" t="s">
        <v>50</v>
      </c>
      <c r="C1345" t="s">
        <v>252</v>
      </c>
      <c r="E1345">
        <v>1</v>
      </c>
      <c r="F1345" s="86">
        <v>11807.33</v>
      </c>
      <c r="H1345">
        <v>1</v>
      </c>
      <c r="J1345" s="86">
        <v>11807.33</v>
      </c>
      <c r="K1345" s="86">
        <v>11807.33</v>
      </c>
      <c r="L1345" t="s">
        <v>329</v>
      </c>
    </row>
    <row r="1346" spans="1:12" x14ac:dyDescent="0.35">
      <c r="A1346" s="89">
        <v>45907</v>
      </c>
      <c r="B1346" t="s">
        <v>57</v>
      </c>
      <c r="C1346" t="s">
        <v>682</v>
      </c>
      <c r="E1346">
        <v>10</v>
      </c>
      <c r="F1346" s="86">
        <v>710.7</v>
      </c>
      <c r="H1346">
        <v>1</v>
      </c>
      <c r="J1346" s="86">
        <v>710.7</v>
      </c>
      <c r="K1346" s="86">
        <v>7107</v>
      </c>
      <c r="L1346" t="s">
        <v>329</v>
      </c>
    </row>
    <row r="1347" spans="1:12" x14ac:dyDescent="0.35">
      <c r="A1347" s="89">
        <v>45907</v>
      </c>
      <c r="B1347" t="s">
        <v>292</v>
      </c>
      <c r="C1347" t="s">
        <v>201</v>
      </c>
      <c r="E1347">
        <v>1</v>
      </c>
      <c r="F1347" s="86">
        <v>15800</v>
      </c>
      <c r="H1347">
        <v>1</v>
      </c>
      <c r="J1347" s="86">
        <v>15800</v>
      </c>
      <c r="K1347" s="86">
        <v>15800</v>
      </c>
      <c r="L1347" t="s">
        <v>329</v>
      </c>
    </row>
    <row r="1348" spans="1:12" x14ac:dyDescent="0.35">
      <c r="A1348" s="89">
        <v>45908</v>
      </c>
      <c r="B1348" t="s">
        <v>59</v>
      </c>
      <c r="C1348" t="s">
        <v>185</v>
      </c>
      <c r="E1348">
        <v>9</v>
      </c>
      <c r="F1348" s="86">
        <v>41000</v>
      </c>
      <c r="H1348">
        <v>1</v>
      </c>
      <c r="J1348" s="86">
        <v>41000</v>
      </c>
      <c r="K1348" s="86">
        <v>369000</v>
      </c>
      <c r="L1348" t="s">
        <v>356</v>
      </c>
    </row>
    <row r="1349" spans="1:12" x14ac:dyDescent="0.35">
      <c r="A1349" s="89">
        <v>45908</v>
      </c>
      <c r="B1349" t="s">
        <v>684</v>
      </c>
      <c r="C1349" t="s">
        <v>729</v>
      </c>
      <c r="K1349" s="86">
        <v>36994.75</v>
      </c>
      <c r="L1349" t="s">
        <v>356</v>
      </c>
    </row>
    <row r="1350" spans="1:12" x14ac:dyDescent="0.35">
      <c r="A1350" s="89">
        <v>45908</v>
      </c>
      <c r="B1350" t="s">
        <v>50</v>
      </c>
      <c r="C1350" t="s">
        <v>109</v>
      </c>
      <c r="E1350">
        <v>1</v>
      </c>
      <c r="F1350" s="86">
        <v>1167.5310999999999</v>
      </c>
      <c r="H1350">
        <v>1.21</v>
      </c>
      <c r="I1350">
        <v>0.06</v>
      </c>
      <c r="J1350" s="86">
        <v>1412.7126310000001</v>
      </c>
      <c r="K1350" s="86">
        <v>1327.9498731399999</v>
      </c>
      <c r="L1350" t="s">
        <v>356</v>
      </c>
    </row>
    <row r="1351" spans="1:12" x14ac:dyDescent="0.35">
      <c r="A1351" s="89">
        <v>45908</v>
      </c>
      <c r="B1351" t="s">
        <v>50</v>
      </c>
      <c r="C1351" t="s">
        <v>113</v>
      </c>
      <c r="E1351">
        <v>0.6</v>
      </c>
      <c r="F1351" s="86">
        <v>3388.6533333333336</v>
      </c>
      <c r="H1351">
        <v>1.21</v>
      </c>
      <c r="I1351">
        <v>0.06</v>
      </c>
      <c r="J1351" s="86">
        <v>4100.2705333333333</v>
      </c>
      <c r="K1351" s="86">
        <v>2312.5525808000002</v>
      </c>
      <c r="L1351" t="s">
        <v>356</v>
      </c>
    </row>
    <row r="1352" spans="1:12" x14ac:dyDescent="0.35">
      <c r="A1352" s="89">
        <v>45908</v>
      </c>
      <c r="B1352" t="s">
        <v>50</v>
      </c>
      <c r="C1352" t="s">
        <v>315</v>
      </c>
      <c r="E1352">
        <v>3.5</v>
      </c>
      <c r="F1352" s="86">
        <v>9360.7752999999993</v>
      </c>
      <c r="H1352">
        <v>1.21</v>
      </c>
      <c r="I1352">
        <v>0.06</v>
      </c>
      <c r="J1352" s="86">
        <v>11326.538113000001</v>
      </c>
      <c r="K1352" s="86">
        <v>37264.310391769992</v>
      </c>
      <c r="L1352" t="s">
        <v>356</v>
      </c>
    </row>
    <row r="1353" spans="1:12" x14ac:dyDescent="0.35">
      <c r="A1353" s="89">
        <v>45908</v>
      </c>
      <c r="B1353" t="s">
        <v>50</v>
      </c>
      <c r="C1353" t="s">
        <v>633</v>
      </c>
      <c r="E1353">
        <v>1.6</v>
      </c>
      <c r="F1353" s="86">
        <v>8493.8381249999984</v>
      </c>
      <c r="H1353">
        <v>1.21</v>
      </c>
      <c r="I1353">
        <v>0.06</v>
      </c>
      <c r="J1353" s="86">
        <v>10277.544131249995</v>
      </c>
      <c r="K1353" s="86">
        <v>15457.426373399996</v>
      </c>
      <c r="L1353" t="s">
        <v>356</v>
      </c>
    </row>
    <row r="1354" spans="1:12" x14ac:dyDescent="0.35">
      <c r="A1354" s="89">
        <v>45908</v>
      </c>
      <c r="B1354" t="s">
        <v>50</v>
      </c>
      <c r="C1354" t="s">
        <v>110</v>
      </c>
      <c r="E1354">
        <v>6</v>
      </c>
      <c r="F1354" s="86">
        <v>3660.3333333333335</v>
      </c>
      <c r="H1354">
        <v>1.21</v>
      </c>
      <c r="I1354">
        <v>0.06</v>
      </c>
      <c r="J1354" s="86">
        <v>4429.0033333333331</v>
      </c>
      <c r="K1354" s="86">
        <v>24979.578799999999</v>
      </c>
      <c r="L1354" t="s">
        <v>356</v>
      </c>
    </row>
    <row r="1355" spans="1:12" x14ac:dyDescent="0.35">
      <c r="A1355" s="89">
        <v>45908</v>
      </c>
      <c r="B1355" t="s">
        <v>50</v>
      </c>
      <c r="C1355" t="s">
        <v>110</v>
      </c>
      <c r="E1355">
        <v>6</v>
      </c>
      <c r="F1355" s="86">
        <v>3660.3333333333335</v>
      </c>
      <c r="H1355">
        <v>1.21</v>
      </c>
      <c r="I1355">
        <v>0.06</v>
      </c>
      <c r="J1355" s="86">
        <v>4429.0033333333331</v>
      </c>
      <c r="K1355" s="86">
        <v>24979.578799999999</v>
      </c>
      <c r="L1355" t="s">
        <v>353</v>
      </c>
    </row>
    <row r="1356" spans="1:12" x14ac:dyDescent="0.35">
      <c r="A1356" s="89">
        <v>45908</v>
      </c>
      <c r="B1356" t="s">
        <v>50</v>
      </c>
      <c r="C1356" t="s">
        <v>105</v>
      </c>
      <c r="E1356">
        <v>2</v>
      </c>
      <c r="F1356" s="86">
        <v>1098.24</v>
      </c>
      <c r="H1356">
        <v>1.21</v>
      </c>
      <c r="J1356" s="86">
        <v>1328.8704</v>
      </c>
      <c r="K1356" s="86">
        <v>2657.7408</v>
      </c>
      <c r="L1356" t="s">
        <v>356</v>
      </c>
    </row>
    <row r="1357" spans="1:12" x14ac:dyDescent="0.35">
      <c r="A1357" s="89">
        <v>45908</v>
      </c>
      <c r="B1357" t="s">
        <v>50</v>
      </c>
      <c r="C1357" t="s">
        <v>104</v>
      </c>
      <c r="E1357">
        <v>3.61</v>
      </c>
      <c r="F1357" s="86">
        <v>7041.4740000000002</v>
      </c>
      <c r="H1357">
        <v>1.21</v>
      </c>
      <c r="J1357" s="86">
        <v>8520.18354</v>
      </c>
      <c r="K1357" s="86">
        <v>30757.8625794</v>
      </c>
      <c r="L1357" t="s">
        <v>356</v>
      </c>
    </row>
    <row r="1358" spans="1:12" x14ac:dyDescent="0.35">
      <c r="A1358" s="89">
        <v>45908</v>
      </c>
      <c r="B1358" t="s">
        <v>50</v>
      </c>
      <c r="C1358" t="s">
        <v>741</v>
      </c>
      <c r="E1358">
        <v>4</v>
      </c>
      <c r="F1358" s="86">
        <v>4802.0011000000004</v>
      </c>
      <c r="H1358">
        <v>1.21</v>
      </c>
      <c r="I1358">
        <v>0.06</v>
      </c>
      <c r="J1358" s="86">
        <v>5810.4213310000005</v>
      </c>
      <c r="K1358" s="86">
        <v>21847.184204559999</v>
      </c>
      <c r="L1358" t="s">
        <v>356</v>
      </c>
    </row>
    <row r="1359" spans="1:12" x14ac:dyDescent="0.35">
      <c r="A1359" s="89">
        <v>45908</v>
      </c>
      <c r="B1359" t="s">
        <v>50</v>
      </c>
      <c r="C1359" t="s">
        <v>106</v>
      </c>
      <c r="E1359">
        <v>0.8</v>
      </c>
      <c r="F1359" s="86">
        <v>2082.8552500000001</v>
      </c>
      <c r="H1359">
        <v>1.21</v>
      </c>
      <c r="I1359">
        <v>0.06</v>
      </c>
      <c r="J1359" s="86">
        <v>2520.2548525000002</v>
      </c>
      <c r="K1359" s="86">
        <v>1895.2316490799999</v>
      </c>
      <c r="L1359" t="s">
        <v>356</v>
      </c>
    </row>
    <row r="1360" spans="1:12" x14ac:dyDescent="0.35">
      <c r="A1360" s="89">
        <v>45908</v>
      </c>
      <c r="B1360" t="s">
        <v>603</v>
      </c>
      <c r="C1360" t="s">
        <v>173</v>
      </c>
      <c r="E1360">
        <v>3</v>
      </c>
      <c r="F1360" s="86">
        <v>1797.8</v>
      </c>
      <c r="H1360">
        <v>1.21</v>
      </c>
      <c r="J1360" s="86">
        <v>2175.3379999999997</v>
      </c>
      <c r="K1360" s="86">
        <v>6526.0139999999992</v>
      </c>
      <c r="L1360" t="s">
        <v>356</v>
      </c>
    </row>
    <row r="1361" spans="1:12" x14ac:dyDescent="0.35">
      <c r="A1361" s="89">
        <v>45908</v>
      </c>
      <c r="B1361" t="s">
        <v>54</v>
      </c>
      <c r="C1361" t="s">
        <v>268</v>
      </c>
      <c r="E1361">
        <v>1</v>
      </c>
      <c r="F1361" s="86">
        <v>2800</v>
      </c>
      <c r="H1361">
        <v>1</v>
      </c>
      <c r="J1361" s="86">
        <v>2800</v>
      </c>
      <c r="K1361" s="86">
        <v>2800</v>
      </c>
      <c r="L1361" t="s">
        <v>353</v>
      </c>
    </row>
    <row r="1362" spans="1:12" x14ac:dyDescent="0.35">
      <c r="A1362" s="89">
        <v>45908</v>
      </c>
      <c r="B1362" t="s">
        <v>54</v>
      </c>
      <c r="C1362" t="s">
        <v>172</v>
      </c>
      <c r="E1362">
        <v>0.5</v>
      </c>
      <c r="F1362" s="86">
        <v>8200</v>
      </c>
      <c r="H1362">
        <v>1</v>
      </c>
      <c r="J1362" s="86">
        <v>8200</v>
      </c>
      <c r="K1362" s="86">
        <v>4100</v>
      </c>
      <c r="L1362" t="s">
        <v>353</v>
      </c>
    </row>
    <row r="1363" spans="1:12" x14ac:dyDescent="0.35">
      <c r="A1363" s="89">
        <v>45908</v>
      </c>
      <c r="B1363" t="s">
        <v>54</v>
      </c>
      <c r="C1363" t="s">
        <v>262</v>
      </c>
      <c r="E1363">
        <v>0.34</v>
      </c>
      <c r="F1363" s="86">
        <v>2600</v>
      </c>
      <c r="H1363">
        <v>1</v>
      </c>
      <c r="J1363" s="86">
        <v>2600</v>
      </c>
      <c r="K1363" s="86">
        <v>884.00000000000011</v>
      </c>
      <c r="L1363" t="s">
        <v>353</v>
      </c>
    </row>
    <row r="1364" spans="1:12" x14ac:dyDescent="0.35">
      <c r="A1364" s="89">
        <v>45908</v>
      </c>
      <c r="B1364" t="s">
        <v>54</v>
      </c>
      <c r="C1364" t="s">
        <v>165</v>
      </c>
      <c r="E1364">
        <v>0.27500000000000002</v>
      </c>
      <c r="F1364" s="86">
        <v>10909.090909090908</v>
      </c>
      <c r="H1364">
        <v>1</v>
      </c>
      <c r="J1364" s="86">
        <v>10909.090909090908</v>
      </c>
      <c r="K1364" s="86">
        <v>3000</v>
      </c>
      <c r="L1364" t="s">
        <v>356</v>
      </c>
    </row>
    <row r="1365" spans="1:12" x14ac:dyDescent="0.35">
      <c r="A1365" s="89">
        <v>45908</v>
      </c>
      <c r="B1365" t="s">
        <v>54</v>
      </c>
      <c r="C1365" t="s">
        <v>28</v>
      </c>
      <c r="E1365">
        <v>2</v>
      </c>
      <c r="F1365" s="86">
        <v>1800</v>
      </c>
      <c r="H1365">
        <v>1</v>
      </c>
      <c r="J1365" s="86">
        <v>1800</v>
      </c>
      <c r="K1365" s="86">
        <v>3600</v>
      </c>
      <c r="L1365" t="s">
        <v>353</v>
      </c>
    </row>
    <row r="1366" spans="1:12" x14ac:dyDescent="0.35">
      <c r="A1366" s="89">
        <v>45908</v>
      </c>
      <c r="B1366" t="s">
        <v>54</v>
      </c>
      <c r="C1366" t="s">
        <v>45</v>
      </c>
      <c r="E1366">
        <v>3</v>
      </c>
      <c r="F1366" s="86">
        <v>1200</v>
      </c>
      <c r="H1366">
        <v>1</v>
      </c>
      <c r="J1366" s="86">
        <v>1200</v>
      </c>
      <c r="K1366" s="86">
        <v>3600</v>
      </c>
      <c r="L1366" t="s">
        <v>353</v>
      </c>
    </row>
    <row r="1367" spans="1:12" x14ac:dyDescent="0.35">
      <c r="A1367" s="89">
        <v>45909</v>
      </c>
      <c r="B1367" t="s">
        <v>56</v>
      </c>
      <c r="C1367" t="s">
        <v>168</v>
      </c>
      <c r="E1367">
        <v>1</v>
      </c>
      <c r="F1367" s="86">
        <v>10510</v>
      </c>
      <c r="H1367">
        <v>1</v>
      </c>
      <c r="J1367" s="86">
        <v>10510</v>
      </c>
      <c r="K1367" s="86">
        <v>10510</v>
      </c>
      <c r="L1367" t="s">
        <v>353</v>
      </c>
    </row>
    <row r="1368" spans="1:12" x14ac:dyDescent="0.35">
      <c r="A1368" s="89">
        <v>45909</v>
      </c>
      <c r="B1368" t="s">
        <v>688</v>
      </c>
      <c r="C1368" t="s">
        <v>689</v>
      </c>
      <c r="E1368">
        <v>1</v>
      </c>
      <c r="F1368" s="86">
        <v>6250</v>
      </c>
      <c r="H1368">
        <v>1</v>
      </c>
      <c r="J1368" s="86">
        <v>6250</v>
      </c>
      <c r="K1368" s="86">
        <v>6250</v>
      </c>
      <c r="L1368" t="s">
        <v>356</v>
      </c>
    </row>
    <row r="1369" spans="1:12" x14ac:dyDescent="0.35">
      <c r="A1369" s="89">
        <v>45909</v>
      </c>
      <c r="B1369" t="s">
        <v>688</v>
      </c>
      <c r="C1369" t="s">
        <v>689</v>
      </c>
      <c r="E1369">
        <v>1</v>
      </c>
      <c r="F1369" s="86">
        <v>6250</v>
      </c>
      <c r="H1369">
        <v>1</v>
      </c>
      <c r="J1369" s="86">
        <v>6250</v>
      </c>
      <c r="K1369" s="86">
        <v>6250</v>
      </c>
      <c r="L1369" t="s">
        <v>356</v>
      </c>
    </row>
    <row r="1370" spans="1:12" x14ac:dyDescent="0.35">
      <c r="A1370" s="89">
        <v>45909</v>
      </c>
      <c r="B1370" t="s">
        <v>52</v>
      </c>
      <c r="C1370" t="s">
        <v>127</v>
      </c>
      <c r="E1370">
        <v>60</v>
      </c>
      <c r="F1370" s="86">
        <v>1157.1600000000001</v>
      </c>
      <c r="H1370">
        <v>1.21</v>
      </c>
      <c r="J1370" s="86">
        <v>1400.1636000000001</v>
      </c>
      <c r="K1370" s="86">
        <v>84009.816000000006</v>
      </c>
      <c r="L1370" t="s">
        <v>356</v>
      </c>
    </row>
    <row r="1371" spans="1:12" x14ac:dyDescent="0.35">
      <c r="A1371" s="89">
        <v>45910</v>
      </c>
      <c r="B1371" t="s">
        <v>684</v>
      </c>
      <c r="C1371" t="s">
        <v>729</v>
      </c>
      <c r="K1371" s="86">
        <v>21096</v>
      </c>
      <c r="L1371" t="s">
        <v>356</v>
      </c>
    </row>
    <row r="1372" spans="1:12" x14ac:dyDescent="0.35">
      <c r="A1372" s="89">
        <v>45910</v>
      </c>
      <c r="B1372" t="s">
        <v>346</v>
      </c>
      <c r="C1372" t="s">
        <v>332</v>
      </c>
      <c r="E1372">
        <v>5</v>
      </c>
      <c r="F1372" s="86">
        <v>9581.0159999999996</v>
      </c>
      <c r="H1372">
        <v>1.21</v>
      </c>
      <c r="J1372" s="86">
        <v>11593.02936</v>
      </c>
      <c r="K1372" s="86">
        <v>57965.146800000002</v>
      </c>
      <c r="L1372" t="s">
        <v>356</v>
      </c>
    </row>
    <row r="1373" spans="1:12" x14ac:dyDescent="0.35">
      <c r="A1373" s="89">
        <v>45910</v>
      </c>
      <c r="B1373" t="s">
        <v>346</v>
      </c>
      <c r="C1373" t="s">
        <v>333</v>
      </c>
      <c r="E1373">
        <v>2.85</v>
      </c>
      <c r="F1373" s="86">
        <v>8625.0350999999991</v>
      </c>
      <c r="H1373">
        <v>1.21</v>
      </c>
      <c r="J1373" s="86">
        <v>10436.292471000001</v>
      </c>
      <c r="K1373" s="86">
        <v>29743.433542350002</v>
      </c>
      <c r="L1373" t="s">
        <v>353</v>
      </c>
    </row>
    <row r="1374" spans="1:12" x14ac:dyDescent="0.35">
      <c r="A1374" s="89">
        <v>45910</v>
      </c>
      <c r="B1374" t="s">
        <v>346</v>
      </c>
      <c r="C1374" t="s">
        <v>334</v>
      </c>
      <c r="E1374">
        <v>5</v>
      </c>
      <c r="F1374" s="86">
        <v>9269.44</v>
      </c>
      <c r="H1374">
        <v>1.21</v>
      </c>
      <c r="J1374" s="86">
        <v>11216.0224</v>
      </c>
      <c r="K1374" s="86">
        <v>56080.112000000001</v>
      </c>
      <c r="L1374" t="s">
        <v>356</v>
      </c>
    </row>
    <row r="1375" spans="1:12" x14ac:dyDescent="0.35">
      <c r="A1375" s="89">
        <v>45911</v>
      </c>
      <c r="B1375" t="s">
        <v>357</v>
      </c>
      <c r="C1375" t="s">
        <v>759</v>
      </c>
      <c r="E1375">
        <v>1</v>
      </c>
      <c r="F1375" s="86">
        <v>18500</v>
      </c>
      <c r="H1375">
        <v>1</v>
      </c>
      <c r="J1375" s="86">
        <v>18500</v>
      </c>
      <c r="K1375" s="86">
        <v>18500</v>
      </c>
      <c r="L1375" t="s">
        <v>329</v>
      </c>
    </row>
    <row r="1376" spans="1:12" x14ac:dyDescent="0.35">
      <c r="A1376" s="89">
        <v>45911</v>
      </c>
      <c r="B1376" t="s">
        <v>357</v>
      </c>
      <c r="C1376" t="s">
        <v>757</v>
      </c>
      <c r="E1376">
        <v>1</v>
      </c>
      <c r="F1376" s="86">
        <v>18500</v>
      </c>
      <c r="H1376">
        <v>1</v>
      </c>
      <c r="J1376" s="86">
        <v>18500</v>
      </c>
      <c r="K1376" s="86">
        <v>18500</v>
      </c>
      <c r="L1376" t="s">
        <v>356</v>
      </c>
    </row>
    <row r="1377" spans="1:12" x14ac:dyDescent="0.35">
      <c r="A1377" s="89">
        <v>45911</v>
      </c>
      <c r="B1377" t="s">
        <v>357</v>
      </c>
      <c r="C1377" t="s">
        <v>758</v>
      </c>
      <c r="E1377">
        <v>1</v>
      </c>
      <c r="F1377" s="86">
        <v>18500</v>
      </c>
      <c r="H1377">
        <v>1</v>
      </c>
      <c r="J1377" s="86">
        <v>18500</v>
      </c>
      <c r="K1377" s="86">
        <v>18500</v>
      </c>
      <c r="L1377" t="s">
        <v>356</v>
      </c>
    </row>
    <row r="1378" spans="1:12" x14ac:dyDescent="0.35">
      <c r="A1378" s="89">
        <v>45911</v>
      </c>
      <c r="B1378" t="s">
        <v>684</v>
      </c>
      <c r="C1378" t="s">
        <v>729</v>
      </c>
      <c r="K1378" s="86">
        <v>44180.4</v>
      </c>
      <c r="L1378" t="s">
        <v>356</v>
      </c>
    </row>
    <row r="1379" spans="1:12" x14ac:dyDescent="0.35">
      <c r="A1379" s="89">
        <v>45911</v>
      </c>
      <c r="B1379" t="s">
        <v>57</v>
      </c>
      <c r="C1379" t="s">
        <v>178</v>
      </c>
      <c r="E1379">
        <v>10</v>
      </c>
      <c r="F1379" s="86">
        <v>537.45900000000006</v>
      </c>
      <c r="H1379">
        <v>1.21</v>
      </c>
      <c r="J1379" s="86">
        <v>650.32539000000008</v>
      </c>
      <c r="K1379" s="86">
        <v>6503.2538999999997</v>
      </c>
      <c r="L1379" t="s">
        <v>353</v>
      </c>
    </row>
    <row r="1380" spans="1:12" x14ac:dyDescent="0.35">
      <c r="A1380" s="89">
        <v>45911</v>
      </c>
      <c r="B1380" t="s">
        <v>57</v>
      </c>
      <c r="C1380" t="s">
        <v>269</v>
      </c>
      <c r="E1380">
        <v>9.1999999999999993</v>
      </c>
      <c r="F1380" s="86">
        <v>3076.7608695652175</v>
      </c>
      <c r="H1380">
        <v>1.21</v>
      </c>
      <c r="J1380" s="86">
        <v>3722.8806521739129</v>
      </c>
      <c r="K1380" s="86">
        <v>34250.501999999993</v>
      </c>
      <c r="L1380" t="s">
        <v>356</v>
      </c>
    </row>
    <row r="1381" spans="1:12" x14ac:dyDescent="0.35">
      <c r="A1381" s="89">
        <v>45911</v>
      </c>
      <c r="B1381" t="s">
        <v>685</v>
      </c>
      <c r="C1381" t="s">
        <v>309</v>
      </c>
      <c r="E1381">
        <v>1</v>
      </c>
      <c r="F1381" s="86">
        <v>30200</v>
      </c>
      <c r="H1381">
        <v>1</v>
      </c>
      <c r="J1381" s="86">
        <v>30200</v>
      </c>
      <c r="K1381" s="86">
        <v>30200</v>
      </c>
      <c r="L1381" t="s">
        <v>353</v>
      </c>
    </row>
    <row r="1382" spans="1:12" x14ac:dyDescent="0.35">
      <c r="A1382" s="89">
        <v>45912</v>
      </c>
      <c r="B1382" t="s">
        <v>684</v>
      </c>
      <c r="C1382" t="s">
        <v>729</v>
      </c>
      <c r="K1382" s="86">
        <v>57276</v>
      </c>
      <c r="L1382" t="s">
        <v>356</v>
      </c>
    </row>
    <row r="1383" spans="1:12" x14ac:dyDescent="0.35">
      <c r="A1383" s="89">
        <v>45912</v>
      </c>
      <c r="B1383" t="s">
        <v>54</v>
      </c>
      <c r="C1383" t="s">
        <v>165</v>
      </c>
      <c r="E1383">
        <v>0.27500000000000002</v>
      </c>
      <c r="F1383" s="86">
        <v>10909.090909090908</v>
      </c>
      <c r="H1383">
        <v>1</v>
      </c>
      <c r="J1383" s="86">
        <v>10909.090909090908</v>
      </c>
      <c r="K1383" s="86">
        <v>3000</v>
      </c>
      <c r="L1383" t="s">
        <v>356</v>
      </c>
    </row>
    <row r="1384" spans="1:12" x14ac:dyDescent="0.35">
      <c r="A1384" s="89">
        <v>45913</v>
      </c>
      <c r="B1384" t="s">
        <v>684</v>
      </c>
      <c r="C1384" t="s">
        <v>729</v>
      </c>
      <c r="K1384" s="86">
        <v>91340.4</v>
      </c>
      <c r="L1384" t="s">
        <v>356</v>
      </c>
    </row>
    <row r="1385" spans="1:12" x14ac:dyDescent="0.35">
      <c r="A1385" s="89">
        <v>45913</v>
      </c>
      <c r="B1385" t="s">
        <v>53</v>
      </c>
      <c r="C1385" t="s">
        <v>509</v>
      </c>
      <c r="E1385">
        <v>1</v>
      </c>
      <c r="F1385" s="86">
        <v>826.45</v>
      </c>
      <c r="H1385">
        <v>1.21</v>
      </c>
      <c r="J1385" s="86">
        <v>1000.0045</v>
      </c>
      <c r="K1385" s="86">
        <v>1000.0045</v>
      </c>
      <c r="L1385" t="s">
        <v>356</v>
      </c>
    </row>
    <row r="1386" spans="1:12" x14ac:dyDescent="0.35">
      <c r="A1386" s="89">
        <v>45913</v>
      </c>
      <c r="B1386" t="s">
        <v>53</v>
      </c>
      <c r="C1386" t="s">
        <v>146</v>
      </c>
      <c r="E1386">
        <v>30</v>
      </c>
      <c r="F1386" s="86">
        <v>99.17</v>
      </c>
      <c r="H1386">
        <v>1.21</v>
      </c>
      <c r="J1386" s="86">
        <v>119.9957</v>
      </c>
      <c r="K1386" s="86">
        <v>3599.8709999999996</v>
      </c>
      <c r="L1386" t="s">
        <v>356</v>
      </c>
    </row>
    <row r="1387" spans="1:12" x14ac:dyDescent="0.35">
      <c r="A1387" s="89">
        <v>45913</v>
      </c>
      <c r="B1387" t="s">
        <v>53</v>
      </c>
      <c r="C1387" t="s">
        <v>138</v>
      </c>
      <c r="E1387">
        <v>30</v>
      </c>
      <c r="F1387" s="86">
        <v>123.97</v>
      </c>
      <c r="H1387">
        <v>1.21</v>
      </c>
      <c r="J1387" s="86">
        <v>150.00369999999998</v>
      </c>
      <c r="K1387" s="86">
        <v>4500.1109999999999</v>
      </c>
      <c r="L1387" t="s">
        <v>356</v>
      </c>
    </row>
    <row r="1388" spans="1:12" x14ac:dyDescent="0.35">
      <c r="A1388" s="89">
        <v>45913</v>
      </c>
      <c r="B1388" t="s">
        <v>53</v>
      </c>
      <c r="C1388" t="s">
        <v>136</v>
      </c>
      <c r="E1388">
        <v>30</v>
      </c>
      <c r="F1388" s="86">
        <v>173.95</v>
      </c>
      <c r="H1388">
        <v>1.21</v>
      </c>
      <c r="J1388" s="86">
        <v>210.47949999999997</v>
      </c>
      <c r="K1388" s="86">
        <v>6314.3850000000002</v>
      </c>
      <c r="L1388" t="s">
        <v>356</v>
      </c>
    </row>
    <row r="1389" spans="1:12" x14ac:dyDescent="0.35">
      <c r="A1389" s="89">
        <v>45913</v>
      </c>
      <c r="B1389" t="s">
        <v>53</v>
      </c>
      <c r="C1389" t="s">
        <v>447</v>
      </c>
      <c r="E1389">
        <v>50</v>
      </c>
      <c r="F1389" s="86">
        <v>30.71</v>
      </c>
      <c r="H1389">
        <v>1.21</v>
      </c>
      <c r="J1389" s="86">
        <v>37.159100000000002</v>
      </c>
      <c r="K1389" s="86">
        <v>1857.9549999999999</v>
      </c>
      <c r="L1389" t="s">
        <v>356</v>
      </c>
    </row>
    <row r="1390" spans="1:12" x14ac:dyDescent="0.35">
      <c r="A1390" s="89">
        <v>45913</v>
      </c>
      <c r="B1390" t="s">
        <v>53</v>
      </c>
      <c r="C1390" t="s">
        <v>448</v>
      </c>
      <c r="E1390">
        <v>50</v>
      </c>
      <c r="F1390" s="86">
        <v>16.529</v>
      </c>
      <c r="H1390">
        <v>1.21</v>
      </c>
      <c r="J1390" s="86">
        <v>20.00009</v>
      </c>
      <c r="K1390" s="86">
        <v>1000.0045</v>
      </c>
      <c r="L1390" t="s">
        <v>356</v>
      </c>
    </row>
    <row r="1391" spans="1:12" x14ac:dyDescent="0.35">
      <c r="A1391" s="89">
        <v>45913</v>
      </c>
      <c r="B1391" t="s">
        <v>53</v>
      </c>
      <c r="C1391" t="s">
        <v>635</v>
      </c>
      <c r="E1391">
        <v>30</v>
      </c>
      <c r="F1391" s="86">
        <v>289.25</v>
      </c>
      <c r="H1391">
        <v>1.21</v>
      </c>
      <c r="J1391" s="86">
        <v>349.99250000000001</v>
      </c>
      <c r="K1391" s="86">
        <v>10499.775</v>
      </c>
      <c r="L1391" t="s">
        <v>356</v>
      </c>
    </row>
    <row r="1392" spans="1:12" x14ac:dyDescent="0.35">
      <c r="A1392" s="89">
        <v>45914</v>
      </c>
      <c r="B1392" t="s">
        <v>686</v>
      </c>
      <c r="C1392" t="s">
        <v>687</v>
      </c>
      <c r="E1392">
        <v>0.3</v>
      </c>
      <c r="F1392" s="86">
        <v>7633.3333333333348</v>
      </c>
      <c r="H1392">
        <v>1</v>
      </c>
      <c r="J1392" s="86">
        <v>7633.3333333333348</v>
      </c>
      <c r="K1392" s="86">
        <v>2290</v>
      </c>
      <c r="L1392" t="s">
        <v>356</v>
      </c>
    </row>
    <row r="1393" spans="1:12" x14ac:dyDescent="0.35">
      <c r="A1393" s="89">
        <v>45914</v>
      </c>
      <c r="B1393" t="s">
        <v>684</v>
      </c>
      <c r="C1393" t="s">
        <v>729</v>
      </c>
      <c r="K1393" s="86">
        <v>66021.33</v>
      </c>
      <c r="L1393" t="s">
        <v>356</v>
      </c>
    </row>
    <row r="1394" spans="1:12" x14ac:dyDescent="0.35">
      <c r="A1394" s="89">
        <v>45914</v>
      </c>
      <c r="B1394" t="s">
        <v>53</v>
      </c>
      <c r="C1394" t="s">
        <v>694</v>
      </c>
      <c r="E1394">
        <v>1000</v>
      </c>
      <c r="F1394" s="86">
        <v>5.6</v>
      </c>
      <c r="H1394">
        <v>1</v>
      </c>
      <c r="J1394" s="86">
        <v>5.6</v>
      </c>
      <c r="K1394" s="86">
        <v>5600</v>
      </c>
      <c r="L1394" t="s">
        <v>329</v>
      </c>
    </row>
    <row r="1395" spans="1:12" x14ac:dyDescent="0.35">
      <c r="A1395" s="89">
        <v>45915</v>
      </c>
      <c r="B1395" t="s">
        <v>684</v>
      </c>
      <c r="C1395" t="s">
        <v>729</v>
      </c>
      <c r="K1395" s="86">
        <v>54675.26</v>
      </c>
      <c r="L1395" t="s">
        <v>356</v>
      </c>
    </row>
    <row r="1396" spans="1:12" x14ac:dyDescent="0.35">
      <c r="A1396" s="89">
        <v>45915</v>
      </c>
      <c r="B1396" t="s">
        <v>50</v>
      </c>
      <c r="C1396" t="s">
        <v>105</v>
      </c>
      <c r="E1396">
        <v>4</v>
      </c>
      <c r="F1396" s="86">
        <v>549.12</v>
      </c>
      <c r="H1396">
        <v>1.21</v>
      </c>
      <c r="J1396" s="86">
        <v>664.43520000000001</v>
      </c>
      <c r="K1396" s="86">
        <v>2657.7408</v>
      </c>
      <c r="L1396" t="s">
        <v>356</v>
      </c>
    </row>
    <row r="1397" spans="1:12" x14ac:dyDescent="0.35">
      <c r="A1397" s="89">
        <v>45915</v>
      </c>
      <c r="B1397" t="s">
        <v>50</v>
      </c>
      <c r="C1397" t="s">
        <v>741</v>
      </c>
      <c r="E1397">
        <v>4</v>
      </c>
      <c r="F1397" s="86">
        <v>4836</v>
      </c>
      <c r="H1397">
        <v>1.21</v>
      </c>
      <c r="I1397">
        <v>0.06</v>
      </c>
      <c r="J1397" s="86">
        <v>5851.5599999999995</v>
      </c>
      <c r="K1397" s="86">
        <v>22001.865600000001</v>
      </c>
      <c r="L1397" t="s">
        <v>356</v>
      </c>
    </row>
    <row r="1398" spans="1:12" x14ac:dyDescent="0.35">
      <c r="A1398" s="89">
        <v>45915</v>
      </c>
      <c r="B1398" t="s">
        <v>50</v>
      </c>
      <c r="C1398" t="s">
        <v>106</v>
      </c>
      <c r="E1398">
        <v>0.8</v>
      </c>
      <c r="F1398" s="86">
        <v>2082.8552500000001</v>
      </c>
      <c r="H1398">
        <v>1.21</v>
      </c>
      <c r="I1398">
        <v>0.06</v>
      </c>
      <c r="J1398" s="86">
        <v>2520.2548525000002</v>
      </c>
      <c r="K1398" s="86">
        <v>1895.2316490799999</v>
      </c>
      <c r="L1398" t="s">
        <v>356</v>
      </c>
    </row>
    <row r="1399" spans="1:12" x14ac:dyDescent="0.35">
      <c r="A1399" s="89">
        <v>45915</v>
      </c>
      <c r="B1399" t="s">
        <v>240</v>
      </c>
      <c r="C1399" t="s">
        <v>241</v>
      </c>
      <c r="E1399">
        <v>10</v>
      </c>
      <c r="F1399" s="86">
        <v>3262.248</v>
      </c>
      <c r="H1399">
        <v>1.21</v>
      </c>
      <c r="I1399">
        <v>0.05</v>
      </c>
      <c r="J1399" s="86">
        <v>3947.32008</v>
      </c>
      <c r="K1399" s="86">
        <v>37499.540760000004</v>
      </c>
      <c r="L1399" t="s">
        <v>353</v>
      </c>
    </row>
    <row r="1400" spans="1:12" x14ac:dyDescent="0.35">
      <c r="A1400" s="89">
        <v>45916</v>
      </c>
      <c r="B1400" t="s">
        <v>52</v>
      </c>
      <c r="C1400" t="s">
        <v>127</v>
      </c>
      <c r="E1400">
        <v>60</v>
      </c>
      <c r="F1400" s="86">
        <v>1157.1600000000001</v>
      </c>
      <c r="H1400">
        <v>1.21</v>
      </c>
      <c r="J1400" s="86">
        <v>1400.1636000000001</v>
      </c>
      <c r="K1400" s="86">
        <v>84009.816000000006</v>
      </c>
      <c r="L1400" t="s">
        <v>356</v>
      </c>
    </row>
    <row r="1401" spans="1:12" x14ac:dyDescent="0.35">
      <c r="A1401" s="89">
        <v>45917</v>
      </c>
      <c r="B1401" t="s">
        <v>684</v>
      </c>
      <c r="C1401" t="s">
        <v>729</v>
      </c>
      <c r="K1401" s="86">
        <v>50202.38</v>
      </c>
      <c r="L1401" t="s">
        <v>356</v>
      </c>
    </row>
    <row r="1402" spans="1:12" x14ac:dyDescent="0.35">
      <c r="A1402" s="89">
        <v>45917</v>
      </c>
      <c r="B1402" t="s">
        <v>56</v>
      </c>
      <c r="C1402" t="s">
        <v>168</v>
      </c>
      <c r="E1402">
        <v>2</v>
      </c>
      <c r="F1402" s="86">
        <v>11770</v>
      </c>
      <c r="H1402">
        <v>1</v>
      </c>
      <c r="J1402" s="86">
        <v>11770</v>
      </c>
      <c r="K1402" s="86">
        <v>23540</v>
      </c>
      <c r="L1402" t="s">
        <v>353</v>
      </c>
    </row>
    <row r="1403" spans="1:12" x14ac:dyDescent="0.35">
      <c r="A1403" s="89">
        <v>45918</v>
      </c>
      <c r="B1403" t="s">
        <v>348</v>
      </c>
      <c r="C1403" t="s">
        <v>249</v>
      </c>
      <c r="E1403">
        <v>25</v>
      </c>
      <c r="F1403" s="86">
        <v>948.12</v>
      </c>
      <c r="H1403">
        <v>1</v>
      </c>
      <c r="J1403" s="86">
        <v>948.12</v>
      </c>
      <c r="K1403" s="86">
        <v>23703</v>
      </c>
      <c r="L1403" t="s">
        <v>353</v>
      </c>
    </row>
    <row r="1404" spans="1:12" x14ac:dyDescent="0.35">
      <c r="A1404" s="89">
        <v>45918</v>
      </c>
      <c r="B1404" t="s">
        <v>696</v>
      </c>
      <c r="C1404" t="s">
        <v>697</v>
      </c>
      <c r="K1404" s="86">
        <v>11000</v>
      </c>
      <c r="L1404" t="s">
        <v>356</v>
      </c>
    </row>
    <row r="1405" spans="1:12" x14ac:dyDescent="0.35">
      <c r="A1405" s="89">
        <v>45918</v>
      </c>
      <c r="B1405" t="s">
        <v>696</v>
      </c>
      <c r="C1405" t="s">
        <v>698</v>
      </c>
      <c r="K1405" s="86">
        <v>11000</v>
      </c>
      <c r="L1405" t="s">
        <v>356</v>
      </c>
    </row>
    <row r="1406" spans="1:12" x14ac:dyDescent="0.35">
      <c r="A1406" s="89">
        <v>45918</v>
      </c>
      <c r="B1406" t="s">
        <v>59</v>
      </c>
      <c r="C1406" t="s">
        <v>185</v>
      </c>
      <c r="E1406">
        <v>9</v>
      </c>
      <c r="F1406" s="86">
        <v>41500</v>
      </c>
      <c r="H1406">
        <v>1</v>
      </c>
      <c r="J1406" s="86">
        <v>41500</v>
      </c>
      <c r="K1406" s="86">
        <v>373500</v>
      </c>
      <c r="L1406" t="s">
        <v>356</v>
      </c>
    </row>
    <row r="1407" spans="1:12" x14ac:dyDescent="0.35">
      <c r="A1407" s="89">
        <v>45918</v>
      </c>
      <c r="B1407" t="s">
        <v>59</v>
      </c>
      <c r="C1407" t="s">
        <v>186</v>
      </c>
      <c r="E1407">
        <v>0.5</v>
      </c>
      <c r="F1407" s="86">
        <v>71000</v>
      </c>
      <c r="H1407">
        <v>1</v>
      </c>
      <c r="J1407" s="86">
        <v>71000</v>
      </c>
      <c r="K1407" s="86">
        <v>35500</v>
      </c>
      <c r="L1407" t="s">
        <v>356</v>
      </c>
    </row>
    <row r="1408" spans="1:12" x14ac:dyDescent="0.35">
      <c r="A1408" s="89">
        <v>45918</v>
      </c>
      <c r="B1408" t="s">
        <v>684</v>
      </c>
      <c r="C1408" t="s">
        <v>729</v>
      </c>
      <c r="K1408" s="86">
        <v>56324.86</v>
      </c>
      <c r="L1408" t="s">
        <v>356</v>
      </c>
    </row>
    <row r="1409" spans="1:12" x14ac:dyDescent="0.35">
      <c r="A1409" s="89">
        <v>45918</v>
      </c>
      <c r="B1409" t="s">
        <v>534</v>
      </c>
      <c r="C1409" t="s">
        <v>167</v>
      </c>
      <c r="E1409">
        <v>360</v>
      </c>
      <c r="F1409" s="86">
        <v>183.33333333333337</v>
      </c>
      <c r="H1409">
        <v>1</v>
      </c>
      <c r="J1409" s="86">
        <v>183.33333333333337</v>
      </c>
      <c r="K1409" s="86">
        <v>66000</v>
      </c>
      <c r="L1409" t="s">
        <v>356</v>
      </c>
    </row>
    <row r="1410" spans="1:12" x14ac:dyDescent="0.35">
      <c r="A1410" s="89">
        <v>45918</v>
      </c>
      <c r="B1410" t="s">
        <v>534</v>
      </c>
      <c r="C1410" t="s">
        <v>514</v>
      </c>
      <c r="E1410">
        <v>11</v>
      </c>
      <c r="F1410" s="86">
        <v>6818.181818181818</v>
      </c>
      <c r="H1410">
        <v>1</v>
      </c>
      <c r="J1410" s="86">
        <v>6818.181818181818</v>
      </c>
      <c r="K1410" s="86">
        <v>75000</v>
      </c>
      <c r="L1410" t="s">
        <v>356</v>
      </c>
    </row>
    <row r="1411" spans="1:12" x14ac:dyDescent="0.35">
      <c r="A1411" s="89">
        <v>45918</v>
      </c>
      <c r="B1411" t="s">
        <v>346</v>
      </c>
      <c r="C1411" t="s">
        <v>331</v>
      </c>
      <c r="E1411">
        <v>5</v>
      </c>
      <c r="F1411" s="86">
        <v>7250.64</v>
      </c>
      <c r="H1411">
        <v>1.21</v>
      </c>
      <c r="J1411" s="86">
        <v>8773.2743999999984</v>
      </c>
      <c r="K1411" s="86">
        <v>43866.372000000003</v>
      </c>
      <c r="L1411" t="s">
        <v>353</v>
      </c>
    </row>
    <row r="1412" spans="1:12" x14ac:dyDescent="0.35">
      <c r="A1412" s="89">
        <v>45919</v>
      </c>
      <c r="B1412" t="s">
        <v>357</v>
      </c>
      <c r="C1412" t="s">
        <v>360</v>
      </c>
      <c r="E1412">
        <v>1</v>
      </c>
      <c r="F1412" s="86">
        <v>18500</v>
      </c>
      <c r="H1412">
        <v>1</v>
      </c>
      <c r="J1412" s="86">
        <v>18500</v>
      </c>
      <c r="K1412" s="86">
        <v>18500</v>
      </c>
      <c r="L1412" t="s">
        <v>356</v>
      </c>
    </row>
    <row r="1413" spans="1:12" x14ac:dyDescent="0.35">
      <c r="A1413" s="89">
        <v>45919</v>
      </c>
      <c r="B1413" t="s">
        <v>684</v>
      </c>
      <c r="C1413" t="s">
        <v>729</v>
      </c>
      <c r="K1413" s="86">
        <v>66824</v>
      </c>
      <c r="L1413" t="s">
        <v>356</v>
      </c>
    </row>
    <row r="1414" spans="1:12" x14ac:dyDescent="0.35">
      <c r="A1414" s="89">
        <v>45919</v>
      </c>
      <c r="B1414" t="s">
        <v>239</v>
      </c>
      <c r="C1414" t="s">
        <v>235</v>
      </c>
      <c r="E1414">
        <v>2</v>
      </c>
      <c r="F1414" s="86">
        <v>9743.7999999999993</v>
      </c>
      <c r="H1414">
        <v>1.21</v>
      </c>
      <c r="J1414" s="86">
        <v>11789.998</v>
      </c>
      <c r="K1414" s="86">
        <v>23579.995999999999</v>
      </c>
      <c r="L1414" t="s">
        <v>353</v>
      </c>
    </row>
    <row r="1415" spans="1:12" x14ac:dyDescent="0.35">
      <c r="A1415" s="89">
        <v>45919</v>
      </c>
      <c r="B1415" t="s">
        <v>53</v>
      </c>
      <c r="C1415" t="s">
        <v>613</v>
      </c>
      <c r="E1415">
        <v>1</v>
      </c>
      <c r="F1415" s="86">
        <v>1652.89</v>
      </c>
      <c r="H1415">
        <v>1.21</v>
      </c>
      <c r="J1415" s="86">
        <v>1999.9969000000001</v>
      </c>
      <c r="K1415" s="86">
        <v>1999.9969000000001</v>
      </c>
      <c r="L1415" t="s">
        <v>356</v>
      </c>
    </row>
    <row r="1416" spans="1:12" x14ac:dyDescent="0.35">
      <c r="A1416" s="89">
        <v>45919</v>
      </c>
      <c r="B1416" t="s">
        <v>53</v>
      </c>
      <c r="C1416" t="s">
        <v>137</v>
      </c>
      <c r="E1416">
        <v>1</v>
      </c>
      <c r="F1416" s="86">
        <v>5537.19</v>
      </c>
      <c r="H1416">
        <v>1.21</v>
      </c>
      <c r="J1416" s="86">
        <v>6699.9998999999989</v>
      </c>
      <c r="K1416" s="86">
        <v>6699.9998999999989</v>
      </c>
      <c r="L1416" t="s">
        <v>356</v>
      </c>
    </row>
    <row r="1417" spans="1:12" x14ac:dyDescent="0.35">
      <c r="A1417" s="89">
        <v>45919</v>
      </c>
      <c r="B1417" t="s">
        <v>53</v>
      </c>
      <c r="C1417" t="s">
        <v>587</v>
      </c>
      <c r="E1417">
        <v>1</v>
      </c>
      <c r="F1417" s="86">
        <v>2396.69</v>
      </c>
      <c r="H1417">
        <v>1.21</v>
      </c>
      <c r="J1417" s="86">
        <v>2899.9949000000001</v>
      </c>
      <c r="K1417" s="86">
        <v>2899.9949000000001</v>
      </c>
      <c r="L1417" t="s">
        <v>356</v>
      </c>
    </row>
    <row r="1418" spans="1:12" x14ac:dyDescent="0.35">
      <c r="A1418" s="89">
        <v>45919</v>
      </c>
      <c r="B1418" t="s">
        <v>53</v>
      </c>
      <c r="C1418" t="s">
        <v>139</v>
      </c>
      <c r="E1418">
        <v>2</v>
      </c>
      <c r="F1418" s="86">
        <v>743.8</v>
      </c>
      <c r="H1418">
        <v>1.21</v>
      </c>
      <c r="J1418" s="86">
        <v>899.99800000000005</v>
      </c>
      <c r="K1418" s="86">
        <v>1799.9960000000001</v>
      </c>
      <c r="L1418" t="s">
        <v>356</v>
      </c>
    </row>
    <row r="1419" spans="1:12" x14ac:dyDescent="0.35">
      <c r="A1419" s="89">
        <v>45919</v>
      </c>
      <c r="B1419" t="s">
        <v>53</v>
      </c>
      <c r="C1419" t="s">
        <v>144</v>
      </c>
      <c r="E1419">
        <v>2</v>
      </c>
      <c r="F1419" s="86">
        <v>1074.3800000000001</v>
      </c>
      <c r="H1419">
        <v>1.21</v>
      </c>
      <c r="J1419" s="86">
        <v>1299.9998000000001</v>
      </c>
      <c r="K1419" s="86">
        <v>2599.9996000000001</v>
      </c>
      <c r="L1419" t="s">
        <v>356</v>
      </c>
    </row>
    <row r="1420" spans="1:12" x14ac:dyDescent="0.35">
      <c r="A1420" s="89">
        <v>45919</v>
      </c>
      <c r="B1420" t="s">
        <v>53</v>
      </c>
      <c r="C1420" t="s">
        <v>694</v>
      </c>
      <c r="E1420">
        <v>1</v>
      </c>
      <c r="F1420" s="86">
        <v>4628.1000000000004</v>
      </c>
      <c r="H1420">
        <v>1.21</v>
      </c>
      <c r="J1420" s="86">
        <v>5600.0010000000002</v>
      </c>
      <c r="K1420" s="86">
        <v>5600.0010000000002</v>
      </c>
      <c r="L1420" t="s">
        <v>356</v>
      </c>
    </row>
    <row r="1421" spans="1:12" x14ac:dyDescent="0.35">
      <c r="A1421" s="89">
        <v>45919</v>
      </c>
      <c r="B1421" t="s">
        <v>62</v>
      </c>
      <c r="C1421" t="s">
        <v>746</v>
      </c>
      <c r="E1421">
        <v>0.04</v>
      </c>
      <c r="F1421" s="86">
        <v>150000</v>
      </c>
      <c r="H1421">
        <v>1</v>
      </c>
      <c r="J1421" s="86">
        <v>150000</v>
      </c>
      <c r="K1421" s="86">
        <v>6000</v>
      </c>
      <c r="L1421" t="s">
        <v>356</v>
      </c>
    </row>
    <row r="1422" spans="1:12" x14ac:dyDescent="0.35">
      <c r="A1422" s="89">
        <v>45919</v>
      </c>
      <c r="B1422" t="s">
        <v>62</v>
      </c>
      <c r="C1422" t="s">
        <v>190</v>
      </c>
      <c r="E1422">
        <v>7.0000000000000007E-2</v>
      </c>
      <c r="F1422" s="86">
        <v>57142.857142857138</v>
      </c>
      <c r="H1422">
        <v>1</v>
      </c>
      <c r="J1422" s="86">
        <v>57142.857142857138</v>
      </c>
      <c r="K1422" s="86">
        <v>4000</v>
      </c>
      <c r="L1422" t="s">
        <v>356</v>
      </c>
    </row>
    <row r="1423" spans="1:12" x14ac:dyDescent="0.35">
      <c r="A1423" s="89">
        <v>45919</v>
      </c>
      <c r="B1423" t="s">
        <v>54</v>
      </c>
      <c r="C1423" t="s">
        <v>164</v>
      </c>
      <c r="E1423">
        <v>2</v>
      </c>
      <c r="F1423" s="86">
        <v>1800</v>
      </c>
      <c r="H1423">
        <v>1</v>
      </c>
      <c r="J1423" s="86">
        <v>1800</v>
      </c>
      <c r="K1423" s="86">
        <v>3600</v>
      </c>
      <c r="L1423" t="s">
        <v>356</v>
      </c>
    </row>
    <row r="1424" spans="1:12" x14ac:dyDescent="0.35">
      <c r="A1424" s="89">
        <v>45919</v>
      </c>
      <c r="B1424" t="s">
        <v>54</v>
      </c>
      <c r="C1424" t="s">
        <v>172</v>
      </c>
      <c r="E1424">
        <v>0.5</v>
      </c>
      <c r="F1424" s="86">
        <v>5800</v>
      </c>
      <c r="H1424">
        <v>1</v>
      </c>
      <c r="J1424" s="86">
        <v>5800</v>
      </c>
      <c r="K1424" s="86">
        <v>2900</v>
      </c>
      <c r="L1424" t="s">
        <v>356</v>
      </c>
    </row>
    <row r="1425" spans="1:12" x14ac:dyDescent="0.35">
      <c r="A1425" s="89">
        <v>45919</v>
      </c>
      <c r="B1425" t="s">
        <v>54</v>
      </c>
      <c r="C1425" t="s">
        <v>156</v>
      </c>
      <c r="E1425">
        <v>1</v>
      </c>
      <c r="F1425" s="86">
        <v>1900</v>
      </c>
      <c r="H1425">
        <v>1</v>
      </c>
      <c r="J1425" s="86">
        <v>1900</v>
      </c>
      <c r="K1425" s="86">
        <v>1900</v>
      </c>
      <c r="L1425" t="s">
        <v>353</v>
      </c>
    </row>
    <row r="1426" spans="1:12" x14ac:dyDescent="0.35">
      <c r="A1426" s="89">
        <v>45919</v>
      </c>
      <c r="B1426" t="s">
        <v>54</v>
      </c>
      <c r="C1426" t="s">
        <v>165</v>
      </c>
      <c r="E1426">
        <v>0.27500000000000002</v>
      </c>
      <c r="F1426" s="86">
        <v>10909.090909090908</v>
      </c>
      <c r="H1426">
        <v>1</v>
      </c>
      <c r="J1426" s="86">
        <v>10909.090909090908</v>
      </c>
      <c r="K1426" s="86">
        <v>3000</v>
      </c>
      <c r="L1426" t="s">
        <v>356</v>
      </c>
    </row>
    <row r="1427" spans="1:12" x14ac:dyDescent="0.35">
      <c r="A1427" s="89">
        <v>45920</v>
      </c>
      <c r="B1427" t="s">
        <v>684</v>
      </c>
      <c r="C1427" t="s">
        <v>729</v>
      </c>
      <c r="K1427" s="86">
        <v>70244.22</v>
      </c>
      <c r="L1427" t="s">
        <v>356</v>
      </c>
    </row>
    <row r="1428" spans="1:12" x14ac:dyDescent="0.35">
      <c r="A1428" s="89">
        <v>45921</v>
      </c>
      <c r="B1428" t="s">
        <v>701</v>
      </c>
      <c r="C1428" t="s">
        <v>252</v>
      </c>
      <c r="E1428">
        <v>1</v>
      </c>
      <c r="F1428" s="86">
        <v>16050</v>
      </c>
      <c r="H1428">
        <v>1</v>
      </c>
      <c r="J1428" s="86">
        <v>16050</v>
      </c>
      <c r="K1428" s="86">
        <v>16050</v>
      </c>
      <c r="L1428" t="s">
        <v>329</v>
      </c>
    </row>
    <row r="1429" spans="1:12" x14ac:dyDescent="0.35">
      <c r="A1429" s="89">
        <v>45921</v>
      </c>
      <c r="B1429" t="s">
        <v>684</v>
      </c>
      <c r="C1429" t="s">
        <v>729</v>
      </c>
      <c r="K1429" s="86">
        <v>49239</v>
      </c>
      <c r="L1429" t="s">
        <v>356</v>
      </c>
    </row>
    <row r="1430" spans="1:12" x14ac:dyDescent="0.35">
      <c r="A1430" s="89">
        <v>45921</v>
      </c>
      <c r="B1430" t="s">
        <v>50</v>
      </c>
      <c r="C1430" t="s">
        <v>117</v>
      </c>
      <c r="E1430">
        <v>50</v>
      </c>
      <c r="F1430" s="86">
        <v>32.595999999999997</v>
      </c>
      <c r="H1430">
        <v>1</v>
      </c>
      <c r="J1430" s="86">
        <v>32.595999999999997</v>
      </c>
      <c r="K1430" s="86">
        <v>1629.7999999999995</v>
      </c>
      <c r="L1430" t="s">
        <v>329</v>
      </c>
    </row>
    <row r="1431" spans="1:12" x14ac:dyDescent="0.35">
      <c r="A1431" s="89">
        <v>45922</v>
      </c>
      <c r="B1431" t="s">
        <v>684</v>
      </c>
      <c r="C1431" t="s">
        <v>729</v>
      </c>
      <c r="K1431" s="86">
        <v>44312.91</v>
      </c>
      <c r="L1431" t="s">
        <v>356</v>
      </c>
    </row>
    <row r="1432" spans="1:12" x14ac:dyDescent="0.35">
      <c r="A1432" s="89">
        <v>45922</v>
      </c>
      <c r="B1432" t="s">
        <v>54</v>
      </c>
      <c r="C1432" t="s">
        <v>268</v>
      </c>
      <c r="E1432">
        <v>0.5</v>
      </c>
      <c r="F1432" s="86">
        <v>2800</v>
      </c>
      <c r="H1432">
        <v>1</v>
      </c>
      <c r="J1432" s="86">
        <v>2800</v>
      </c>
      <c r="K1432" s="86">
        <v>1400</v>
      </c>
      <c r="L1432" t="s">
        <v>356</v>
      </c>
    </row>
    <row r="1433" spans="1:12" x14ac:dyDescent="0.35">
      <c r="A1433" s="89">
        <v>45922</v>
      </c>
      <c r="B1433" t="s">
        <v>54</v>
      </c>
      <c r="C1433" t="s">
        <v>172</v>
      </c>
      <c r="E1433">
        <v>0.5</v>
      </c>
      <c r="F1433" s="86">
        <v>5800</v>
      </c>
      <c r="H1433">
        <v>1</v>
      </c>
      <c r="J1433" s="86">
        <v>5800</v>
      </c>
      <c r="K1433" s="86">
        <v>2900</v>
      </c>
      <c r="L1433" t="s">
        <v>356</v>
      </c>
    </row>
    <row r="1434" spans="1:12" x14ac:dyDescent="0.35">
      <c r="A1434" s="89">
        <v>45922</v>
      </c>
      <c r="B1434" t="s">
        <v>54</v>
      </c>
      <c r="C1434" t="s">
        <v>163</v>
      </c>
      <c r="E1434">
        <v>0.5</v>
      </c>
      <c r="F1434" s="86">
        <v>7300</v>
      </c>
      <c r="H1434">
        <v>1</v>
      </c>
      <c r="J1434" s="86">
        <v>7300</v>
      </c>
      <c r="K1434" s="86">
        <v>3650</v>
      </c>
      <c r="L1434" t="s">
        <v>356</v>
      </c>
    </row>
    <row r="1435" spans="1:12" x14ac:dyDescent="0.35">
      <c r="A1435" s="89">
        <v>45922</v>
      </c>
      <c r="B1435" t="s">
        <v>54</v>
      </c>
      <c r="C1435" t="s">
        <v>262</v>
      </c>
      <c r="E1435">
        <v>0.45</v>
      </c>
      <c r="F1435" s="86">
        <v>2000</v>
      </c>
      <c r="H1435">
        <v>1</v>
      </c>
      <c r="J1435" s="86">
        <v>2000</v>
      </c>
      <c r="K1435" s="86">
        <v>900</v>
      </c>
      <c r="L1435" t="s">
        <v>356</v>
      </c>
    </row>
    <row r="1436" spans="1:12" x14ac:dyDescent="0.35">
      <c r="A1436" s="89">
        <v>45923</v>
      </c>
      <c r="B1436" t="s">
        <v>684</v>
      </c>
      <c r="C1436" t="s">
        <v>729</v>
      </c>
      <c r="K1436" s="86">
        <v>6280</v>
      </c>
      <c r="L1436" t="s">
        <v>356</v>
      </c>
    </row>
    <row r="1437" spans="1:12" x14ac:dyDescent="0.35">
      <c r="A1437" s="89">
        <v>45923</v>
      </c>
      <c r="B1437" t="s">
        <v>50</v>
      </c>
      <c r="C1437" t="s">
        <v>130</v>
      </c>
      <c r="E1437">
        <v>0.25</v>
      </c>
      <c r="F1437" s="86">
        <v>20764.195199999998</v>
      </c>
      <c r="H1437">
        <v>1.21</v>
      </c>
      <c r="I1437">
        <v>0.06</v>
      </c>
      <c r="J1437" s="86">
        <v>25124.676191999999</v>
      </c>
      <c r="K1437" s="86">
        <v>5904.2989051199993</v>
      </c>
      <c r="L1437" t="s">
        <v>356</v>
      </c>
    </row>
    <row r="1438" spans="1:12" x14ac:dyDescent="0.35">
      <c r="A1438" s="89">
        <v>45923</v>
      </c>
      <c r="B1438" t="s">
        <v>50</v>
      </c>
      <c r="C1438" t="s">
        <v>315</v>
      </c>
      <c r="E1438">
        <v>3.53</v>
      </c>
      <c r="F1438" s="86">
        <v>9360.7752999999993</v>
      </c>
      <c r="H1438">
        <v>1.21</v>
      </c>
      <c r="I1438">
        <v>0.06</v>
      </c>
      <c r="J1438" s="86">
        <v>11326.538113000001</v>
      </c>
      <c r="K1438" s="86">
        <v>37583.718766556594</v>
      </c>
      <c r="L1438" t="s">
        <v>356</v>
      </c>
    </row>
    <row r="1439" spans="1:12" x14ac:dyDescent="0.35">
      <c r="A1439" s="89">
        <v>45923</v>
      </c>
      <c r="B1439" t="s">
        <v>50</v>
      </c>
      <c r="C1439" t="s">
        <v>117</v>
      </c>
      <c r="E1439">
        <v>50</v>
      </c>
      <c r="F1439" s="86">
        <v>26.94014</v>
      </c>
      <c r="H1439">
        <v>1.21</v>
      </c>
      <c r="I1439">
        <v>0.06</v>
      </c>
      <c r="J1439" s="86">
        <v>32.597569399999998</v>
      </c>
      <c r="K1439" s="86">
        <v>1532.0857618</v>
      </c>
      <c r="L1439" t="s">
        <v>356</v>
      </c>
    </row>
    <row r="1440" spans="1:12" x14ac:dyDescent="0.35">
      <c r="A1440" s="89">
        <v>45923</v>
      </c>
      <c r="B1440" t="s">
        <v>50</v>
      </c>
      <c r="C1440" t="s">
        <v>104</v>
      </c>
      <c r="E1440">
        <v>3.45</v>
      </c>
      <c r="F1440" s="86">
        <v>7041.4740000000002</v>
      </c>
      <c r="H1440">
        <v>1.21</v>
      </c>
      <c r="J1440" s="86">
        <v>8520.18354</v>
      </c>
      <c r="K1440" s="86">
        <v>29394.633213000001</v>
      </c>
      <c r="L1440" t="s">
        <v>356</v>
      </c>
    </row>
    <row r="1441" spans="1:14" x14ac:dyDescent="0.35">
      <c r="A1441" s="89">
        <v>45923</v>
      </c>
      <c r="B1441" t="s">
        <v>50</v>
      </c>
      <c r="C1441" t="s">
        <v>741</v>
      </c>
      <c r="E1441">
        <v>4</v>
      </c>
      <c r="F1441" s="86">
        <v>4802.0006999999996</v>
      </c>
      <c r="H1441">
        <v>1.21</v>
      </c>
      <c r="I1441">
        <v>0.06</v>
      </c>
      <c r="J1441" s="86">
        <v>5810.4208469999994</v>
      </c>
      <c r="K1441" s="86">
        <v>21847.182384719996</v>
      </c>
      <c r="L1441" t="s">
        <v>356</v>
      </c>
    </row>
    <row r="1442" spans="1:14" x14ac:dyDescent="0.35">
      <c r="A1442" s="89">
        <v>45923</v>
      </c>
      <c r="B1442" t="s">
        <v>50</v>
      </c>
      <c r="C1442" t="s">
        <v>106</v>
      </c>
      <c r="E1442">
        <v>0.8</v>
      </c>
      <c r="F1442" s="86">
        <v>2189.25</v>
      </c>
      <c r="H1442">
        <v>1.21</v>
      </c>
      <c r="I1442">
        <v>0.06</v>
      </c>
      <c r="J1442" s="86">
        <v>2648.9924999999998</v>
      </c>
      <c r="K1442" s="86">
        <v>1992.0423599999999</v>
      </c>
      <c r="L1442" t="s">
        <v>356</v>
      </c>
    </row>
    <row r="1443" spans="1:14" x14ac:dyDescent="0.35">
      <c r="A1443" s="89">
        <v>45923</v>
      </c>
      <c r="B1443" t="s">
        <v>534</v>
      </c>
      <c r="C1443" t="s">
        <v>167</v>
      </c>
      <c r="E1443">
        <v>360</v>
      </c>
      <c r="F1443" s="86">
        <v>188.88888888888889</v>
      </c>
      <c r="H1443">
        <v>1</v>
      </c>
      <c r="J1443" s="86">
        <v>188.88888888888889</v>
      </c>
      <c r="K1443" s="86">
        <v>68000</v>
      </c>
      <c r="L1443" t="s">
        <v>356</v>
      </c>
      <c r="M1443">
        <v>141000</v>
      </c>
      <c r="N1443">
        <v>45922</v>
      </c>
    </row>
    <row r="1444" spans="1:14" x14ac:dyDescent="0.35">
      <c r="A1444" s="89">
        <v>45923</v>
      </c>
      <c r="B1444" t="s">
        <v>534</v>
      </c>
      <c r="C1444" t="s">
        <v>153</v>
      </c>
      <c r="E1444">
        <v>7</v>
      </c>
      <c r="F1444" s="86">
        <v>1357.1428571428571</v>
      </c>
      <c r="H1444">
        <v>1</v>
      </c>
      <c r="J1444" s="86">
        <v>1357.1428571428571</v>
      </c>
      <c r="K1444" s="86">
        <v>9500</v>
      </c>
      <c r="L1444" t="s">
        <v>356</v>
      </c>
    </row>
    <row r="1445" spans="1:14" x14ac:dyDescent="0.35">
      <c r="A1445" s="89">
        <v>45923</v>
      </c>
      <c r="B1445" t="s">
        <v>534</v>
      </c>
      <c r="C1445" t="s">
        <v>153</v>
      </c>
      <c r="E1445">
        <v>7</v>
      </c>
      <c r="F1445" s="86">
        <v>1357.1428571428571</v>
      </c>
      <c r="H1445">
        <v>1</v>
      </c>
      <c r="J1445" s="86">
        <v>1357.1428571428571</v>
      </c>
      <c r="K1445" s="86">
        <v>9500</v>
      </c>
      <c r="L1445" t="s">
        <v>353</v>
      </c>
      <c r="M1445">
        <v>9500</v>
      </c>
      <c r="N1445">
        <v>45929</v>
      </c>
    </row>
    <row r="1446" spans="1:14" x14ac:dyDescent="0.35">
      <c r="A1446" s="89">
        <v>45923</v>
      </c>
      <c r="B1446" t="s">
        <v>534</v>
      </c>
      <c r="C1446" t="s">
        <v>152</v>
      </c>
      <c r="E1446">
        <v>14</v>
      </c>
      <c r="F1446" s="86">
        <v>1142.8571428571429</v>
      </c>
      <c r="H1446">
        <v>1</v>
      </c>
      <c r="J1446" s="86">
        <v>1142.8571428571429</v>
      </c>
      <c r="K1446" s="86">
        <v>16000</v>
      </c>
      <c r="L1446" t="s">
        <v>356</v>
      </c>
      <c r="M1446">
        <v>123500</v>
      </c>
      <c r="N1446">
        <v>45929</v>
      </c>
    </row>
    <row r="1447" spans="1:14" x14ac:dyDescent="0.35">
      <c r="A1447" s="89">
        <v>45923</v>
      </c>
      <c r="B1447" t="s">
        <v>56</v>
      </c>
      <c r="C1447" t="s">
        <v>168</v>
      </c>
      <c r="E1447">
        <v>1</v>
      </c>
      <c r="F1447" s="86">
        <v>11730</v>
      </c>
      <c r="H1447">
        <v>1</v>
      </c>
      <c r="J1447" s="86">
        <v>11730</v>
      </c>
      <c r="K1447" s="86">
        <v>11730</v>
      </c>
      <c r="L1447" t="s">
        <v>356</v>
      </c>
    </row>
    <row r="1448" spans="1:14" x14ac:dyDescent="0.35">
      <c r="A1448" s="89">
        <v>45923</v>
      </c>
      <c r="B1448" t="s">
        <v>51</v>
      </c>
      <c r="C1448" t="s">
        <v>350</v>
      </c>
      <c r="E1448">
        <v>1</v>
      </c>
      <c r="F1448" s="86">
        <v>5050</v>
      </c>
      <c r="H1448">
        <v>1</v>
      </c>
      <c r="J1448" s="86">
        <v>5050</v>
      </c>
      <c r="K1448" s="86">
        <v>5050</v>
      </c>
      <c r="L1448" t="s">
        <v>356</v>
      </c>
    </row>
    <row r="1449" spans="1:14" x14ac:dyDescent="0.35">
      <c r="A1449" s="89">
        <v>45923</v>
      </c>
      <c r="B1449" t="s">
        <v>51</v>
      </c>
      <c r="C1449" t="s">
        <v>125</v>
      </c>
      <c r="E1449">
        <v>1</v>
      </c>
      <c r="F1449" s="86">
        <v>9270</v>
      </c>
      <c r="H1449">
        <v>1</v>
      </c>
      <c r="J1449" s="86">
        <v>9270</v>
      </c>
      <c r="K1449" s="86">
        <v>9270</v>
      </c>
      <c r="L1449" t="s">
        <v>356</v>
      </c>
    </row>
    <row r="1450" spans="1:14" x14ac:dyDescent="0.35">
      <c r="A1450" s="89">
        <v>45923</v>
      </c>
      <c r="B1450" t="s">
        <v>240</v>
      </c>
      <c r="C1450" t="s">
        <v>241</v>
      </c>
      <c r="E1450">
        <v>10</v>
      </c>
      <c r="F1450" s="86">
        <v>3262.248</v>
      </c>
      <c r="H1450">
        <v>1.21</v>
      </c>
      <c r="J1450" s="86">
        <v>3947.32008</v>
      </c>
      <c r="K1450" s="86">
        <v>39473.200799999999</v>
      </c>
      <c r="L1450" t="s">
        <v>353</v>
      </c>
    </row>
    <row r="1451" spans="1:14" x14ac:dyDescent="0.35">
      <c r="A1451" s="89">
        <v>45923</v>
      </c>
      <c r="B1451" t="s">
        <v>52</v>
      </c>
      <c r="C1451" t="s">
        <v>127</v>
      </c>
      <c r="E1451">
        <v>48</v>
      </c>
      <c r="F1451" s="86">
        <v>1157.1600000000001</v>
      </c>
      <c r="H1451">
        <v>1.21</v>
      </c>
      <c r="J1451" s="86">
        <v>1400.1636000000001</v>
      </c>
      <c r="K1451" s="86">
        <v>67207.852800000008</v>
      </c>
      <c r="L1451" t="s">
        <v>356</v>
      </c>
    </row>
    <row r="1452" spans="1:14" x14ac:dyDescent="0.35">
      <c r="A1452" s="89">
        <v>45924</v>
      </c>
      <c r="B1452" t="s">
        <v>684</v>
      </c>
      <c r="C1452" t="s">
        <v>729</v>
      </c>
      <c r="K1452" s="86">
        <v>64471.76</v>
      </c>
      <c r="L1452" t="s">
        <v>356</v>
      </c>
    </row>
    <row r="1453" spans="1:14" x14ac:dyDescent="0.35">
      <c r="A1453" s="89">
        <v>45924</v>
      </c>
      <c r="B1453" t="s">
        <v>50</v>
      </c>
      <c r="C1453" t="s">
        <v>243</v>
      </c>
      <c r="E1453">
        <v>5</v>
      </c>
      <c r="F1453" s="86">
        <v>12602.10816</v>
      </c>
      <c r="H1453">
        <v>1.21</v>
      </c>
      <c r="I1453">
        <v>0.06</v>
      </c>
      <c r="J1453" s="86">
        <v>15248.550873599999</v>
      </c>
      <c r="K1453" s="86">
        <v>71668.189105919999</v>
      </c>
      <c r="L1453" t="s">
        <v>353</v>
      </c>
    </row>
    <row r="1454" spans="1:14" x14ac:dyDescent="0.35">
      <c r="A1454" s="89">
        <v>45924</v>
      </c>
      <c r="B1454" t="s">
        <v>50</v>
      </c>
      <c r="C1454" t="s">
        <v>334</v>
      </c>
      <c r="E1454">
        <v>3.8</v>
      </c>
      <c r="F1454" s="86">
        <v>7041.4740000000002</v>
      </c>
      <c r="H1454">
        <v>1.21</v>
      </c>
      <c r="J1454" s="86">
        <v>8520.18354</v>
      </c>
      <c r="K1454" s="86">
        <v>32376.697452</v>
      </c>
      <c r="L1454" t="s">
        <v>356</v>
      </c>
    </row>
    <row r="1455" spans="1:14" x14ac:dyDescent="0.35">
      <c r="A1455" s="89">
        <v>45924</v>
      </c>
      <c r="B1455" t="s">
        <v>239</v>
      </c>
      <c r="C1455" t="s">
        <v>236</v>
      </c>
      <c r="E1455">
        <v>2</v>
      </c>
      <c r="F1455" s="86">
        <v>9743.7999999999993</v>
      </c>
      <c r="H1455">
        <v>1.21</v>
      </c>
      <c r="J1455" s="86">
        <v>11789.998</v>
      </c>
      <c r="K1455" s="86">
        <v>23579.995999999999</v>
      </c>
      <c r="L1455" t="s">
        <v>353</v>
      </c>
    </row>
    <row r="1456" spans="1:14" x14ac:dyDescent="0.35">
      <c r="A1456" s="89">
        <v>45924</v>
      </c>
      <c r="B1456" t="s">
        <v>346</v>
      </c>
      <c r="C1456" t="s">
        <v>634</v>
      </c>
      <c r="D1456" t="s">
        <v>254</v>
      </c>
      <c r="E1456">
        <v>25</v>
      </c>
      <c r="F1456" s="86">
        <v>10731.296399999999</v>
      </c>
      <c r="H1456">
        <v>1.21</v>
      </c>
      <c r="I1456">
        <v>-2.4792999999999999E-2</v>
      </c>
      <c r="J1456" s="86">
        <v>12984.868643999998</v>
      </c>
      <c r="K1456" s="86">
        <v>332670.06230726728</v>
      </c>
      <c r="L1456" t="s">
        <v>353</v>
      </c>
    </row>
    <row r="1457" spans="1:12" x14ac:dyDescent="0.35">
      <c r="A1457" s="89">
        <v>45924</v>
      </c>
      <c r="B1457" t="s">
        <v>346</v>
      </c>
      <c r="C1457" t="s">
        <v>333</v>
      </c>
      <c r="E1457">
        <v>3</v>
      </c>
      <c r="F1457" s="86">
        <v>8625.0350999999991</v>
      </c>
      <c r="H1457">
        <v>1.21</v>
      </c>
      <c r="I1457">
        <v>-2.4792999999999999E-2</v>
      </c>
      <c r="J1457" s="86">
        <v>10436.292471000001</v>
      </c>
      <c r="K1457" s="86">
        <v>32085.118410700507</v>
      </c>
      <c r="L1457" t="s">
        <v>353</v>
      </c>
    </row>
    <row r="1458" spans="1:12" x14ac:dyDescent="0.35">
      <c r="A1458" s="89">
        <v>45924</v>
      </c>
      <c r="B1458" t="s">
        <v>54</v>
      </c>
      <c r="C1458" t="s">
        <v>153</v>
      </c>
      <c r="E1458">
        <v>3</v>
      </c>
      <c r="F1458" s="86">
        <v>1600</v>
      </c>
      <c r="H1458">
        <v>1</v>
      </c>
      <c r="J1458" s="86">
        <v>1600</v>
      </c>
      <c r="K1458" s="86">
        <v>4800</v>
      </c>
      <c r="L1458" t="s">
        <v>356</v>
      </c>
    </row>
    <row r="1459" spans="1:12" x14ac:dyDescent="0.35">
      <c r="A1459" s="89">
        <v>45924</v>
      </c>
      <c r="B1459" t="s">
        <v>54</v>
      </c>
      <c r="C1459" t="s">
        <v>165</v>
      </c>
      <c r="E1459">
        <v>0.55000000000000004</v>
      </c>
      <c r="F1459" s="86">
        <v>10909.090909090908</v>
      </c>
      <c r="H1459">
        <v>1</v>
      </c>
      <c r="J1459" s="86">
        <v>10909.090909090908</v>
      </c>
      <c r="K1459" s="86">
        <v>6000</v>
      </c>
      <c r="L1459" t="s">
        <v>356</v>
      </c>
    </row>
    <row r="1460" spans="1:12" x14ac:dyDescent="0.35">
      <c r="A1460" s="89">
        <v>45924</v>
      </c>
      <c r="B1460" t="s">
        <v>54</v>
      </c>
      <c r="C1460" t="s">
        <v>157</v>
      </c>
      <c r="E1460">
        <v>2</v>
      </c>
      <c r="F1460" s="86">
        <v>10500</v>
      </c>
      <c r="H1460">
        <v>1</v>
      </c>
      <c r="J1460" s="86">
        <v>10500</v>
      </c>
      <c r="K1460" s="86">
        <v>21000</v>
      </c>
      <c r="L1460" t="s">
        <v>356</v>
      </c>
    </row>
    <row r="1461" spans="1:12" x14ac:dyDescent="0.35">
      <c r="A1461" s="89">
        <v>45924</v>
      </c>
      <c r="B1461" t="s">
        <v>54</v>
      </c>
      <c r="C1461" t="s">
        <v>45</v>
      </c>
      <c r="E1461">
        <v>3</v>
      </c>
      <c r="F1461" s="86">
        <v>950</v>
      </c>
      <c r="H1461">
        <v>1</v>
      </c>
      <c r="J1461" s="86">
        <v>950</v>
      </c>
      <c r="K1461" s="86">
        <v>2850</v>
      </c>
      <c r="L1461" t="s">
        <v>356</v>
      </c>
    </row>
    <row r="1462" spans="1:12" x14ac:dyDescent="0.35">
      <c r="A1462" s="89">
        <v>45925</v>
      </c>
      <c r="B1462" t="s">
        <v>696</v>
      </c>
      <c r="C1462" t="s">
        <v>730</v>
      </c>
      <c r="E1462">
        <v>1</v>
      </c>
      <c r="K1462" s="86">
        <v>12000</v>
      </c>
      <c r="L1462" t="s">
        <v>356</v>
      </c>
    </row>
    <row r="1463" spans="1:12" x14ac:dyDescent="0.35">
      <c r="A1463" s="89">
        <v>45925</v>
      </c>
      <c r="B1463" t="s">
        <v>59</v>
      </c>
      <c r="C1463" t="s">
        <v>185</v>
      </c>
      <c r="E1463">
        <v>6</v>
      </c>
      <c r="F1463" s="86">
        <v>42000</v>
      </c>
      <c r="H1463">
        <v>1</v>
      </c>
      <c r="J1463" s="86">
        <v>45000</v>
      </c>
      <c r="K1463" s="86">
        <v>252000</v>
      </c>
      <c r="L1463" t="s">
        <v>356</v>
      </c>
    </row>
    <row r="1464" spans="1:12" x14ac:dyDescent="0.35">
      <c r="A1464" s="89">
        <v>45925</v>
      </c>
      <c r="B1464" t="s">
        <v>684</v>
      </c>
      <c r="C1464" t="s">
        <v>729</v>
      </c>
      <c r="K1464" s="86">
        <v>48654</v>
      </c>
      <c r="L1464" t="s">
        <v>356</v>
      </c>
    </row>
    <row r="1465" spans="1:12" x14ac:dyDescent="0.35">
      <c r="A1465" s="89">
        <v>45925</v>
      </c>
      <c r="B1465" t="s">
        <v>684</v>
      </c>
      <c r="C1465" t="s">
        <v>729</v>
      </c>
      <c r="K1465" s="86">
        <v>62751</v>
      </c>
      <c r="L1465" t="s">
        <v>356</v>
      </c>
    </row>
    <row r="1466" spans="1:12" x14ac:dyDescent="0.35">
      <c r="A1466" s="89">
        <v>45925</v>
      </c>
      <c r="B1466" t="s">
        <v>534</v>
      </c>
      <c r="C1466" t="s">
        <v>157</v>
      </c>
      <c r="E1466">
        <v>5</v>
      </c>
      <c r="F1466" s="86">
        <v>6000</v>
      </c>
      <c r="H1466">
        <v>1</v>
      </c>
      <c r="J1466" s="86">
        <v>6000</v>
      </c>
      <c r="K1466" s="86">
        <v>30000</v>
      </c>
      <c r="L1466" t="s">
        <v>356</v>
      </c>
    </row>
    <row r="1467" spans="1:12" x14ac:dyDescent="0.35">
      <c r="A1467" s="89">
        <v>45926</v>
      </c>
      <c r="B1467" t="s">
        <v>684</v>
      </c>
      <c r="C1467" t="s">
        <v>729</v>
      </c>
      <c r="K1467" s="86">
        <v>72696.91</v>
      </c>
      <c r="L1467" t="s">
        <v>356</v>
      </c>
    </row>
    <row r="1468" spans="1:12" x14ac:dyDescent="0.35">
      <c r="A1468" s="89">
        <v>45926</v>
      </c>
      <c r="B1468" t="s">
        <v>53</v>
      </c>
      <c r="C1468" t="s">
        <v>146</v>
      </c>
      <c r="E1468">
        <v>50</v>
      </c>
      <c r="F1468" s="86">
        <v>75.739999999999995</v>
      </c>
      <c r="H1468">
        <v>1.21</v>
      </c>
      <c r="J1468" s="86">
        <v>91.645399999999995</v>
      </c>
      <c r="K1468" s="86">
        <v>4582.2699999999995</v>
      </c>
      <c r="L1468" t="s">
        <v>356</v>
      </c>
    </row>
    <row r="1469" spans="1:12" x14ac:dyDescent="0.35">
      <c r="A1469" s="89">
        <v>45926</v>
      </c>
      <c r="B1469" t="s">
        <v>53</v>
      </c>
      <c r="C1469" t="s">
        <v>138</v>
      </c>
      <c r="E1469">
        <v>100</v>
      </c>
      <c r="F1469" s="86">
        <v>16.5289</v>
      </c>
      <c r="H1469">
        <v>1.21</v>
      </c>
      <c r="J1469" s="86">
        <v>19.999969</v>
      </c>
      <c r="K1469" s="86">
        <v>1999.9969000000001</v>
      </c>
      <c r="L1469" t="s">
        <v>356</v>
      </c>
    </row>
    <row r="1470" spans="1:12" x14ac:dyDescent="0.35">
      <c r="A1470" s="89">
        <v>45926</v>
      </c>
      <c r="B1470" t="s">
        <v>53</v>
      </c>
      <c r="C1470" t="s">
        <v>136</v>
      </c>
      <c r="E1470">
        <v>50</v>
      </c>
      <c r="F1470" s="86">
        <v>173.95</v>
      </c>
      <c r="H1470">
        <v>1.21</v>
      </c>
      <c r="J1470" s="86">
        <v>210.47949999999997</v>
      </c>
      <c r="K1470" s="86">
        <v>10523.975</v>
      </c>
      <c r="L1470" t="s">
        <v>356</v>
      </c>
    </row>
    <row r="1471" spans="1:12" x14ac:dyDescent="0.35">
      <c r="A1471" s="89">
        <v>45926</v>
      </c>
      <c r="B1471" t="s">
        <v>53</v>
      </c>
      <c r="C1471" t="s">
        <v>147</v>
      </c>
      <c r="E1471">
        <v>50</v>
      </c>
      <c r="F1471" s="86">
        <v>300.37</v>
      </c>
      <c r="H1471">
        <v>1.21</v>
      </c>
      <c r="J1471" s="86">
        <v>363.4477</v>
      </c>
      <c r="K1471" s="86">
        <v>18172.384999999998</v>
      </c>
      <c r="L1471" t="s">
        <v>356</v>
      </c>
    </row>
    <row r="1472" spans="1:12" x14ac:dyDescent="0.35">
      <c r="A1472" s="89">
        <v>45926</v>
      </c>
      <c r="B1472" t="s">
        <v>53</v>
      </c>
      <c r="C1472" t="s">
        <v>139</v>
      </c>
      <c r="E1472">
        <v>2</v>
      </c>
      <c r="F1472" s="86">
        <v>743.8</v>
      </c>
      <c r="H1472">
        <v>1.21</v>
      </c>
      <c r="J1472" s="86">
        <v>899.99800000000005</v>
      </c>
      <c r="K1472" s="86">
        <v>1799.9960000000001</v>
      </c>
      <c r="L1472" t="s">
        <v>356</v>
      </c>
    </row>
    <row r="1473" spans="1:12" x14ac:dyDescent="0.35">
      <c r="A1473" s="89">
        <v>45926</v>
      </c>
      <c r="B1473" t="s">
        <v>53</v>
      </c>
      <c r="C1473" t="s">
        <v>144</v>
      </c>
      <c r="E1473">
        <v>4</v>
      </c>
      <c r="F1473" s="86">
        <v>1074.3800000000001</v>
      </c>
      <c r="H1473">
        <v>1.21</v>
      </c>
      <c r="J1473" s="86">
        <v>1299.9998000000001</v>
      </c>
      <c r="K1473" s="86">
        <v>5199.9992000000002</v>
      </c>
      <c r="L1473" t="s">
        <v>356</v>
      </c>
    </row>
    <row r="1474" spans="1:12" x14ac:dyDescent="0.35">
      <c r="A1474" s="89">
        <v>45927</v>
      </c>
      <c r="B1474" t="s">
        <v>686</v>
      </c>
      <c r="C1474" t="s">
        <v>687</v>
      </c>
      <c r="E1474">
        <v>0.3</v>
      </c>
      <c r="F1474" s="86">
        <v>7966.666666666667</v>
      </c>
      <c r="H1474">
        <v>1</v>
      </c>
      <c r="J1474" s="86">
        <v>7966.666666666667</v>
      </c>
      <c r="K1474" s="86">
        <v>2390</v>
      </c>
      <c r="L1474" t="s">
        <v>356</v>
      </c>
    </row>
    <row r="1475" spans="1:12" x14ac:dyDescent="0.35">
      <c r="A1475" s="89">
        <v>45927</v>
      </c>
      <c r="B1475" t="s">
        <v>684</v>
      </c>
      <c r="C1475" t="s">
        <v>729</v>
      </c>
      <c r="K1475" s="86">
        <v>55525</v>
      </c>
      <c r="L1475" t="s">
        <v>356</v>
      </c>
    </row>
    <row r="1476" spans="1:12" x14ac:dyDescent="0.35">
      <c r="A1476" s="89">
        <v>45927</v>
      </c>
      <c r="B1476" t="s">
        <v>62</v>
      </c>
      <c r="C1476" t="s">
        <v>746</v>
      </c>
      <c r="E1476">
        <v>0.04</v>
      </c>
      <c r="F1476" s="86">
        <v>150000</v>
      </c>
      <c r="H1476">
        <v>1</v>
      </c>
      <c r="J1476" s="86">
        <v>150000</v>
      </c>
      <c r="K1476" s="86">
        <v>6000</v>
      </c>
      <c r="L1476" t="s">
        <v>356</v>
      </c>
    </row>
    <row r="1477" spans="1:12" x14ac:dyDescent="0.35">
      <c r="A1477" s="89">
        <v>45927</v>
      </c>
      <c r="B1477" t="s">
        <v>62</v>
      </c>
      <c r="C1477" t="s">
        <v>190</v>
      </c>
      <c r="E1477">
        <v>7.0000000000000007E-2</v>
      </c>
      <c r="F1477" s="86">
        <v>57142.857142857138</v>
      </c>
      <c r="H1477">
        <v>1</v>
      </c>
      <c r="J1477" s="86">
        <v>57142.857142857138</v>
      </c>
      <c r="K1477" s="86">
        <v>4000</v>
      </c>
      <c r="L1477" t="s">
        <v>356</v>
      </c>
    </row>
    <row r="1478" spans="1:12" x14ac:dyDescent="0.35">
      <c r="A1478" s="89">
        <v>45927</v>
      </c>
      <c r="B1478" t="s">
        <v>54</v>
      </c>
      <c r="C1478" t="s">
        <v>164</v>
      </c>
      <c r="E1478">
        <v>1.3149999999999999</v>
      </c>
      <c r="F1478" s="86">
        <v>2000</v>
      </c>
      <c r="H1478">
        <v>1</v>
      </c>
      <c r="J1478" s="86">
        <v>2000</v>
      </c>
      <c r="K1478" s="86">
        <v>2630</v>
      </c>
      <c r="L1478" t="s">
        <v>356</v>
      </c>
    </row>
    <row r="1479" spans="1:12" x14ac:dyDescent="0.35">
      <c r="A1479" s="89">
        <v>45927</v>
      </c>
      <c r="B1479" t="s">
        <v>54</v>
      </c>
      <c r="C1479" t="s">
        <v>172</v>
      </c>
      <c r="E1479">
        <v>0.47</v>
      </c>
      <c r="F1479" s="86">
        <v>7300</v>
      </c>
      <c r="H1479">
        <v>1</v>
      </c>
      <c r="J1479" s="86">
        <v>7300</v>
      </c>
      <c r="K1479" s="86">
        <v>3431</v>
      </c>
      <c r="L1479" t="s">
        <v>356</v>
      </c>
    </row>
    <row r="1480" spans="1:12" x14ac:dyDescent="0.35">
      <c r="A1480" s="89">
        <v>45927</v>
      </c>
      <c r="B1480" t="s">
        <v>54</v>
      </c>
      <c r="C1480" t="s">
        <v>165</v>
      </c>
      <c r="E1480">
        <v>0.27500000000000002</v>
      </c>
      <c r="F1480" s="86">
        <v>10909.090909090908</v>
      </c>
      <c r="H1480">
        <v>1</v>
      </c>
      <c r="J1480" s="86">
        <v>10909.090909090908</v>
      </c>
      <c r="K1480" s="86">
        <v>3000</v>
      </c>
      <c r="L1480" t="s">
        <v>356</v>
      </c>
    </row>
    <row r="1481" spans="1:12" x14ac:dyDescent="0.35">
      <c r="A1481" s="89">
        <v>45927</v>
      </c>
      <c r="B1481" t="s">
        <v>689</v>
      </c>
      <c r="C1481" t="s">
        <v>700</v>
      </c>
      <c r="E1481">
        <v>2</v>
      </c>
      <c r="F1481" s="86">
        <v>3500</v>
      </c>
      <c r="H1481">
        <v>1</v>
      </c>
      <c r="J1481" s="86">
        <v>3500</v>
      </c>
      <c r="K1481" s="86">
        <v>7000</v>
      </c>
      <c r="L1481" t="s">
        <v>356</v>
      </c>
    </row>
    <row r="1482" spans="1:12" x14ac:dyDescent="0.35">
      <c r="A1482" s="89">
        <v>45928</v>
      </c>
      <c r="B1482" t="s">
        <v>684</v>
      </c>
      <c r="C1482" t="s">
        <v>729</v>
      </c>
      <c r="K1482" s="86">
        <v>81374.42</v>
      </c>
      <c r="L1482" t="s">
        <v>356</v>
      </c>
    </row>
    <row r="1483" spans="1:12" x14ac:dyDescent="0.35">
      <c r="A1483" s="89">
        <v>45928</v>
      </c>
      <c r="B1483" t="s">
        <v>684</v>
      </c>
      <c r="C1483" t="s">
        <v>729</v>
      </c>
      <c r="K1483" s="86">
        <v>3768</v>
      </c>
      <c r="L1483" t="s">
        <v>356</v>
      </c>
    </row>
    <row r="1484" spans="1:12" x14ac:dyDescent="0.35">
      <c r="A1484" s="89">
        <v>45929</v>
      </c>
      <c r="B1484" t="s">
        <v>684</v>
      </c>
      <c r="C1484" t="s">
        <v>729</v>
      </c>
      <c r="K1484" s="86">
        <v>43913</v>
      </c>
      <c r="L1484" t="s">
        <v>356</v>
      </c>
    </row>
    <row r="1485" spans="1:12" x14ac:dyDescent="0.35">
      <c r="A1485" s="89">
        <v>45929</v>
      </c>
      <c r="B1485" t="s">
        <v>50</v>
      </c>
      <c r="C1485" t="s">
        <v>130</v>
      </c>
      <c r="E1485">
        <v>0.25</v>
      </c>
      <c r="F1485" s="86">
        <v>20764.5684</v>
      </c>
      <c r="H1485">
        <v>1.21</v>
      </c>
      <c r="I1485">
        <v>0.06</v>
      </c>
      <c r="J1485" s="86">
        <v>25125.127764000001</v>
      </c>
      <c r="K1485" s="86">
        <v>5904.4050245399994</v>
      </c>
      <c r="L1485" t="s">
        <v>356</v>
      </c>
    </row>
    <row r="1486" spans="1:12" x14ac:dyDescent="0.35">
      <c r="A1486" s="89">
        <v>45929</v>
      </c>
      <c r="B1486" t="s">
        <v>50</v>
      </c>
      <c r="C1486" t="s">
        <v>629</v>
      </c>
      <c r="E1486">
        <v>0.82</v>
      </c>
      <c r="F1486" s="86">
        <v>2088.2546341463417</v>
      </c>
      <c r="H1486">
        <v>1.21</v>
      </c>
      <c r="I1486">
        <v>0.06</v>
      </c>
      <c r="J1486" s="86">
        <v>2526.7881073170738</v>
      </c>
      <c r="K1486" s="86">
        <v>1947.6482731200001</v>
      </c>
      <c r="L1486" t="s">
        <v>356</v>
      </c>
    </row>
    <row r="1487" spans="1:12" x14ac:dyDescent="0.35">
      <c r="A1487" s="89">
        <v>45929</v>
      </c>
      <c r="B1487" t="s">
        <v>50</v>
      </c>
      <c r="C1487" t="s">
        <v>107</v>
      </c>
      <c r="E1487">
        <v>1</v>
      </c>
      <c r="F1487" s="86">
        <v>1821.1618000000001</v>
      </c>
      <c r="H1487">
        <v>1.21</v>
      </c>
      <c r="I1487">
        <v>0.06</v>
      </c>
      <c r="J1487" s="86">
        <v>2203.6057780000001</v>
      </c>
      <c r="K1487" s="86">
        <v>2071.3894313199999</v>
      </c>
      <c r="L1487" t="s">
        <v>356</v>
      </c>
    </row>
    <row r="1488" spans="1:12" x14ac:dyDescent="0.35">
      <c r="A1488" s="89">
        <v>45929</v>
      </c>
      <c r="B1488" t="s">
        <v>50</v>
      </c>
      <c r="C1488" t="s">
        <v>315</v>
      </c>
      <c r="E1488">
        <v>3.52</v>
      </c>
      <c r="F1488" s="86">
        <v>9160.7752999999993</v>
      </c>
      <c r="H1488">
        <v>1.21</v>
      </c>
      <c r="I1488">
        <v>0.06</v>
      </c>
      <c r="J1488" s="86">
        <v>11084.538113000001</v>
      </c>
      <c r="K1488" s="86">
        <v>36676.519708294392</v>
      </c>
      <c r="L1488" t="s">
        <v>356</v>
      </c>
    </row>
    <row r="1489" spans="1:12" x14ac:dyDescent="0.35">
      <c r="A1489" s="89">
        <v>45929</v>
      </c>
      <c r="B1489" t="s">
        <v>50</v>
      </c>
      <c r="C1489" t="s">
        <v>528</v>
      </c>
      <c r="E1489">
        <v>1</v>
      </c>
      <c r="F1489" s="86">
        <v>3138.8701000000001</v>
      </c>
      <c r="H1489">
        <v>1.21</v>
      </c>
      <c r="J1489" s="86">
        <v>3798.0328209999998</v>
      </c>
      <c r="K1489" s="86">
        <v>3798.0328209999998</v>
      </c>
      <c r="L1489" t="s">
        <v>353</v>
      </c>
    </row>
    <row r="1490" spans="1:12" x14ac:dyDescent="0.35">
      <c r="A1490" s="89">
        <v>45929</v>
      </c>
      <c r="B1490" t="s">
        <v>50</v>
      </c>
      <c r="C1490" t="s">
        <v>127</v>
      </c>
      <c r="E1490">
        <v>12</v>
      </c>
      <c r="F1490" s="86">
        <v>1053.7190083333332</v>
      </c>
      <c r="H1490">
        <v>1.21</v>
      </c>
      <c r="J1490" s="86">
        <v>1275.0000000833331</v>
      </c>
      <c r="K1490" s="86">
        <v>15300.000000999997</v>
      </c>
      <c r="L1490" t="s">
        <v>356</v>
      </c>
    </row>
    <row r="1491" spans="1:12" x14ac:dyDescent="0.35">
      <c r="A1491" s="89">
        <v>45929</v>
      </c>
      <c r="B1491" t="s">
        <v>50</v>
      </c>
      <c r="C1491" t="s">
        <v>105</v>
      </c>
      <c r="E1491">
        <v>2</v>
      </c>
      <c r="F1491" s="86">
        <v>1142.46</v>
      </c>
      <c r="H1491">
        <v>1.21</v>
      </c>
      <c r="J1491" s="86">
        <v>1382.3766000000001</v>
      </c>
      <c r="K1491" s="86">
        <v>2764.7532000000001</v>
      </c>
      <c r="L1491" t="s">
        <v>356</v>
      </c>
    </row>
    <row r="1492" spans="1:12" x14ac:dyDescent="0.35">
      <c r="A1492" s="89">
        <v>45929</v>
      </c>
      <c r="B1492" t="s">
        <v>50</v>
      </c>
      <c r="C1492" t="s">
        <v>104</v>
      </c>
      <c r="E1492">
        <v>7.26</v>
      </c>
      <c r="F1492" s="86">
        <v>7041.4740000000002</v>
      </c>
      <c r="H1492">
        <v>1.21</v>
      </c>
      <c r="J1492" s="86">
        <v>8520.18354</v>
      </c>
      <c r="K1492" s="86">
        <v>61856.532500399997</v>
      </c>
      <c r="L1492" t="s">
        <v>356</v>
      </c>
    </row>
    <row r="1493" spans="1:12" x14ac:dyDescent="0.35">
      <c r="A1493" s="89">
        <v>45929</v>
      </c>
      <c r="B1493" t="s">
        <v>50</v>
      </c>
      <c r="C1493" t="s">
        <v>741</v>
      </c>
      <c r="E1493">
        <v>3.5</v>
      </c>
      <c r="F1493" s="86">
        <v>5488.0007999999998</v>
      </c>
      <c r="H1493">
        <v>1.21</v>
      </c>
      <c r="I1493">
        <v>0.06</v>
      </c>
      <c r="J1493" s="86">
        <v>6640.4809679999998</v>
      </c>
      <c r="K1493" s="86">
        <v>21847.182384719996</v>
      </c>
      <c r="L1493" t="s">
        <v>356</v>
      </c>
    </row>
    <row r="1494" spans="1:12" x14ac:dyDescent="0.35">
      <c r="A1494" s="89">
        <v>45929</v>
      </c>
      <c r="B1494" t="s">
        <v>50</v>
      </c>
      <c r="C1494" t="s">
        <v>326</v>
      </c>
      <c r="E1494">
        <v>2</v>
      </c>
      <c r="F1494" s="86">
        <v>857.34</v>
      </c>
      <c r="H1494">
        <v>1.21</v>
      </c>
      <c r="J1494" s="86">
        <v>1037.3814</v>
      </c>
      <c r="K1494" s="86">
        <v>2074.7628</v>
      </c>
      <c r="L1494" t="s">
        <v>356</v>
      </c>
    </row>
    <row r="1495" spans="1:12" x14ac:dyDescent="0.35">
      <c r="A1495" s="89">
        <v>45929</v>
      </c>
      <c r="B1495" t="s">
        <v>50</v>
      </c>
      <c r="C1495" t="s">
        <v>106</v>
      </c>
      <c r="E1495">
        <v>0.8</v>
      </c>
      <c r="F1495" s="86">
        <v>2082.8552500000001</v>
      </c>
      <c r="H1495">
        <v>1.21</v>
      </c>
      <c r="J1495" s="86">
        <v>2520.2548525000002</v>
      </c>
      <c r="K1495" s="86">
        <v>2016.203882</v>
      </c>
      <c r="L1495" t="s">
        <v>356</v>
      </c>
    </row>
    <row r="1496" spans="1:12" x14ac:dyDescent="0.35">
      <c r="A1496" s="89">
        <v>45929</v>
      </c>
      <c r="B1496" t="s">
        <v>51</v>
      </c>
      <c r="C1496" t="s">
        <v>350</v>
      </c>
      <c r="E1496">
        <v>1</v>
      </c>
      <c r="F1496" s="86">
        <v>5050</v>
      </c>
      <c r="H1496">
        <v>1</v>
      </c>
      <c r="J1496" s="86">
        <v>5050</v>
      </c>
      <c r="K1496" s="86">
        <v>5050</v>
      </c>
      <c r="L1496" t="s">
        <v>356</v>
      </c>
    </row>
    <row r="1497" spans="1:12" x14ac:dyDescent="0.35">
      <c r="A1497" s="89">
        <v>45929</v>
      </c>
      <c r="B1497" t="s">
        <v>54</v>
      </c>
      <c r="C1497" t="s">
        <v>164</v>
      </c>
      <c r="E1497">
        <v>3</v>
      </c>
      <c r="F1497" s="86">
        <v>2000</v>
      </c>
      <c r="H1497">
        <v>1</v>
      </c>
      <c r="J1497" s="86">
        <v>2000</v>
      </c>
      <c r="K1497" s="86">
        <v>6000</v>
      </c>
      <c r="L1497" t="s">
        <v>356</v>
      </c>
    </row>
    <row r="1498" spans="1:12" x14ac:dyDescent="0.35">
      <c r="A1498" s="89">
        <v>45929</v>
      </c>
      <c r="B1498" t="s">
        <v>54</v>
      </c>
      <c r="C1498" t="s">
        <v>152</v>
      </c>
      <c r="E1498">
        <v>14</v>
      </c>
      <c r="F1498" s="86">
        <v>1571.4285714285711</v>
      </c>
      <c r="H1498">
        <v>1</v>
      </c>
      <c r="J1498" s="86">
        <v>1571.4285714285711</v>
      </c>
      <c r="K1498" s="86">
        <v>22000</v>
      </c>
      <c r="L1498" t="s">
        <v>356</v>
      </c>
    </row>
    <row r="1499" spans="1:12" x14ac:dyDescent="0.35">
      <c r="A1499" s="89">
        <v>45929</v>
      </c>
      <c r="B1499" t="s">
        <v>54</v>
      </c>
      <c r="C1499" t="s">
        <v>514</v>
      </c>
      <c r="E1499">
        <v>1.2350000000000001</v>
      </c>
      <c r="F1499" s="86">
        <v>6900</v>
      </c>
      <c r="H1499">
        <v>1</v>
      </c>
      <c r="J1499" s="86">
        <v>6900</v>
      </c>
      <c r="K1499" s="86">
        <v>8521.5</v>
      </c>
      <c r="L1499" t="s">
        <v>356</v>
      </c>
    </row>
    <row r="1500" spans="1:12" x14ac:dyDescent="0.35">
      <c r="A1500" s="89">
        <v>45929</v>
      </c>
      <c r="B1500" t="s">
        <v>54</v>
      </c>
      <c r="C1500" t="s">
        <v>165</v>
      </c>
      <c r="E1500">
        <v>0.27500000000000002</v>
      </c>
      <c r="F1500" s="86">
        <v>10909.090909090908</v>
      </c>
      <c r="H1500">
        <v>1</v>
      </c>
      <c r="J1500" s="86">
        <v>10909.090909090908</v>
      </c>
      <c r="K1500" s="86">
        <v>3000</v>
      </c>
      <c r="L1500" t="s">
        <v>356</v>
      </c>
    </row>
    <row r="1501" spans="1:12" x14ac:dyDescent="0.35">
      <c r="A1501" s="89">
        <v>45930</v>
      </c>
      <c r="B1501" t="s">
        <v>240</v>
      </c>
      <c r="C1501" t="s">
        <v>241</v>
      </c>
      <c r="E1501">
        <v>10</v>
      </c>
      <c r="F1501" s="86">
        <v>3262.248</v>
      </c>
      <c r="H1501">
        <v>1.21</v>
      </c>
      <c r="I1501">
        <v>0.05</v>
      </c>
      <c r="J1501" s="86">
        <v>3947.32008</v>
      </c>
      <c r="K1501" s="86">
        <v>37499.540760000004</v>
      </c>
      <c r="L1501" t="s">
        <v>353</v>
      </c>
    </row>
    <row r="1502" spans="1:12" x14ac:dyDescent="0.35">
      <c r="A1502" s="89">
        <v>45930</v>
      </c>
      <c r="B1502" t="s">
        <v>52</v>
      </c>
      <c r="C1502" t="s">
        <v>129</v>
      </c>
      <c r="E1502">
        <v>12</v>
      </c>
      <c r="F1502" s="86">
        <v>1285.1400000000001</v>
      </c>
      <c r="H1502">
        <v>1.21</v>
      </c>
      <c r="J1502" s="86">
        <v>1555.0193999999999</v>
      </c>
      <c r="K1502" s="86">
        <v>18660.232800000002</v>
      </c>
      <c r="L1502" t="s">
        <v>356</v>
      </c>
    </row>
    <row r="1503" spans="1:12" x14ac:dyDescent="0.35">
      <c r="A1503" s="89">
        <v>45930</v>
      </c>
      <c r="B1503" t="s">
        <v>52</v>
      </c>
      <c r="C1503" t="s">
        <v>127</v>
      </c>
      <c r="E1503">
        <v>96</v>
      </c>
      <c r="F1503" s="86">
        <v>1157.1600000000001</v>
      </c>
      <c r="H1503">
        <v>1.21</v>
      </c>
      <c r="J1503" s="86">
        <v>1400.1636000000001</v>
      </c>
      <c r="K1503" s="86">
        <v>134415.70560000002</v>
      </c>
      <c r="L1503" t="s">
        <v>356</v>
      </c>
    </row>
    <row r="1504" spans="1:12" x14ac:dyDescent="0.35">
      <c r="A1504" s="89">
        <v>45931</v>
      </c>
      <c r="B1504" t="s">
        <v>684</v>
      </c>
      <c r="C1504" t="s">
        <v>729</v>
      </c>
      <c r="K1504" s="86">
        <v>31789.66</v>
      </c>
      <c r="L1504" t="s">
        <v>356</v>
      </c>
    </row>
    <row r="1505" spans="1:12" x14ac:dyDescent="0.35">
      <c r="A1505" s="89">
        <v>45931</v>
      </c>
      <c r="B1505" t="s">
        <v>684</v>
      </c>
      <c r="C1505" t="s">
        <v>729</v>
      </c>
      <c r="K1505" s="86">
        <v>5652</v>
      </c>
      <c r="L1505" t="s">
        <v>356</v>
      </c>
    </row>
    <row r="1506" spans="1:12" x14ac:dyDescent="0.35">
      <c r="A1506" s="89">
        <v>45931</v>
      </c>
      <c r="B1506" t="s">
        <v>607</v>
      </c>
      <c r="C1506" t="s">
        <v>482</v>
      </c>
      <c r="E1506">
        <v>10</v>
      </c>
      <c r="F1506" s="86">
        <v>1214.876</v>
      </c>
      <c r="H1506">
        <v>1.21</v>
      </c>
      <c r="I1506">
        <v>0.10000032925170964</v>
      </c>
      <c r="J1506" s="86">
        <v>1469.9999600000001</v>
      </c>
      <c r="K1506" s="86">
        <v>13229.9948</v>
      </c>
      <c r="L1506" t="s">
        <v>356</v>
      </c>
    </row>
    <row r="1507" spans="1:12" x14ac:dyDescent="0.35">
      <c r="A1507" s="89">
        <v>45931</v>
      </c>
      <c r="B1507" t="s">
        <v>607</v>
      </c>
      <c r="C1507" t="s">
        <v>435</v>
      </c>
      <c r="E1507">
        <v>2</v>
      </c>
      <c r="F1507" s="86">
        <v>690.08</v>
      </c>
      <c r="H1507">
        <v>1.21</v>
      </c>
      <c r="I1507">
        <v>0.10000289821469976</v>
      </c>
      <c r="J1507" s="86">
        <v>834.99680000000001</v>
      </c>
      <c r="K1507" s="86">
        <v>1502.9894000000002</v>
      </c>
      <c r="L1507" t="s">
        <v>356</v>
      </c>
    </row>
    <row r="1508" spans="1:12" x14ac:dyDescent="0.35">
      <c r="A1508" s="89">
        <v>45931</v>
      </c>
      <c r="B1508" t="s">
        <v>607</v>
      </c>
      <c r="C1508" t="s">
        <v>611</v>
      </c>
      <c r="E1508">
        <v>8</v>
      </c>
      <c r="F1508" s="86">
        <v>1685.95</v>
      </c>
      <c r="H1508">
        <v>1.21</v>
      </c>
      <c r="I1508">
        <v>9.9851715649930298E-2</v>
      </c>
      <c r="J1508" s="86">
        <v>2039.9994999999999</v>
      </c>
      <c r="K1508" s="86">
        <v>14690.4164</v>
      </c>
      <c r="L1508" t="s">
        <v>356</v>
      </c>
    </row>
    <row r="1509" spans="1:12" x14ac:dyDescent="0.35">
      <c r="A1509" s="89">
        <v>45931</v>
      </c>
      <c r="B1509" t="s">
        <v>607</v>
      </c>
      <c r="C1509" t="s">
        <v>614</v>
      </c>
      <c r="E1509">
        <v>8</v>
      </c>
      <c r="F1509" s="86">
        <v>3834.71</v>
      </c>
      <c r="H1509">
        <v>1.21</v>
      </c>
      <c r="I1509">
        <v>0.10000006519397817</v>
      </c>
      <c r="J1509" s="86">
        <v>4639.9991</v>
      </c>
      <c r="K1509" s="86">
        <v>33407.991099999999</v>
      </c>
      <c r="L1509" t="s">
        <v>356</v>
      </c>
    </row>
    <row r="1510" spans="1:12" x14ac:dyDescent="0.35">
      <c r="A1510" s="89">
        <v>45931</v>
      </c>
      <c r="B1510" t="s">
        <v>56</v>
      </c>
      <c r="C1510" t="s">
        <v>168</v>
      </c>
      <c r="E1510">
        <v>2</v>
      </c>
      <c r="F1510" s="86">
        <v>11730</v>
      </c>
      <c r="H1510">
        <v>1</v>
      </c>
      <c r="J1510" s="86">
        <v>11730</v>
      </c>
      <c r="K1510" s="86">
        <v>23460</v>
      </c>
      <c r="L1510" t="s">
        <v>353</v>
      </c>
    </row>
    <row r="1511" spans="1:12" x14ac:dyDescent="0.35">
      <c r="A1511" s="89">
        <v>45931</v>
      </c>
      <c r="B1511" t="s">
        <v>56</v>
      </c>
      <c r="C1511" t="s">
        <v>168</v>
      </c>
      <c r="E1511">
        <v>1</v>
      </c>
      <c r="F1511" s="86">
        <v>11730</v>
      </c>
      <c r="H1511">
        <v>1</v>
      </c>
      <c r="J1511" s="86">
        <v>11730</v>
      </c>
      <c r="K1511" s="86">
        <v>11730</v>
      </c>
      <c r="L1511" t="s">
        <v>356</v>
      </c>
    </row>
    <row r="1512" spans="1:12" x14ac:dyDescent="0.35">
      <c r="A1512" s="89">
        <v>45932</v>
      </c>
      <c r="B1512" t="s">
        <v>59</v>
      </c>
      <c r="C1512" t="s">
        <v>185</v>
      </c>
      <c r="E1512">
        <v>9</v>
      </c>
      <c r="F1512" s="86">
        <v>41500</v>
      </c>
      <c r="H1512">
        <v>1</v>
      </c>
      <c r="J1512" s="86">
        <v>41500</v>
      </c>
      <c r="K1512" s="86">
        <v>373500</v>
      </c>
      <c r="L1512" t="s">
        <v>356</v>
      </c>
    </row>
    <row r="1513" spans="1:12" x14ac:dyDescent="0.35">
      <c r="A1513" s="89">
        <v>45932</v>
      </c>
      <c r="B1513" t="s">
        <v>59</v>
      </c>
      <c r="C1513" t="s">
        <v>186</v>
      </c>
      <c r="E1513">
        <v>0.5</v>
      </c>
      <c r="F1513" s="86">
        <v>81000</v>
      </c>
      <c r="H1513">
        <v>1</v>
      </c>
      <c r="J1513" s="86">
        <v>81000</v>
      </c>
      <c r="K1513" s="86">
        <v>40500</v>
      </c>
      <c r="L1513" t="s">
        <v>356</v>
      </c>
    </row>
    <row r="1514" spans="1:12" x14ac:dyDescent="0.35">
      <c r="A1514" s="89">
        <v>45932</v>
      </c>
      <c r="B1514" t="s">
        <v>684</v>
      </c>
      <c r="C1514" t="s">
        <v>729</v>
      </c>
      <c r="K1514" s="86">
        <v>42682.400000000001</v>
      </c>
      <c r="L1514" t="s">
        <v>356</v>
      </c>
    </row>
    <row r="1515" spans="1:12" x14ac:dyDescent="0.35">
      <c r="A1515" s="89">
        <v>45933</v>
      </c>
      <c r="B1515" t="s">
        <v>684</v>
      </c>
      <c r="C1515" t="s">
        <v>729</v>
      </c>
      <c r="K1515" s="86">
        <v>57519.58</v>
      </c>
      <c r="L1515" t="s">
        <v>356</v>
      </c>
    </row>
    <row r="1516" spans="1:12" x14ac:dyDescent="0.35">
      <c r="A1516" s="89">
        <v>45933</v>
      </c>
      <c r="B1516" t="s">
        <v>534</v>
      </c>
      <c r="C1516" t="s">
        <v>167</v>
      </c>
      <c r="E1516">
        <v>540</v>
      </c>
      <c r="F1516" s="86">
        <v>194.44444444444449</v>
      </c>
      <c r="H1516">
        <v>1</v>
      </c>
      <c r="J1516" s="86">
        <v>194.44444444444449</v>
      </c>
      <c r="K1516" s="86">
        <v>105000</v>
      </c>
      <c r="L1516" t="s">
        <v>356</v>
      </c>
    </row>
    <row r="1517" spans="1:12" x14ac:dyDescent="0.35">
      <c r="A1517" s="89">
        <v>45933</v>
      </c>
      <c r="B1517" t="s">
        <v>534</v>
      </c>
      <c r="C1517" t="s">
        <v>512</v>
      </c>
      <c r="E1517">
        <v>14</v>
      </c>
      <c r="F1517" s="86">
        <v>1071.4285714285711</v>
      </c>
      <c r="H1517">
        <v>1</v>
      </c>
      <c r="J1517" s="86">
        <v>1071.4285714285711</v>
      </c>
      <c r="K1517" s="86">
        <v>14999.999999999998</v>
      </c>
      <c r="L1517" t="s">
        <v>356</v>
      </c>
    </row>
    <row r="1518" spans="1:12" x14ac:dyDescent="0.35">
      <c r="A1518" s="89">
        <v>45933</v>
      </c>
      <c r="B1518" t="s">
        <v>534</v>
      </c>
      <c r="C1518" t="s">
        <v>514</v>
      </c>
      <c r="E1518">
        <v>11</v>
      </c>
      <c r="F1518" s="86">
        <v>6818.181818181818</v>
      </c>
      <c r="H1518">
        <v>1</v>
      </c>
      <c r="J1518" s="86">
        <v>6818.181818181818</v>
      </c>
      <c r="K1518" s="86">
        <v>75000</v>
      </c>
      <c r="L1518" t="s">
        <v>356</v>
      </c>
    </row>
    <row r="1519" spans="1:12" x14ac:dyDescent="0.35">
      <c r="A1519" s="89">
        <v>45934</v>
      </c>
      <c r="B1519" t="s">
        <v>705</v>
      </c>
      <c r="C1519" t="s">
        <v>252</v>
      </c>
      <c r="E1519">
        <v>1</v>
      </c>
      <c r="F1519" s="86">
        <v>13264</v>
      </c>
      <c r="H1519">
        <v>1.21</v>
      </c>
      <c r="J1519" s="86">
        <v>16049.44</v>
      </c>
      <c r="K1519" s="86">
        <v>16049.44</v>
      </c>
      <c r="L1519" t="s">
        <v>353</v>
      </c>
    </row>
    <row r="1520" spans="1:12" x14ac:dyDescent="0.35">
      <c r="A1520" s="89">
        <v>45934</v>
      </c>
      <c r="B1520" t="s">
        <v>684</v>
      </c>
      <c r="C1520" t="s">
        <v>729</v>
      </c>
      <c r="K1520" s="86">
        <v>56469</v>
      </c>
      <c r="L1520" t="s">
        <v>356</v>
      </c>
    </row>
    <row r="1521" spans="1:12" x14ac:dyDescent="0.35">
      <c r="A1521" s="89">
        <v>45934</v>
      </c>
      <c r="B1521" t="s">
        <v>684</v>
      </c>
      <c r="C1521" t="s">
        <v>729</v>
      </c>
      <c r="K1521" s="86">
        <v>2390</v>
      </c>
      <c r="L1521" t="s">
        <v>356</v>
      </c>
    </row>
    <row r="1522" spans="1:12" x14ac:dyDescent="0.35">
      <c r="A1522" s="89">
        <v>45934</v>
      </c>
      <c r="B1522" t="s">
        <v>684</v>
      </c>
      <c r="C1522" t="s">
        <v>729</v>
      </c>
      <c r="K1522" s="86">
        <v>2390</v>
      </c>
      <c r="L1522" t="s">
        <v>356</v>
      </c>
    </row>
    <row r="1523" spans="1:12" x14ac:dyDescent="0.35">
      <c r="A1523" s="89">
        <v>45934</v>
      </c>
      <c r="B1523" t="s">
        <v>603</v>
      </c>
      <c r="C1523" t="s">
        <v>486</v>
      </c>
      <c r="E1523">
        <v>5</v>
      </c>
      <c r="F1523" s="86">
        <v>2439.67</v>
      </c>
      <c r="H1523">
        <v>1.21</v>
      </c>
      <c r="J1523" s="86">
        <v>2952.0007000000001</v>
      </c>
      <c r="K1523" s="86">
        <v>14760.003500000001</v>
      </c>
      <c r="L1523" t="s">
        <v>353</v>
      </c>
    </row>
    <row r="1524" spans="1:12" x14ac:dyDescent="0.35">
      <c r="A1524" s="89">
        <v>45934</v>
      </c>
      <c r="B1524" t="s">
        <v>603</v>
      </c>
      <c r="C1524" t="s">
        <v>200</v>
      </c>
      <c r="E1524">
        <v>3</v>
      </c>
      <c r="F1524" s="86">
        <v>1728.1</v>
      </c>
      <c r="H1524">
        <v>1.21</v>
      </c>
      <c r="J1524" s="86">
        <v>2091.0010000000002</v>
      </c>
      <c r="K1524" s="86">
        <v>6273.0029999999997</v>
      </c>
      <c r="L1524" t="s">
        <v>353</v>
      </c>
    </row>
    <row r="1525" spans="1:12" x14ac:dyDescent="0.35">
      <c r="A1525" s="89">
        <v>45934</v>
      </c>
      <c r="B1525" t="s">
        <v>239</v>
      </c>
      <c r="C1525" t="s">
        <v>235</v>
      </c>
      <c r="E1525">
        <v>1</v>
      </c>
      <c r="F1525" s="86">
        <v>9743.7999999999993</v>
      </c>
      <c r="H1525">
        <v>1.21</v>
      </c>
      <c r="J1525" s="86">
        <v>11789.998</v>
      </c>
      <c r="K1525" s="86">
        <v>11789.998</v>
      </c>
      <c r="L1525" t="s">
        <v>353</v>
      </c>
    </row>
    <row r="1526" spans="1:12" x14ac:dyDescent="0.35">
      <c r="A1526" s="89">
        <v>45934</v>
      </c>
      <c r="B1526" t="s">
        <v>57</v>
      </c>
      <c r="C1526" t="s">
        <v>217</v>
      </c>
      <c r="E1526">
        <v>5</v>
      </c>
      <c r="F1526" s="86">
        <v>1948.8</v>
      </c>
      <c r="H1526">
        <v>1.21</v>
      </c>
      <c r="J1526" s="86">
        <v>2358.0479999999998</v>
      </c>
      <c r="K1526" s="86">
        <v>11790.24</v>
      </c>
      <c r="L1526" t="s">
        <v>353</v>
      </c>
    </row>
    <row r="1527" spans="1:12" x14ac:dyDescent="0.35">
      <c r="A1527" s="89">
        <v>45934</v>
      </c>
      <c r="B1527" t="s">
        <v>62</v>
      </c>
      <c r="C1527" t="s">
        <v>746</v>
      </c>
      <c r="E1527">
        <v>0.04</v>
      </c>
      <c r="F1527" s="86">
        <v>150000</v>
      </c>
      <c r="H1527">
        <v>1</v>
      </c>
      <c r="J1527" s="86">
        <v>150000</v>
      </c>
      <c r="K1527" s="86">
        <v>6000</v>
      </c>
      <c r="L1527" t="s">
        <v>356</v>
      </c>
    </row>
    <row r="1528" spans="1:12" x14ac:dyDescent="0.35">
      <c r="A1528" s="89">
        <v>45934</v>
      </c>
      <c r="B1528" t="s">
        <v>62</v>
      </c>
      <c r="C1528" t="s">
        <v>190</v>
      </c>
      <c r="E1528">
        <v>7.0000000000000007E-2</v>
      </c>
      <c r="F1528" s="86">
        <v>57142.857142857138</v>
      </c>
      <c r="H1528">
        <v>1</v>
      </c>
      <c r="J1528" s="86">
        <v>57142.857142857138</v>
      </c>
      <c r="K1528" s="86">
        <v>4000</v>
      </c>
      <c r="L1528" t="s">
        <v>356</v>
      </c>
    </row>
    <row r="1529" spans="1:12" x14ac:dyDescent="0.35">
      <c r="A1529" s="89">
        <v>45934</v>
      </c>
      <c r="B1529" t="s">
        <v>63</v>
      </c>
      <c r="C1529" t="s">
        <v>719</v>
      </c>
      <c r="E1529">
        <v>1</v>
      </c>
      <c r="F1529" s="86">
        <v>30400</v>
      </c>
      <c r="H1529">
        <v>1</v>
      </c>
      <c r="J1529" s="86">
        <v>30400</v>
      </c>
      <c r="K1529" s="86">
        <v>30400</v>
      </c>
      <c r="L1529" t="s">
        <v>329</v>
      </c>
    </row>
    <row r="1530" spans="1:12" x14ac:dyDescent="0.35">
      <c r="A1530" s="89">
        <v>45934</v>
      </c>
      <c r="B1530" t="s">
        <v>63</v>
      </c>
      <c r="C1530" t="s">
        <v>718</v>
      </c>
      <c r="E1530">
        <v>1</v>
      </c>
      <c r="F1530" s="86">
        <v>25000</v>
      </c>
      <c r="H1530">
        <v>1</v>
      </c>
      <c r="J1530" s="86">
        <v>25000</v>
      </c>
      <c r="K1530" s="86">
        <v>25000</v>
      </c>
      <c r="L1530" t="s">
        <v>329</v>
      </c>
    </row>
    <row r="1531" spans="1:12" x14ac:dyDescent="0.35">
      <c r="A1531" s="89">
        <v>45934</v>
      </c>
      <c r="B1531" t="s">
        <v>54</v>
      </c>
      <c r="C1531" t="s">
        <v>164</v>
      </c>
      <c r="E1531">
        <v>3</v>
      </c>
      <c r="F1531" s="86">
        <v>3000</v>
      </c>
      <c r="H1531">
        <v>1</v>
      </c>
      <c r="J1531" s="86">
        <v>3000</v>
      </c>
      <c r="K1531" s="86">
        <v>9000</v>
      </c>
      <c r="L1531" t="s">
        <v>356</v>
      </c>
    </row>
    <row r="1532" spans="1:12" x14ac:dyDescent="0.35">
      <c r="A1532" s="89">
        <v>45934</v>
      </c>
      <c r="B1532" t="s">
        <v>54</v>
      </c>
      <c r="C1532" t="s">
        <v>163</v>
      </c>
      <c r="E1532">
        <v>0.6</v>
      </c>
      <c r="F1532" s="86">
        <v>7800</v>
      </c>
      <c r="H1532">
        <v>1</v>
      </c>
      <c r="J1532" s="86">
        <v>7800</v>
      </c>
      <c r="K1532" s="86">
        <v>4680</v>
      </c>
      <c r="L1532" t="s">
        <v>356</v>
      </c>
    </row>
    <row r="1533" spans="1:12" x14ac:dyDescent="0.35">
      <c r="A1533" s="89">
        <v>45934</v>
      </c>
      <c r="B1533" t="s">
        <v>689</v>
      </c>
      <c r="C1533" t="s">
        <v>706</v>
      </c>
      <c r="K1533" s="86">
        <v>51400</v>
      </c>
      <c r="L1533" t="s">
        <v>356</v>
      </c>
    </row>
    <row r="1534" spans="1:12" x14ac:dyDescent="0.35">
      <c r="A1534" s="89">
        <v>45935</v>
      </c>
      <c r="B1534" t="s">
        <v>357</v>
      </c>
      <c r="C1534" t="s">
        <v>759</v>
      </c>
      <c r="E1534">
        <v>1</v>
      </c>
      <c r="F1534" s="86">
        <v>18500</v>
      </c>
      <c r="H1534">
        <v>1</v>
      </c>
      <c r="J1534" s="86">
        <v>18500</v>
      </c>
      <c r="K1534" s="86">
        <v>18500</v>
      </c>
      <c r="L1534" t="s">
        <v>356</v>
      </c>
    </row>
    <row r="1535" spans="1:12" x14ac:dyDescent="0.35">
      <c r="A1535" s="89">
        <v>45935</v>
      </c>
      <c r="B1535" t="s">
        <v>357</v>
      </c>
      <c r="C1535" t="s">
        <v>758</v>
      </c>
      <c r="E1535">
        <v>1</v>
      </c>
      <c r="F1535" s="86">
        <v>18500</v>
      </c>
      <c r="H1535">
        <v>1</v>
      </c>
      <c r="J1535" s="86">
        <v>18500</v>
      </c>
      <c r="K1535" s="86">
        <v>18500</v>
      </c>
      <c r="L1535" t="s">
        <v>356</v>
      </c>
    </row>
    <row r="1536" spans="1:12" x14ac:dyDescent="0.35">
      <c r="A1536" s="89">
        <v>45935</v>
      </c>
      <c r="B1536" t="s">
        <v>684</v>
      </c>
      <c r="C1536" t="s">
        <v>729</v>
      </c>
      <c r="K1536" s="86">
        <v>40222</v>
      </c>
      <c r="L1536" t="s">
        <v>356</v>
      </c>
    </row>
    <row r="1537" spans="1:12" x14ac:dyDescent="0.35">
      <c r="A1537" s="89">
        <v>45935</v>
      </c>
      <c r="B1537" t="s">
        <v>684</v>
      </c>
      <c r="C1537" t="s">
        <v>729</v>
      </c>
      <c r="K1537" s="86">
        <v>4710</v>
      </c>
      <c r="L1537" t="s">
        <v>356</v>
      </c>
    </row>
    <row r="1538" spans="1:12" x14ac:dyDescent="0.35">
      <c r="A1538" s="89">
        <v>45935</v>
      </c>
      <c r="B1538" t="s">
        <v>50</v>
      </c>
      <c r="C1538" t="s">
        <v>720</v>
      </c>
      <c r="E1538">
        <v>10</v>
      </c>
      <c r="F1538" s="86">
        <v>2159.504132231405</v>
      </c>
      <c r="H1538">
        <v>1.21</v>
      </c>
      <c r="I1538">
        <v>0.06</v>
      </c>
      <c r="J1538" s="86">
        <v>2613</v>
      </c>
      <c r="K1538" s="86">
        <v>24562.199999999997</v>
      </c>
      <c r="L1538" t="s">
        <v>329</v>
      </c>
    </row>
    <row r="1539" spans="1:12" x14ac:dyDescent="0.35">
      <c r="A1539" s="89">
        <v>45935</v>
      </c>
      <c r="B1539" t="s">
        <v>603</v>
      </c>
      <c r="C1539" t="s">
        <v>251</v>
      </c>
      <c r="E1539">
        <v>5</v>
      </c>
      <c r="F1539" s="86">
        <v>2656.8</v>
      </c>
      <c r="H1539">
        <v>1</v>
      </c>
      <c r="J1539" s="86">
        <v>2656.8</v>
      </c>
      <c r="K1539" s="86">
        <v>13284</v>
      </c>
      <c r="L1539" t="s">
        <v>329</v>
      </c>
    </row>
    <row r="1540" spans="1:12" x14ac:dyDescent="0.35">
      <c r="A1540" s="89">
        <v>45935</v>
      </c>
      <c r="B1540" t="s">
        <v>603</v>
      </c>
      <c r="C1540" t="s">
        <v>208</v>
      </c>
      <c r="E1540">
        <v>3</v>
      </c>
      <c r="F1540" s="86">
        <v>2041.8</v>
      </c>
      <c r="H1540">
        <v>1.21</v>
      </c>
      <c r="J1540" s="86">
        <v>2470.578</v>
      </c>
      <c r="K1540" s="86">
        <v>7411.7340000000004</v>
      </c>
      <c r="L1540" t="s">
        <v>329</v>
      </c>
    </row>
    <row r="1541" spans="1:12" x14ac:dyDescent="0.35">
      <c r="A1541" s="89">
        <v>45936</v>
      </c>
      <c r="B1541" t="s">
        <v>50</v>
      </c>
      <c r="C1541" t="s">
        <v>720</v>
      </c>
      <c r="E1541">
        <v>10</v>
      </c>
      <c r="F1541" s="86">
        <v>2469.5865000000003</v>
      </c>
      <c r="H1541">
        <v>1.21</v>
      </c>
      <c r="I1541">
        <v>0.06</v>
      </c>
      <c r="J1541" s="86">
        <v>2988.199665000001</v>
      </c>
      <c r="K1541" s="86">
        <v>28089.076851000002</v>
      </c>
      <c r="L1541" t="s">
        <v>356</v>
      </c>
    </row>
    <row r="1542" spans="1:12" x14ac:dyDescent="0.35">
      <c r="A1542" s="89">
        <v>45936</v>
      </c>
      <c r="B1542" t="s">
        <v>50</v>
      </c>
      <c r="C1542" t="s">
        <v>178</v>
      </c>
      <c r="E1542">
        <v>10</v>
      </c>
      <c r="F1542" s="86">
        <v>677.76859999999999</v>
      </c>
      <c r="H1542">
        <v>1.21</v>
      </c>
      <c r="I1542">
        <v>0.06</v>
      </c>
      <c r="J1542" s="86">
        <v>820.10000600000001</v>
      </c>
      <c r="K1542" s="86">
        <v>7708.940056399998</v>
      </c>
      <c r="L1542" t="s">
        <v>356</v>
      </c>
    </row>
    <row r="1543" spans="1:12" x14ac:dyDescent="0.35">
      <c r="A1543" s="89">
        <v>45936</v>
      </c>
      <c r="B1543" t="s">
        <v>50</v>
      </c>
      <c r="C1543" t="s">
        <v>130</v>
      </c>
      <c r="E1543">
        <v>0.25</v>
      </c>
      <c r="F1543" s="86">
        <v>18578.573199999999</v>
      </c>
      <c r="H1543">
        <v>1.21</v>
      </c>
      <c r="I1543">
        <v>0.06</v>
      </c>
      <c r="J1543" s="86">
        <v>22480.073572000001</v>
      </c>
      <c r="K1543" s="86">
        <v>5282.8172894199988</v>
      </c>
      <c r="L1543" t="s">
        <v>356</v>
      </c>
    </row>
    <row r="1544" spans="1:12" x14ac:dyDescent="0.35">
      <c r="A1544" s="89">
        <v>45936</v>
      </c>
      <c r="B1544" t="s">
        <v>50</v>
      </c>
      <c r="C1544" t="s">
        <v>629</v>
      </c>
      <c r="E1544">
        <v>2.46</v>
      </c>
      <c r="F1544" s="86">
        <v>1779.8780487804879</v>
      </c>
      <c r="H1544">
        <v>1.21</v>
      </c>
      <c r="I1544">
        <v>0.06</v>
      </c>
      <c r="J1544" s="86">
        <v>2153.6524390243903</v>
      </c>
      <c r="K1544" s="86">
        <v>4980.1058999999996</v>
      </c>
      <c r="L1544" t="s">
        <v>356</v>
      </c>
    </row>
    <row r="1545" spans="1:12" x14ac:dyDescent="0.35">
      <c r="A1545" s="89">
        <v>45936</v>
      </c>
      <c r="B1545" t="s">
        <v>50</v>
      </c>
      <c r="C1545" t="s">
        <v>315</v>
      </c>
      <c r="E1545">
        <v>3.5</v>
      </c>
      <c r="F1545" s="86">
        <v>9360.7752999999993</v>
      </c>
      <c r="H1545">
        <v>1.21</v>
      </c>
      <c r="I1545">
        <v>0.06</v>
      </c>
      <c r="J1545" s="86">
        <v>11326.538113000001</v>
      </c>
      <c r="K1545" s="86">
        <v>37264.310391769992</v>
      </c>
      <c r="L1545" t="s">
        <v>356</v>
      </c>
    </row>
    <row r="1546" spans="1:12" x14ac:dyDescent="0.35">
      <c r="A1546" s="89">
        <v>45936</v>
      </c>
      <c r="B1546" t="s">
        <v>50</v>
      </c>
      <c r="C1546" t="s">
        <v>103</v>
      </c>
      <c r="E1546">
        <v>1</v>
      </c>
      <c r="F1546" s="86">
        <v>25337.093799999999</v>
      </c>
      <c r="H1546">
        <v>1.21</v>
      </c>
      <c r="I1546">
        <v>0.06</v>
      </c>
      <c r="J1546" s="86">
        <v>30657.883497999999</v>
      </c>
      <c r="K1546" s="86">
        <v>28818.410488119996</v>
      </c>
      <c r="L1546" t="s">
        <v>356</v>
      </c>
    </row>
    <row r="1547" spans="1:12" x14ac:dyDescent="0.35">
      <c r="A1547" s="89">
        <v>45936</v>
      </c>
      <c r="B1547" t="s">
        <v>50</v>
      </c>
      <c r="C1547" t="s">
        <v>105</v>
      </c>
      <c r="E1547">
        <v>2</v>
      </c>
      <c r="F1547" s="86">
        <v>1142.46</v>
      </c>
      <c r="H1547">
        <v>1.21</v>
      </c>
      <c r="J1547" s="86">
        <v>1382.3766000000001</v>
      </c>
      <c r="K1547" s="86">
        <v>2764.7532000000001</v>
      </c>
      <c r="L1547" t="s">
        <v>356</v>
      </c>
    </row>
    <row r="1548" spans="1:12" x14ac:dyDescent="0.35">
      <c r="A1548" s="89">
        <v>45936</v>
      </c>
      <c r="B1548" t="s">
        <v>50</v>
      </c>
      <c r="C1548" t="s">
        <v>104</v>
      </c>
      <c r="E1548">
        <v>3.96</v>
      </c>
      <c r="F1548" s="86">
        <v>6650.2920000000004</v>
      </c>
      <c r="H1548">
        <v>1.21</v>
      </c>
      <c r="J1548" s="86">
        <v>8046.8533200000002</v>
      </c>
      <c r="K1548" s="86">
        <v>31865.539147200001</v>
      </c>
      <c r="L1548" t="s">
        <v>356</v>
      </c>
    </row>
    <row r="1549" spans="1:12" x14ac:dyDescent="0.35">
      <c r="A1549" s="89">
        <v>45936</v>
      </c>
      <c r="B1549" t="s">
        <v>50</v>
      </c>
      <c r="C1549" t="s">
        <v>741</v>
      </c>
      <c r="E1549">
        <v>4</v>
      </c>
      <c r="F1549" s="86">
        <v>5441.3947749999998</v>
      </c>
      <c r="H1549">
        <v>1.21</v>
      </c>
      <c r="I1549">
        <v>0.06</v>
      </c>
      <c r="J1549" s="86">
        <v>6584.0876777499998</v>
      </c>
      <c r="K1549" s="86">
        <v>24756.169668339993</v>
      </c>
      <c r="L1549" t="s">
        <v>356</v>
      </c>
    </row>
    <row r="1550" spans="1:12" x14ac:dyDescent="0.35">
      <c r="A1550" s="89">
        <v>45936</v>
      </c>
      <c r="B1550" t="s">
        <v>50</v>
      </c>
      <c r="C1550" t="s">
        <v>111</v>
      </c>
      <c r="E1550">
        <v>0.5</v>
      </c>
      <c r="F1550" s="86">
        <v>4667.8980000000001</v>
      </c>
      <c r="H1550">
        <v>1.21</v>
      </c>
      <c r="I1550">
        <v>0.06</v>
      </c>
      <c r="J1550" s="86">
        <v>5648.1565799999998</v>
      </c>
      <c r="K1550" s="86">
        <v>2654.6335926000002</v>
      </c>
      <c r="L1550" t="s">
        <v>356</v>
      </c>
    </row>
    <row r="1551" spans="1:12" x14ac:dyDescent="0.35">
      <c r="A1551" s="89">
        <v>45936</v>
      </c>
      <c r="B1551" t="s">
        <v>50</v>
      </c>
      <c r="C1551" t="s">
        <v>106</v>
      </c>
      <c r="E1551">
        <v>0.8</v>
      </c>
      <c r="F1551" s="86">
        <v>2082.8552500000001</v>
      </c>
      <c r="H1551">
        <v>1.21</v>
      </c>
      <c r="I1551">
        <v>0.06</v>
      </c>
      <c r="J1551" s="86">
        <v>2520.2548525000002</v>
      </c>
      <c r="K1551" s="86">
        <v>1895.2316490799999</v>
      </c>
      <c r="L1551" t="s">
        <v>356</v>
      </c>
    </row>
    <row r="1552" spans="1:12" x14ac:dyDescent="0.35">
      <c r="A1552" s="89">
        <v>45936</v>
      </c>
      <c r="B1552" t="s">
        <v>51</v>
      </c>
      <c r="C1552" t="s">
        <v>350</v>
      </c>
      <c r="E1552">
        <v>400</v>
      </c>
      <c r="F1552" s="86">
        <v>12.625</v>
      </c>
      <c r="H1552">
        <v>1</v>
      </c>
      <c r="J1552" s="86">
        <v>12.625</v>
      </c>
      <c r="K1552" s="86">
        <v>5050</v>
      </c>
      <c r="L1552" t="s">
        <v>356</v>
      </c>
    </row>
    <row r="1553" spans="1:12" x14ac:dyDescent="0.35">
      <c r="A1553" s="89">
        <v>45937</v>
      </c>
      <c r="B1553" t="s">
        <v>684</v>
      </c>
      <c r="C1553" t="s">
        <v>729</v>
      </c>
      <c r="K1553" s="86">
        <v>6280</v>
      </c>
      <c r="L1553" t="s">
        <v>356</v>
      </c>
    </row>
    <row r="1554" spans="1:12" x14ac:dyDescent="0.35">
      <c r="A1554" s="89">
        <v>45937</v>
      </c>
      <c r="B1554" t="s">
        <v>54</v>
      </c>
      <c r="C1554" t="s">
        <v>164</v>
      </c>
      <c r="E1554">
        <v>3</v>
      </c>
      <c r="F1554" s="86">
        <v>2000</v>
      </c>
      <c r="H1554">
        <v>1</v>
      </c>
      <c r="J1554" s="86">
        <v>2000</v>
      </c>
      <c r="K1554" s="86">
        <v>6000</v>
      </c>
      <c r="L1554" t="s">
        <v>356</v>
      </c>
    </row>
    <row r="1555" spans="1:12" x14ac:dyDescent="0.35">
      <c r="A1555" s="89">
        <v>45937</v>
      </c>
      <c r="B1555" t="s">
        <v>54</v>
      </c>
      <c r="C1555" t="s">
        <v>268</v>
      </c>
      <c r="E1555">
        <v>0.5</v>
      </c>
      <c r="F1555" s="86">
        <v>2800</v>
      </c>
      <c r="H1555">
        <v>1</v>
      </c>
      <c r="J1555" s="86">
        <v>2800</v>
      </c>
      <c r="K1555" s="86">
        <v>1400</v>
      </c>
      <c r="L1555" t="s">
        <v>356</v>
      </c>
    </row>
    <row r="1556" spans="1:12" x14ac:dyDescent="0.35">
      <c r="A1556" s="89">
        <v>45937</v>
      </c>
      <c r="B1556" t="s">
        <v>54</v>
      </c>
      <c r="C1556" t="s">
        <v>172</v>
      </c>
      <c r="E1556">
        <v>0.5</v>
      </c>
      <c r="F1556" s="86">
        <v>7300</v>
      </c>
      <c r="H1556">
        <v>1</v>
      </c>
      <c r="J1556" s="86">
        <v>7300</v>
      </c>
      <c r="K1556" s="86">
        <v>3650</v>
      </c>
      <c r="L1556" t="s">
        <v>356</v>
      </c>
    </row>
    <row r="1557" spans="1:12" x14ac:dyDescent="0.35">
      <c r="A1557" s="89">
        <v>45937</v>
      </c>
      <c r="B1557" t="s">
        <v>54</v>
      </c>
      <c r="C1557" t="s">
        <v>163</v>
      </c>
      <c r="E1557">
        <v>0.5</v>
      </c>
      <c r="F1557" s="86">
        <v>7800</v>
      </c>
      <c r="H1557">
        <v>1</v>
      </c>
      <c r="J1557" s="86">
        <v>7800</v>
      </c>
      <c r="K1557" s="86">
        <v>3900</v>
      </c>
      <c r="L1557" t="s">
        <v>356</v>
      </c>
    </row>
    <row r="1558" spans="1:12" x14ac:dyDescent="0.35">
      <c r="A1558" s="89">
        <v>45937</v>
      </c>
      <c r="B1558" t="s">
        <v>54</v>
      </c>
      <c r="C1558" t="s">
        <v>262</v>
      </c>
      <c r="E1558">
        <v>0.59</v>
      </c>
      <c r="F1558" s="86">
        <v>2000</v>
      </c>
      <c r="H1558">
        <v>1</v>
      </c>
      <c r="J1558" s="86">
        <v>2000</v>
      </c>
      <c r="K1558" s="86">
        <v>1180</v>
      </c>
      <c r="L1558" t="s">
        <v>356</v>
      </c>
    </row>
    <row r="1559" spans="1:12" x14ac:dyDescent="0.35">
      <c r="A1559" s="89">
        <v>45937</v>
      </c>
      <c r="B1559" t="s">
        <v>54</v>
      </c>
      <c r="C1559" t="s">
        <v>165</v>
      </c>
      <c r="E1559">
        <v>0.27500000000000002</v>
      </c>
      <c r="F1559" s="86">
        <v>10909.090909090908</v>
      </c>
      <c r="H1559">
        <v>1</v>
      </c>
      <c r="J1559" s="86">
        <v>10909.090909090908</v>
      </c>
      <c r="K1559" s="86">
        <v>3000</v>
      </c>
      <c r="L1559" t="s">
        <v>356</v>
      </c>
    </row>
    <row r="1560" spans="1:12" x14ac:dyDescent="0.35">
      <c r="A1560" s="89">
        <v>45937</v>
      </c>
      <c r="B1560" t="s">
        <v>54</v>
      </c>
      <c r="C1560" t="s">
        <v>28</v>
      </c>
      <c r="E1560">
        <v>1</v>
      </c>
      <c r="F1560" s="86">
        <v>2100</v>
      </c>
      <c r="H1560">
        <v>1</v>
      </c>
      <c r="J1560" s="86">
        <v>2100</v>
      </c>
      <c r="K1560" s="86">
        <v>2100</v>
      </c>
      <c r="L1560" t="s">
        <v>356</v>
      </c>
    </row>
    <row r="1561" spans="1:12" x14ac:dyDescent="0.35">
      <c r="A1561" s="89">
        <v>45937</v>
      </c>
      <c r="B1561" t="s">
        <v>54</v>
      </c>
      <c r="C1561" t="s">
        <v>45</v>
      </c>
      <c r="E1561">
        <v>3</v>
      </c>
      <c r="F1561" s="86">
        <v>950</v>
      </c>
      <c r="H1561">
        <v>1</v>
      </c>
      <c r="J1561" s="86">
        <v>950</v>
      </c>
      <c r="K1561" s="86">
        <v>2850</v>
      </c>
      <c r="L1561" t="s">
        <v>356</v>
      </c>
    </row>
    <row r="1562" spans="1:12" x14ac:dyDescent="0.35">
      <c r="A1562" s="89">
        <v>45938</v>
      </c>
      <c r="B1562" t="s">
        <v>684</v>
      </c>
      <c r="C1562" t="s">
        <v>729</v>
      </c>
      <c r="K1562" s="86">
        <v>44094.66</v>
      </c>
      <c r="L1562" t="s">
        <v>356</v>
      </c>
    </row>
    <row r="1563" spans="1:12" x14ac:dyDescent="0.35">
      <c r="A1563" s="89">
        <v>45939</v>
      </c>
      <c r="B1563" t="s">
        <v>722</v>
      </c>
      <c r="C1563" t="s">
        <v>723</v>
      </c>
      <c r="E1563">
        <v>24</v>
      </c>
      <c r="F1563" s="86">
        <v>1033.0578512396694</v>
      </c>
      <c r="H1563">
        <v>1.21</v>
      </c>
      <c r="J1563" s="86">
        <v>1250</v>
      </c>
      <c r="K1563" s="86">
        <v>29999.999999999996</v>
      </c>
      <c r="L1563" t="s">
        <v>356</v>
      </c>
    </row>
    <row r="1564" spans="1:12" x14ac:dyDescent="0.35">
      <c r="A1564" s="89">
        <v>45939</v>
      </c>
      <c r="B1564" t="s">
        <v>684</v>
      </c>
      <c r="C1564" t="s">
        <v>729</v>
      </c>
      <c r="K1564" s="86">
        <v>79747.520000000004</v>
      </c>
      <c r="L1564" t="s">
        <v>356</v>
      </c>
    </row>
    <row r="1565" spans="1:12" x14ac:dyDescent="0.35">
      <c r="A1565" s="89">
        <v>45939</v>
      </c>
      <c r="B1565" t="s">
        <v>50</v>
      </c>
      <c r="C1565" t="s">
        <v>720</v>
      </c>
      <c r="E1565">
        <v>10</v>
      </c>
      <c r="F1565" s="86">
        <v>2469.5865000000003</v>
      </c>
      <c r="H1565">
        <v>1.21</v>
      </c>
      <c r="I1565">
        <v>0.06</v>
      </c>
      <c r="J1565" s="86">
        <v>2988.199665000001</v>
      </c>
      <c r="K1565" s="86">
        <v>28089.076851000002</v>
      </c>
      <c r="L1565" t="s">
        <v>353</v>
      </c>
    </row>
    <row r="1566" spans="1:12" x14ac:dyDescent="0.35">
      <c r="A1566" s="89">
        <v>45939</v>
      </c>
      <c r="B1566" t="s">
        <v>50</v>
      </c>
      <c r="C1566" t="s">
        <v>528</v>
      </c>
      <c r="E1566">
        <v>1</v>
      </c>
      <c r="F1566" s="86">
        <v>3138.8701000000001</v>
      </c>
      <c r="H1566">
        <v>1.21</v>
      </c>
      <c r="I1566">
        <v>0.06</v>
      </c>
      <c r="J1566" s="86">
        <v>3798.0328209999998</v>
      </c>
      <c r="K1566" s="86">
        <v>3570.1508517399998</v>
      </c>
      <c r="L1566" t="s">
        <v>353</v>
      </c>
    </row>
    <row r="1567" spans="1:12" x14ac:dyDescent="0.35">
      <c r="A1567" s="89">
        <v>45939</v>
      </c>
      <c r="B1567" t="s">
        <v>50</v>
      </c>
      <c r="C1567" t="s">
        <v>741</v>
      </c>
      <c r="E1567">
        <v>4</v>
      </c>
      <c r="F1567" s="86">
        <v>5441.3947749999998</v>
      </c>
      <c r="H1567">
        <v>1.21</v>
      </c>
      <c r="I1567">
        <v>0.06</v>
      </c>
      <c r="J1567" s="86">
        <v>6584.0876777499998</v>
      </c>
      <c r="K1567" s="86">
        <v>24756.169668339993</v>
      </c>
      <c r="L1567" t="s">
        <v>353</v>
      </c>
    </row>
    <row r="1568" spans="1:12" x14ac:dyDescent="0.35">
      <c r="A1568" s="89">
        <v>45939</v>
      </c>
      <c r="B1568" t="s">
        <v>603</v>
      </c>
      <c r="C1568" t="s">
        <v>251</v>
      </c>
      <c r="E1568">
        <v>1</v>
      </c>
      <c r="F1568" s="86">
        <v>2748.6</v>
      </c>
      <c r="H1568">
        <v>1.21</v>
      </c>
      <c r="J1568" s="86">
        <v>3325.8059999999996</v>
      </c>
      <c r="K1568" s="86">
        <v>3325.8059999999996</v>
      </c>
      <c r="L1568" t="s">
        <v>353</v>
      </c>
    </row>
    <row r="1569" spans="1:12" x14ac:dyDescent="0.35">
      <c r="A1569" s="89">
        <v>45939</v>
      </c>
      <c r="B1569" t="s">
        <v>603</v>
      </c>
      <c r="C1569" t="s">
        <v>122</v>
      </c>
      <c r="E1569">
        <v>1</v>
      </c>
      <c r="F1569" s="86">
        <v>3991.74</v>
      </c>
      <c r="H1569">
        <v>1.21</v>
      </c>
      <c r="J1569" s="86">
        <v>4830.0054</v>
      </c>
      <c r="K1569" s="86">
        <v>4830.0054</v>
      </c>
      <c r="L1569" t="s">
        <v>356</v>
      </c>
    </row>
    <row r="1570" spans="1:12" x14ac:dyDescent="0.35">
      <c r="A1570" s="89">
        <v>45939</v>
      </c>
      <c r="B1570" t="s">
        <v>239</v>
      </c>
      <c r="C1570" t="s">
        <v>236</v>
      </c>
      <c r="E1570">
        <v>1</v>
      </c>
      <c r="F1570" s="86">
        <v>9743.7999999999993</v>
      </c>
      <c r="H1570">
        <v>1.21</v>
      </c>
      <c r="J1570" s="86">
        <v>11789.998</v>
      </c>
      <c r="K1570" s="86">
        <v>11789.998</v>
      </c>
      <c r="L1570" t="s">
        <v>353</v>
      </c>
    </row>
    <row r="1571" spans="1:12" x14ac:dyDescent="0.35">
      <c r="A1571" s="89">
        <v>45939</v>
      </c>
      <c r="B1571" t="s">
        <v>239</v>
      </c>
      <c r="C1571" t="s">
        <v>235</v>
      </c>
      <c r="E1571">
        <v>1</v>
      </c>
      <c r="F1571" s="86">
        <v>9743.7999999999993</v>
      </c>
      <c r="H1571">
        <v>1.21</v>
      </c>
      <c r="J1571" s="86">
        <v>11789.998</v>
      </c>
      <c r="K1571" s="86">
        <v>11789.998</v>
      </c>
      <c r="L1571" t="s">
        <v>353</v>
      </c>
    </row>
    <row r="1572" spans="1:12" x14ac:dyDescent="0.35">
      <c r="A1572" s="89">
        <v>45939</v>
      </c>
      <c r="B1572" t="s">
        <v>53</v>
      </c>
      <c r="C1572" t="s">
        <v>139</v>
      </c>
      <c r="E1572">
        <v>2</v>
      </c>
      <c r="F1572" s="86">
        <v>743.8</v>
      </c>
      <c r="H1572">
        <v>1.21</v>
      </c>
      <c r="J1572" s="86">
        <v>899.99800000000005</v>
      </c>
      <c r="K1572" s="86">
        <v>1799.9960000000001</v>
      </c>
      <c r="L1572" t="s">
        <v>356</v>
      </c>
    </row>
    <row r="1573" spans="1:12" x14ac:dyDescent="0.35">
      <c r="A1573" s="89">
        <v>45939</v>
      </c>
      <c r="B1573" t="s">
        <v>53</v>
      </c>
      <c r="C1573" t="s">
        <v>447</v>
      </c>
      <c r="E1573">
        <v>50</v>
      </c>
      <c r="F1573" s="86">
        <v>30.71</v>
      </c>
      <c r="H1573">
        <v>1.21</v>
      </c>
      <c r="J1573" s="86">
        <v>37.159100000000002</v>
      </c>
      <c r="K1573" s="86">
        <v>1857.9549999999999</v>
      </c>
      <c r="L1573" t="s">
        <v>356</v>
      </c>
    </row>
    <row r="1574" spans="1:12" x14ac:dyDescent="0.35">
      <c r="A1574" s="89">
        <v>45939</v>
      </c>
      <c r="B1574" t="s">
        <v>53</v>
      </c>
      <c r="C1574" t="s">
        <v>667</v>
      </c>
      <c r="E1574">
        <v>2</v>
      </c>
      <c r="F1574" s="86">
        <v>991.74</v>
      </c>
      <c r="H1574">
        <v>1.21</v>
      </c>
      <c r="J1574" s="86">
        <v>1200.0054</v>
      </c>
      <c r="K1574" s="86">
        <v>2400.0108</v>
      </c>
      <c r="L1574" t="s">
        <v>353</v>
      </c>
    </row>
    <row r="1575" spans="1:12" x14ac:dyDescent="0.35">
      <c r="A1575" s="89">
        <v>45939</v>
      </c>
      <c r="B1575" t="s">
        <v>53</v>
      </c>
      <c r="C1575" t="s">
        <v>553</v>
      </c>
      <c r="E1575">
        <v>100</v>
      </c>
      <c r="F1575" s="86">
        <v>10.7438</v>
      </c>
      <c r="H1575">
        <v>1.21</v>
      </c>
      <c r="J1575" s="86">
        <v>12.999998</v>
      </c>
      <c r="K1575" s="86">
        <v>1299.9998000000001</v>
      </c>
      <c r="L1575" t="s">
        <v>356</v>
      </c>
    </row>
    <row r="1576" spans="1:12" x14ac:dyDescent="0.35">
      <c r="A1576" s="89">
        <v>45939</v>
      </c>
      <c r="B1576" t="s">
        <v>53</v>
      </c>
      <c r="C1576" t="s">
        <v>289</v>
      </c>
      <c r="E1576">
        <v>30</v>
      </c>
      <c r="F1576" s="86">
        <v>107.44</v>
      </c>
      <c r="H1576">
        <v>1.21</v>
      </c>
      <c r="J1576" s="86">
        <v>130.00239999999999</v>
      </c>
      <c r="K1576" s="86">
        <v>3900.0720000000001</v>
      </c>
      <c r="L1576" t="s">
        <v>356</v>
      </c>
    </row>
    <row r="1577" spans="1:12" x14ac:dyDescent="0.35">
      <c r="A1577" s="89">
        <v>45939</v>
      </c>
      <c r="B1577" t="s">
        <v>53</v>
      </c>
      <c r="C1577" t="s">
        <v>144</v>
      </c>
      <c r="E1577">
        <v>5</v>
      </c>
      <c r="F1577" s="86">
        <v>1074.3800000000001</v>
      </c>
      <c r="H1577">
        <v>1.21</v>
      </c>
      <c r="J1577" s="86">
        <v>1299.9998000000001</v>
      </c>
      <c r="K1577" s="86">
        <v>6499.9990000000007</v>
      </c>
      <c r="L1577" t="s">
        <v>356</v>
      </c>
    </row>
    <row r="1578" spans="1:12" x14ac:dyDescent="0.35">
      <c r="A1578" s="89">
        <v>45939</v>
      </c>
      <c r="B1578" t="s">
        <v>53</v>
      </c>
      <c r="C1578" t="s">
        <v>635</v>
      </c>
      <c r="E1578">
        <v>50</v>
      </c>
      <c r="F1578" s="86">
        <v>371.9</v>
      </c>
      <c r="H1578">
        <v>1.21</v>
      </c>
      <c r="J1578" s="86">
        <v>449.99900000000002</v>
      </c>
      <c r="K1578" s="86">
        <v>22499.95</v>
      </c>
      <c r="L1578" t="s">
        <v>356</v>
      </c>
    </row>
    <row r="1579" spans="1:12" x14ac:dyDescent="0.35">
      <c r="A1579" s="89">
        <v>45939</v>
      </c>
      <c r="B1579" t="s">
        <v>346</v>
      </c>
      <c r="C1579" t="s">
        <v>331</v>
      </c>
      <c r="E1579">
        <v>5</v>
      </c>
      <c r="F1579" s="86">
        <v>7250.64</v>
      </c>
      <c r="H1579">
        <v>1.21</v>
      </c>
      <c r="J1579" s="86">
        <v>8773.2743999999984</v>
      </c>
      <c r="K1579" s="86">
        <v>43866.372000000003</v>
      </c>
      <c r="L1579" t="s">
        <v>353</v>
      </c>
    </row>
    <row r="1580" spans="1:12" x14ac:dyDescent="0.35">
      <c r="A1580" s="89">
        <v>45939</v>
      </c>
      <c r="B1580" t="s">
        <v>346</v>
      </c>
      <c r="C1580" t="s">
        <v>333</v>
      </c>
      <c r="E1580">
        <v>3.42</v>
      </c>
      <c r="F1580" s="86">
        <v>8625.0350999999991</v>
      </c>
      <c r="H1580">
        <v>1.21</v>
      </c>
      <c r="J1580" s="86">
        <v>10436.292471000001</v>
      </c>
      <c r="K1580" s="86">
        <v>35692.120250819993</v>
      </c>
      <c r="L1580" t="s">
        <v>353</v>
      </c>
    </row>
    <row r="1581" spans="1:12" x14ac:dyDescent="0.35">
      <c r="A1581" s="89">
        <v>45939</v>
      </c>
      <c r="B1581" t="s">
        <v>57</v>
      </c>
      <c r="C1581" t="s">
        <v>744</v>
      </c>
      <c r="E1581">
        <v>1</v>
      </c>
      <c r="F1581" s="86">
        <v>22686.3</v>
      </c>
      <c r="H1581">
        <v>1.21</v>
      </c>
      <c r="J1581" s="86">
        <v>27450.422999999999</v>
      </c>
      <c r="K1581" s="86">
        <v>27450.422999999999</v>
      </c>
      <c r="L1581" t="s">
        <v>353</v>
      </c>
    </row>
    <row r="1582" spans="1:12" x14ac:dyDescent="0.35">
      <c r="A1582" s="89">
        <v>45939</v>
      </c>
      <c r="B1582" t="s">
        <v>57</v>
      </c>
      <c r="C1582" t="s">
        <v>220</v>
      </c>
      <c r="E1582">
        <v>10</v>
      </c>
      <c r="F1582" s="86">
        <v>1272.5</v>
      </c>
      <c r="H1582">
        <v>1.21</v>
      </c>
      <c r="J1582" s="86">
        <v>1539.7249999999999</v>
      </c>
      <c r="K1582" s="86">
        <v>15397.25</v>
      </c>
      <c r="L1582" t="s">
        <v>356</v>
      </c>
    </row>
    <row r="1583" spans="1:12" x14ac:dyDescent="0.35">
      <c r="A1583" s="89">
        <v>45939</v>
      </c>
      <c r="B1583" t="s">
        <v>57</v>
      </c>
      <c r="C1583" t="s">
        <v>222</v>
      </c>
      <c r="E1583">
        <v>5</v>
      </c>
      <c r="F1583" s="86">
        <v>2232</v>
      </c>
      <c r="H1583">
        <v>1.21</v>
      </c>
      <c r="J1583" s="86">
        <v>2700.72</v>
      </c>
      <c r="K1583" s="86">
        <v>13503.6</v>
      </c>
      <c r="L1583" t="s">
        <v>353</v>
      </c>
    </row>
    <row r="1584" spans="1:12" x14ac:dyDescent="0.35">
      <c r="A1584" s="89">
        <v>45939</v>
      </c>
      <c r="B1584" t="s">
        <v>52</v>
      </c>
      <c r="C1584" t="s">
        <v>127</v>
      </c>
      <c r="E1584">
        <v>72</v>
      </c>
      <c r="F1584" s="86">
        <v>1157.1600000000001</v>
      </c>
      <c r="H1584">
        <v>1.21</v>
      </c>
      <c r="J1584" s="86">
        <v>1400.1636000000001</v>
      </c>
      <c r="K1584" s="86">
        <v>100811.7792</v>
      </c>
      <c r="L1584" t="s">
        <v>356</v>
      </c>
    </row>
    <row r="1585" spans="1:12" x14ac:dyDescent="0.35">
      <c r="A1585" s="89">
        <v>45939</v>
      </c>
      <c r="B1585" t="s">
        <v>52</v>
      </c>
      <c r="C1585" t="s">
        <v>127</v>
      </c>
      <c r="E1585">
        <v>12</v>
      </c>
      <c r="F1585" s="86">
        <v>1157.1600000000001</v>
      </c>
      <c r="H1585">
        <v>1.21</v>
      </c>
      <c r="J1585" s="86">
        <v>1400.1636000000001</v>
      </c>
      <c r="K1585" s="86">
        <v>16801.963200000002</v>
      </c>
      <c r="L1585" t="s">
        <v>353</v>
      </c>
    </row>
    <row r="1586" spans="1:12" x14ac:dyDescent="0.35">
      <c r="A1586" s="89">
        <v>45939</v>
      </c>
      <c r="B1586" t="s">
        <v>689</v>
      </c>
      <c r="C1586" t="s">
        <v>724</v>
      </c>
      <c r="E1586">
        <v>0.2</v>
      </c>
      <c r="F1586" s="86">
        <v>15000</v>
      </c>
      <c r="H1586">
        <v>1</v>
      </c>
      <c r="J1586" s="86">
        <v>15000</v>
      </c>
      <c r="K1586" s="86">
        <v>3000</v>
      </c>
      <c r="L1586" t="s">
        <v>356</v>
      </c>
    </row>
    <row r="1587" spans="1:12" x14ac:dyDescent="0.35">
      <c r="A1587" s="89">
        <v>45940</v>
      </c>
      <c r="B1587" t="s">
        <v>59</v>
      </c>
      <c r="C1587" t="s">
        <v>185</v>
      </c>
      <c r="E1587">
        <v>3</v>
      </c>
      <c r="F1587" s="86">
        <v>42350</v>
      </c>
      <c r="H1587">
        <v>1</v>
      </c>
      <c r="J1587" s="86">
        <v>42350</v>
      </c>
      <c r="K1587" s="86">
        <v>127050</v>
      </c>
      <c r="L1587" t="s">
        <v>356</v>
      </c>
    </row>
    <row r="1588" spans="1:12" x14ac:dyDescent="0.35">
      <c r="A1588" s="89">
        <v>45940</v>
      </c>
      <c r="B1588" t="s">
        <v>59</v>
      </c>
      <c r="C1588" t="s">
        <v>186</v>
      </c>
      <c r="E1588">
        <v>0.5</v>
      </c>
      <c r="F1588" s="86">
        <v>77440</v>
      </c>
      <c r="H1588">
        <v>1</v>
      </c>
      <c r="J1588" s="86">
        <v>77440</v>
      </c>
      <c r="K1588" s="86">
        <v>38720</v>
      </c>
      <c r="L1588" t="s">
        <v>356</v>
      </c>
    </row>
    <row r="1589" spans="1:12" x14ac:dyDescent="0.35">
      <c r="A1589" s="89">
        <v>45940</v>
      </c>
      <c r="B1589" t="s">
        <v>684</v>
      </c>
      <c r="C1589" t="s">
        <v>729</v>
      </c>
      <c r="K1589" s="86">
        <v>71402</v>
      </c>
      <c r="L1589" t="s">
        <v>356</v>
      </c>
    </row>
    <row r="1590" spans="1:12" x14ac:dyDescent="0.35">
      <c r="A1590" s="89">
        <v>45940</v>
      </c>
      <c r="B1590" t="s">
        <v>239</v>
      </c>
      <c r="C1590" t="s">
        <v>236</v>
      </c>
      <c r="E1590">
        <v>1</v>
      </c>
      <c r="F1590" s="86">
        <v>9743.7999999999993</v>
      </c>
      <c r="H1590">
        <v>1.21</v>
      </c>
      <c r="J1590" s="86">
        <v>11789.998</v>
      </c>
      <c r="K1590" s="86">
        <v>11789.998</v>
      </c>
      <c r="L1590" t="s">
        <v>353</v>
      </c>
    </row>
    <row r="1591" spans="1:12" x14ac:dyDescent="0.35">
      <c r="A1591" s="89">
        <v>45940</v>
      </c>
      <c r="B1591" t="s">
        <v>56</v>
      </c>
      <c r="C1591" t="s">
        <v>725</v>
      </c>
      <c r="E1591">
        <v>1</v>
      </c>
      <c r="F1591" s="86">
        <v>11920</v>
      </c>
      <c r="H1591">
        <v>1</v>
      </c>
      <c r="J1591" s="86">
        <v>11920</v>
      </c>
      <c r="K1591" s="86">
        <v>11920</v>
      </c>
      <c r="L1591" t="s">
        <v>356</v>
      </c>
    </row>
    <row r="1592" spans="1:12" x14ac:dyDescent="0.35">
      <c r="A1592" s="89">
        <v>45940</v>
      </c>
      <c r="B1592" t="s">
        <v>56</v>
      </c>
      <c r="C1592" t="s">
        <v>168</v>
      </c>
      <c r="E1592">
        <v>1</v>
      </c>
      <c r="F1592" s="86">
        <v>11730</v>
      </c>
      <c r="H1592">
        <v>1</v>
      </c>
      <c r="J1592" s="86">
        <v>11730</v>
      </c>
      <c r="K1592" s="86">
        <v>11730</v>
      </c>
      <c r="L1592" t="s">
        <v>356</v>
      </c>
    </row>
    <row r="1593" spans="1:12" x14ac:dyDescent="0.35">
      <c r="A1593" s="89">
        <v>45940</v>
      </c>
      <c r="B1593" t="s">
        <v>54</v>
      </c>
      <c r="C1593" t="s">
        <v>172</v>
      </c>
      <c r="E1593">
        <v>0.8</v>
      </c>
      <c r="F1593" s="86">
        <v>7300</v>
      </c>
      <c r="H1593">
        <v>1</v>
      </c>
      <c r="J1593" s="86">
        <v>7300</v>
      </c>
      <c r="K1593" s="86">
        <v>5840</v>
      </c>
      <c r="L1593" t="s">
        <v>353</v>
      </c>
    </row>
    <row r="1594" spans="1:12" x14ac:dyDescent="0.35">
      <c r="A1594" s="89">
        <v>45940</v>
      </c>
      <c r="B1594" t="s">
        <v>54</v>
      </c>
      <c r="C1594" t="s">
        <v>550</v>
      </c>
      <c r="E1594">
        <v>3.375</v>
      </c>
      <c r="F1594" s="86">
        <v>2300</v>
      </c>
      <c r="H1594">
        <v>1</v>
      </c>
      <c r="J1594" s="86">
        <v>2300</v>
      </c>
      <c r="K1594" s="86">
        <v>7762.5</v>
      </c>
      <c r="L1594" t="s">
        <v>356</v>
      </c>
    </row>
    <row r="1595" spans="1:12" x14ac:dyDescent="0.35">
      <c r="A1595" s="89">
        <v>45940</v>
      </c>
      <c r="B1595" t="s">
        <v>54</v>
      </c>
      <c r="C1595" t="s">
        <v>498</v>
      </c>
      <c r="E1595">
        <v>1</v>
      </c>
      <c r="F1595" s="86">
        <v>1800</v>
      </c>
      <c r="H1595">
        <v>1</v>
      </c>
      <c r="J1595" s="86">
        <v>1800</v>
      </c>
      <c r="K1595" s="86">
        <v>1800</v>
      </c>
      <c r="L1595" t="s">
        <v>353</v>
      </c>
    </row>
    <row r="1596" spans="1:12" x14ac:dyDescent="0.35">
      <c r="A1596" s="89">
        <v>45940</v>
      </c>
      <c r="B1596" t="s">
        <v>54</v>
      </c>
      <c r="C1596" t="s">
        <v>512</v>
      </c>
      <c r="E1596">
        <v>14</v>
      </c>
      <c r="F1596" s="86">
        <v>1000</v>
      </c>
      <c r="H1596">
        <v>1</v>
      </c>
      <c r="J1596" s="86">
        <v>1000</v>
      </c>
      <c r="K1596" s="86">
        <v>14000</v>
      </c>
      <c r="L1596" t="s">
        <v>356</v>
      </c>
    </row>
    <row r="1597" spans="1:12" x14ac:dyDescent="0.35">
      <c r="A1597" s="89">
        <v>45940</v>
      </c>
      <c r="B1597" t="s">
        <v>54</v>
      </c>
      <c r="C1597" t="s">
        <v>156</v>
      </c>
      <c r="E1597">
        <v>0.76500000000000001</v>
      </c>
      <c r="F1597" s="86">
        <v>2500</v>
      </c>
      <c r="H1597">
        <v>1</v>
      </c>
      <c r="J1597" s="86">
        <v>2500</v>
      </c>
      <c r="K1597" s="86">
        <v>1912.5</v>
      </c>
      <c r="L1597" t="s">
        <v>353</v>
      </c>
    </row>
    <row r="1598" spans="1:12" x14ac:dyDescent="0.35">
      <c r="A1598" s="89">
        <v>45941</v>
      </c>
      <c r="B1598" t="s">
        <v>684</v>
      </c>
      <c r="C1598" t="s">
        <v>729</v>
      </c>
      <c r="K1598" s="86">
        <v>29503.47</v>
      </c>
      <c r="L1598" t="s">
        <v>356</v>
      </c>
    </row>
    <row r="1599" spans="1:12" x14ac:dyDescent="0.35">
      <c r="A1599" s="89">
        <v>45941</v>
      </c>
      <c r="B1599" t="s">
        <v>684</v>
      </c>
      <c r="C1599" t="s">
        <v>729</v>
      </c>
      <c r="K1599" s="86">
        <v>65131.35</v>
      </c>
      <c r="L1599" t="s">
        <v>356</v>
      </c>
    </row>
    <row r="1600" spans="1:12" x14ac:dyDescent="0.35">
      <c r="A1600" s="89">
        <v>45941</v>
      </c>
      <c r="B1600" t="s">
        <v>684</v>
      </c>
      <c r="C1600" t="s">
        <v>729</v>
      </c>
      <c r="K1600" s="86">
        <v>28845</v>
      </c>
      <c r="L1600" t="s">
        <v>356</v>
      </c>
    </row>
    <row r="1601" spans="1:12" x14ac:dyDescent="0.35">
      <c r="A1601" s="89">
        <v>45941</v>
      </c>
      <c r="B1601" t="s">
        <v>50</v>
      </c>
      <c r="C1601" t="s">
        <v>315</v>
      </c>
      <c r="E1601">
        <v>3.5</v>
      </c>
      <c r="F1601" s="86">
        <v>9360.7752999999993</v>
      </c>
      <c r="H1601">
        <v>1.21</v>
      </c>
      <c r="I1601">
        <v>0.06</v>
      </c>
      <c r="J1601" s="86">
        <v>11326.538113000001</v>
      </c>
      <c r="K1601" s="86">
        <v>37264.310391769992</v>
      </c>
      <c r="L1601" t="s">
        <v>356</v>
      </c>
    </row>
    <row r="1602" spans="1:12" x14ac:dyDescent="0.35">
      <c r="A1602" s="89">
        <v>45941</v>
      </c>
      <c r="B1602" t="s">
        <v>50</v>
      </c>
      <c r="C1602" t="s">
        <v>103</v>
      </c>
      <c r="D1602" t="s">
        <v>254</v>
      </c>
      <c r="E1602">
        <v>2.5</v>
      </c>
      <c r="F1602" s="86">
        <v>10134.837519999999</v>
      </c>
      <c r="H1602">
        <v>1.21</v>
      </c>
      <c r="I1602">
        <v>0.06</v>
      </c>
      <c r="J1602" s="86">
        <v>12263.1533992</v>
      </c>
      <c r="K1602" s="86">
        <v>28818.410488119996</v>
      </c>
      <c r="L1602" t="s">
        <v>353</v>
      </c>
    </row>
    <row r="1603" spans="1:12" x14ac:dyDescent="0.35">
      <c r="A1603" s="89">
        <v>45941</v>
      </c>
      <c r="B1603" t="s">
        <v>50</v>
      </c>
      <c r="C1603" t="s">
        <v>104</v>
      </c>
      <c r="E1603">
        <v>3.45</v>
      </c>
      <c r="F1603" s="86">
        <v>6650.2920000000004</v>
      </c>
      <c r="H1603">
        <v>1.21</v>
      </c>
      <c r="J1603" s="86">
        <v>8046.8533200000002</v>
      </c>
      <c r="K1603" s="86">
        <v>27761.643954000003</v>
      </c>
      <c r="L1603" t="s">
        <v>356</v>
      </c>
    </row>
    <row r="1604" spans="1:12" x14ac:dyDescent="0.35">
      <c r="A1604" s="89">
        <v>45941</v>
      </c>
      <c r="B1604" t="s">
        <v>53</v>
      </c>
      <c r="C1604" t="s">
        <v>727</v>
      </c>
      <c r="E1604">
        <v>50</v>
      </c>
      <c r="F1604" s="86">
        <v>24.793399999999998</v>
      </c>
      <c r="H1604">
        <v>1.21</v>
      </c>
      <c r="J1604" s="86">
        <v>30.000014</v>
      </c>
      <c r="K1604" s="86">
        <v>1500.0007000000001</v>
      </c>
      <c r="L1604" t="s">
        <v>356</v>
      </c>
    </row>
    <row r="1605" spans="1:12" x14ac:dyDescent="0.35">
      <c r="A1605" s="89">
        <v>45941</v>
      </c>
      <c r="B1605" t="s">
        <v>53</v>
      </c>
      <c r="C1605" t="s">
        <v>728</v>
      </c>
      <c r="E1605">
        <v>100</v>
      </c>
      <c r="F1605" s="86">
        <v>14.0496</v>
      </c>
      <c r="H1605">
        <v>1.21</v>
      </c>
      <c r="J1605" s="86">
        <v>17.000015999999999</v>
      </c>
      <c r="K1605" s="86">
        <v>1700.0016000000001</v>
      </c>
      <c r="L1605" t="s">
        <v>356</v>
      </c>
    </row>
    <row r="1606" spans="1:12" x14ac:dyDescent="0.35">
      <c r="A1606" s="89">
        <v>45941</v>
      </c>
      <c r="B1606" t="s">
        <v>53</v>
      </c>
      <c r="C1606" t="s">
        <v>726</v>
      </c>
      <c r="E1606">
        <v>50</v>
      </c>
      <c r="F1606" s="86">
        <v>164.53</v>
      </c>
      <c r="H1606">
        <v>1.21</v>
      </c>
      <c r="J1606" s="86">
        <v>199.0813</v>
      </c>
      <c r="K1606" s="86">
        <v>9954.0650000000005</v>
      </c>
      <c r="L1606" t="s">
        <v>356</v>
      </c>
    </row>
    <row r="1607" spans="1:12" x14ac:dyDescent="0.35">
      <c r="A1607" s="89">
        <v>45941</v>
      </c>
      <c r="B1607" t="s">
        <v>685</v>
      </c>
      <c r="C1607" t="s">
        <v>309</v>
      </c>
      <c r="E1607">
        <v>1</v>
      </c>
      <c r="F1607" s="86">
        <v>24958.68</v>
      </c>
      <c r="H1607">
        <v>1.21</v>
      </c>
      <c r="J1607" s="86">
        <v>30200.002799999998</v>
      </c>
      <c r="K1607" s="86">
        <v>30200.002799999998</v>
      </c>
      <c r="L1607" t="s">
        <v>353</v>
      </c>
    </row>
    <row r="1608" spans="1:12" x14ac:dyDescent="0.35">
      <c r="A1608" s="89">
        <v>45942</v>
      </c>
      <c r="B1608" t="s">
        <v>357</v>
      </c>
      <c r="C1608" t="s">
        <v>360</v>
      </c>
      <c r="E1608">
        <v>1</v>
      </c>
      <c r="F1608" s="86">
        <v>18500</v>
      </c>
      <c r="H1608">
        <v>1</v>
      </c>
      <c r="J1608" s="86">
        <v>18500</v>
      </c>
      <c r="K1608" s="86">
        <v>18500</v>
      </c>
      <c r="L1608" t="s">
        <v>356</v>
      </c>
    </row>
    <row r="1609" spans="1:12" x14ac:dyDescent="0.35">
      <c r="A1609" s="89">
        <v>45942</v>
      </c>
      <c r="B1609" t="s">
        <v>357</v>
      </c>
      <c r="C1609" t="s">
        <v>358</v>
      </c>
      <c r="E1609">
        <v>1</v>
      </c>
      <c r="F1609" s="86">
        <v>18500</v>
      </c>
      <c r="H1609">
        <v>1</v>
      </c>
      <c r="J1609" s="86">
        <v>18500</v>
      </c>
      <c r="K1609" s="86">
        <v>18500</v>
      </c>
      <c r="L1609" t="s">
        <v>356</v>
      </c>
    </row>
    <row r="1610" spans="1:12" x14ac:dyDescent="0.35">
      <c r="A1610" s="89">
        <v>45942</v>
      </c>
      <c r="B1610" t="s">
        <v>357</v>
      </c>
      <c r="C1610" t="s">
        <v>361</v>
      </c>
      <c r="E1610">
        <v>1</v>
      </c>
      <c r="F1610" s="86">
        <v>18500</v>
      </c>
      <c r="H1610">
        <v>1</v>
      </c>
      <c r="J1610" s="86">
        <v>18500</v>
      </c>
      <c r="K1610" s="86">
        <v>18500</v>
      </c>
      <c r="L1610" t="s">
        <v>356</v>
      </c>
    </row>
    <row r="1611" spans="1:12" x14ac:dyDescent="0.35">
      <c r="A1611" s="89">
        <v>45942</v>
      </c>
      <c r="B1611" t="s">
        <v>684</v>
      </c>
      <c r="C1611" t="s">
        <v>729</v>
      </c>
      <c r="K1611" s="86">
        <v>72172</v>
      </c>
      <c r="L1611" t="s">
        <v>356</v>
      </c>
    </row>
    <row r="1612" spans="1:12" x14ac:dyDescent="0.35">
      <c r="A1612" s="89">
        <v>45942</v>
      </c>
      <c r="B1612" t="s">
        <v>689</v>
      </c>
      <c r="C1612" t="s">
        <v>731</v>
      </c>
      <c r="E1612">
        <v>5</v>
      </c>
      <c r="F1612" s="86">
        <v>820</v>
      </c>
      <c r="H1612">
        <v>1</v>
      </c>
      <c r="J1612" s="86">
        <v>820</v>
      </c>
      <c r="K1612" s="86">
        <v>4100</v>
      </c>
      <c r="L1612" t="s">
        <v>353</v>
      </c>
    </row>
    <row r="1613" spans="1:12" x14ac:dyDescent="0.35">
      <c r="A1613" s="89">
        <v>45943</v>
      </c>
      <c r="B1613" t="s">
        <v>59</v>
      </c>
      <c r="C1613" t="s">
        <v>185</v>
      </c>
      <c r="E1613">
        <v>9</v>
      </c>
      <c r="F1613" s="86">
        <v>42350</v>
      </c>
      <c r="H1613">
        <v>1</v>
      </c>
      <c r="J1613" s="86">
        <v>42350</v>
      </c>
      <c r="K1613" s="86">
        <v>381150</v>
      </c>
      <c r="L1613" t="s">
        <v>356</v>
      </c>
    </row>
    <row r="1614" spans="1:12" x14ac:dyDescent="0.35">
      <c r="A1614" s="89">
        <v>45943</v>
      </c>
      <c r="B1614" t="s">
        <v>684</v>
      </c>
      <c r="C1614" t="s">
        <v>729</v>
      </c>
      <c r="K1614" s="86">
        <v>50422.86</v>
      </c>
      <c r="L1614" t="s">
        <v>356</v>
      </c>
    </row>
    <row r="1615" spans="1:12" x14ac:dyDescent="0.35">
      <c r="A1615" s="89">
        <v>45943</v>
      </c>
      <c r="B1615" t="s">
        <v>50</v>
      </c>
      <c r="C1615" t="s">
        <v>116</v>
      </c>
      <c r="E1615">
        <v>1</v>
      </c>
      <c r="F1615" s="86">
        <v>6778.5382</v>
      </c>
      <c r="H1615">
        <v>1.21</v>
      </c>
      <c r="I1615">
        <v>0.06</v>
      </c>
      <c r="J1615" s="86">
        <v>8202.0312219999996</v>
      </c>
      <c r="K1615" s="86">
        <v>7709.9093486800002</v>
      </c>
      <c r="L1615" t="s">
        <v>356</v>
      </c>
    </row>
    <row r="1616" spans="1:12" x14ac:dyDescent="0.35">
      <c r="A1616" s="89">
        <v>45943</v>
      </c>
      <c r="B1616" t="s">
        <v>50</v>
      </c>
      <c r="C1616" t="s">
        <v>629</v>
      </c>
      <c r="E1616">
        <v>3.28</v>
      </c>
      <c r="F1616" s="86">
        <v>1779.8780487804879</v>
      </c>
      <c r="H1616">
        <v>1.21</v>
      </c>
      <c r="I1616">
        <v>0.06</v>
      </c>
      <c r="J1616" s="86">
        <v>2153.6524390243903</v>
      </c>
      <c r="K1616" s="86">
        <v>6640.1411999999991</v>
      </c>
      <c r="L1616" t="s">
        <v>356</v>
      </c>
    </row>
    <row r="1617" spans="1:14" x14ac:dyDescent="0.35">
      <c r="A1617" s="89">
        <v>45943</v>
      </c>
      <c r="B1617" t="s">
        <v>50</v>
      </c>
      <c r="C1617" t="s">
        <v>107</v>
      </c>
      <c r="E1617">
        <v>1</v>
      </c>
      <c r="F1617" s="86">
        <v>1866.3098</v>
      </c>
      <c r="H1617">
        <v>1.21</v>
      </c>
      <c r="I1617">
        <v>0.06</v>
      </c>
      <c r="J1617" s="86">
        <v>2258.2348579999998</v>
      </c>
      <c r="K1617" s="86">
        <v>2122.7407665199999</v>
      </c>
      <c r="L1617" t="s">
        <v>356</v>
      </c>
    </row>
    <row r="1618" spans="1:14" x14ac:dyDescent="0.35">
      <c r="A1618" s="89">
        <v>45943</v>
      </c>
      <c r="B1618" t="s">
        <v>50</v>
      </c>
      <c r="C1618" t="s">
        <v>315</v>
      </c>
      <c r="E1618">
        <v>3.54</v>
      </c>
      <c r="F1618" s="86">
        <v>9360.7752999999993</v>
      </c>
      <c r="H1618">
        <v>1.21</v>
      </c>
      <c r="I1618">
        <v>0.06</v>
      </c>
      <c r="J1618" s="86">
        <v>11326.538113000001</v>
      </c>
      <c r="K1618" s="86">
        <v>37690.188224818798</v>
      </c>
      <c r="L1618" t="s">
        <v>356</v>
      </c>
    </row>
    <row r="1619" spans="1:14" x14ac:dyDescent="0.35">
      <c r="A1619" s="89">
        <v>45943</v>
      </c>
      <c r="B1619" t="s">
        <v>50</v>
      </c>
      <c r="C1619" t="s">
        <v>104</v>
      </c>
      <c r="E1619">
        <v>3.79</v>
      </c>
      <c r="F1619" s="86">
        <v>6650.2920000000004</v>
      </c>
      <c r="H1619">
        <v>1.21</v>
      </c>
      <c r="J1619" s="86">
        <v>8046.8533200000002</v>
      </c>
      <c r="K1619" s="86">
        <v>30497.574082800002</v>
      </c>
      <c r="L1619" t="s">
        <v>356</v>
      </c>
    </row>
    <row r="1620" spans="1:14" x14ac:dyDescent="0.35">
      <c r="A1620" s="89">
        <v>45943</v>
      </c>
      <c r="B1620" t="s">
        <v>50</v>
      </c>
      <c r="C1620" t="s">
        <v>326</v>
      </c>
      <c r="E1620">
        <v>24</v>
      </c>
      <c r="F1620" s="86">
        <v>71.445000000000007</v>
      </c>
      <c r="H1620">
        <v>1.21</v>
      </c>
      <c r="J1620" s="86">
        <v>86.448449999999994</v>
      </c>
      <c r="K1620" s="86">
        <v>2074.7628000000004</v>
      </c>
      <c r="L1620" t="s">
        <v>356</v>
      </c>
    </row>
    <row r="1621" spans="1:14" x14ac:dyDescent="0.35">
      <c r="A1621" s="89">
        <v>45943</v>
      </c>
      <c r="B1621" t="s">
        <v>50</v>
      </c>
      <c r="C1621" t="s">
        <v>106</v>
      </c>
      <c r="E1621">
        <v>0.8</v>
      </c>
      <c r="F1621" s="86">
        <v>2082.8552500000001</v>
      </c>
      <c r="H1621">
        <v>1.21</v>
      </c>
      <c r="I1621">
        <v>0.06</v>
      </c>
      <c r="J1621" s="86">
        <v>2520.2548525000002</v>
      </c>
      <c r="K1621" s="86">
        <v>1895.2316490799999</v>
      </c>
      <c r="L1621" t="s">
        <v>356</v>
      </c>
    </row>
    <row r="1622" spans="1:14" x14ac:dyDescent="0.35">
      <c r="A1622" s="89">
        <v>45944</v>
      </c>
      <c r="B1622" t="s">
        <v>684</v>
      </c>
      <c r="C1622" t="s">
        <v>729</v>
      </c>
      <c r="K1622" s="86">
        <v>7850</v>
      </c>
      <c r="L1622" t="s">
        <v>356</v>
      </c>
    </row>
    <row r="1623" spans="1:14" x14ac:dyDescent="0.35">
      <c r="A1623" s="89">
        <v>45944</v>
      </c>
      <c r="B1623" t="s">
        <v>239</v>
      </c>
      <c r="C1623" t="s">
        <v>236</v>
      </c>
      <c r="E1623">
        <v>1</v>
      </c>
      <c r="F1623" s="86">
        <v>11790</v>
      </c>
      <c r="H1623">
        <v>1.21</v>
      </c>
      <c r="J1623" s="86">
        <v>14265.9</v>
      </c>
      <c r="K1623" s="86">
        <v>14265.9</v>
      </c>
      <c r="L1623" t="s">
        <v>353</v>
      </c>
    </row>
    <row r="1624" spans="1:14" x14ac:dyDescent="0.35">
      <c r="A1624" s="89">
        <v>45944</v>
      </c>
      <c r="B1624" t="s">
        <v>239</v>
      </c>
      <c r="C1624" t="s">
        <v>237</v>
      </c>
      <c r="E1624">
        <v>3</v>
      </c>
      <c r="F1624" s="86">
        <v>1287.5999999999999</v>
      </c>
      <c r="H1624">
        <v>1.21</v>
      </c>
      <c r="J1624" s="86">
        <v>1557.9960000000001</v>
      </c>
      <c r="K1624" s="86">
        <v>4673.9879999999994</v>
      </c>
      <c r="L1624" t="s">
        <v>353</v>
      </c>
    </row>
    <row r="1625" spans="1:14" x14ac:dyDescent="0.35">
      <c r="A1625" s="89">
        <v>45944</v>
      </c>
      <c r="B1625" t="s">
        <v>534</v>
      </c>
      <c r="C1625" t="s">
        <v>167</v>
      </c>
      <c r="E1625">
        <v>360</v>
      </c>
      <c r="F1625" s="86">
        <v>194.44444444444449</v>
      </c>
      <c r="H1625">
        <v>1</v>
      </c>
      <c r="J1625" s="86">
        <v>194.44444444444449</v>
      </c>
      <c r="K1625" s="86">
        <v>70000</v>
      </c>
      <c r="L1625" t="s">
        <v>356</v>
      </c>
      <c r="M1625">
        <v>195000</v>
      </c>
      <c r="N1625">
        <v>45941</v>
      </c>
    </row>
    <row r="1626" spans="1:14" x14ac:dyDescent="0.35">
      <c r="A1626" s="89">
        <v>45944</v>
      </c>
      <c r="B1626" t="s">
        <v>534</v>
      </c>
      <c r="C1626" t="s">
        <v>550</v>
      </c>
      <c r="E1626">
        <v>14</v>
      </c>
      <c r="F1626" s="86">
        <v>2285.7142857142858</v>
      </c>
      <c r="H1626">
        <v>1</v>
      </c>
      <c r="J1626" s="86">
        <v>2285.7142857142858</v>
      </c>
      <c r="K1626" s="86">
        <v>32000</v>
      </c>
      <c r="L1626" t="s">
        <v>356</v>
      </c>
    </row>
    <row r="1627" spans="1:14" x14ac:dyDescent="0.35">
      <c r="A1627" s="89">
        <v>45944</v>
      </c>
      <c r="B1627" t="s">
        <v>534</v>
      </c>
      <c r="C1627" t="s">
        <v>512</v>
      </c>
      <c r="E1627">
        <v>28</v>
      </c>
      <c r="F1627" s="86">
        <v>1071.4285714285711</v>
      </c>
      <c r="H1627">
        <v>1</v>
      </c>
      <c r="J1627" s="86">
        <v>1071.4285714285711</v>
      </c>
      <c r="K1627" s="86">
        <v>29999.999999999996</v>
      </c>
      <c r="L1627" t="s">
        <v>356</v>
      </c>
    </row>
    <row r="1628" spans="1:14" x14ac:dyDescent="0.35">
      <c r="A1628" s="89">
        <v>45944</v>
      </c>
      <c r="B1628" t="s">
        <v>534</v>
      </c>
      <c r="C1628" t="s">
        <v>514</v>
      </c>
      <c r="E1628">
        <v>11</v>
      </c>
      <c r="F1628" s="86">
        <v>6363.636363636364</v>
      </c>
      <c r="H1628">
        <v>1</v>
      </c>
      <c r="J1628" s="86">
        <v>6363.636363636364</v>
      </c>
      <c r="K1628" s="86">
        <v>70000</v>
      </c>
      <c r="L1628" t="s">
        <v>356</v>
      </c>
      <c r="M1628">
        <v>195000</v>
      </c>
      <c r="N1628">
        <v>45944</v>
      </c>
    </row>
    <row r="1629" spans="1:14" x14ac:dyDescent="0.35">
      <c r="A1629" s="89">
        <v>45944</v>
      </c>
      <c r="B1629" t="s">
        <v>534</v>
      </c>
      <c r="C1629" t="s">
        <v>157</v>
      </c>
      <c r="E1629">
        <v>5</v>
      </c>
      <c r="F1629" s="86">
        <v>6000</v>
      </c>
      <c r="H1629">
        <v>1</v>
      </c>
      <c r="J1629" s="86">
        <v>6000</v>
      </c>
      <c r="K1629" s="86">
        <v>30000</v>
      </c>
      <c r="L1629" t="s">
        <v>356</v>
      </c>
      <c r="M1629">
        <v>239000</v>
      </c>
      <c r="N1629">
        <v>45944</v>
      </c>
    </row>
    <row r="1630" spans="1:14" x14ac:dyDescent="0.35">
      <c r="A1630" s="89">
        <v>45944</v>
      </c>
      <c r="B1630" t="s">
        <v>56</v>
      </c>
      <c r="C1630" t="s">
        <v>168</v>
      </c>
      <c r="E1630">
        <v>2</v>
      </c>
      <c r="F1630" s="86">
        <v>11990</v>
      </c>
      <c r="H1630">
        <v>1</v>
      </c>
      <c r="J1630" s="86">
        <v>11990</v>
      </c>
      <c r="K1630" s="86">
        <v>23980</v>
      </c>
      <c r="L1630" t="s">
        <v>356</v>
      </c>
    </row>
    <row r="1631" spans="1:14" x14ac:dyDescent="0.35">
      <c r="A1631" s="89">
        <v>45944</v>
      </c>
      <c r="B1631" t="s">
        <v>56</v>
      </c>
      <c r="C1631" t="s">
        <v>168</v>
      </c>
      <c r="E1631">
        <v>2</v>
      </c>
      <c r="F1631" s="86">
        <v>11990</v>
      </c>
      <c r="H1631">
        <v>1</v>
      </c>
      <c r="J1631" s="86">
        <v>11990</v>
      </c>
      <c r="K1631" s="86">
        <v>23980</v>
      </c>
      <c r="L1631" t="s">
        <v>353</v>
      </c>
    </row>
    <row r="1632" spans="1:14" x14ac:dyDescent="0.35">
      <c r="A1632" s="89">
        <v>45944</v>
      </c>
      <c r="B1632" t="s">
        <v>54</v>
      </c>
      <c r="C1632" t="s">
        <v>164</v>
      </c>
      <c r="E1632">
        <v>6</v>
      </c>
      <c r="F1632" s="86">
        <v>2400</v>
      </c>
      <c r="H1632">
        <v>1</v>
      </c>
      <c r="J1632" s="86">
        <v>2400</v>
      </c>
      <c r="K1632" s="86">
        <v>14400</v>
      </c>
      <c r="L1632" t="s">
        <v>356</v>
      </c>
    </row>
    <row r="1633" spans="1:12" x14ac:dyDescent="0.35">
      <c r="A1633" s="89">
        <v>45944</v>
      </c>
      <c r="B1633" t="s">
        <v>54</v>
      </c>
      <c r="C1633" t="s">
        <v>268</v>
      </c>
      <c r="E1633">
        <v>0.5</v>
      </c>
      <c r="F1633" s="86">
        <v>3600</v>
      </c>
      <c r="H1633">
        <v>1</v>
      </c>
      <c r="J1633" s="86">
        <v>3600</v>
      </c>
      <c r="K1633" s="86">
        <v>1800</v>
      </c>
      <c r="L1633" t="s">
        <v>356</v>
      </c>
    </row>
    <row r="1634" spans="1:12" x14ac:dyDescent="0.35">
      <c r="A1634" s="89">
        <v>45944</v>
      </c>
      <c r="B1634" t="s">
        <v>54</v>
      </c>
      <c r="C1634" t="s">
        <v>172</v>
      </c>
      <c r="E1634">
        <v>0.5</v>
      </c>
      <c r="F1634" s="86">
        <v>7300</v>
      </c>
      <c r="H1634">
        <v>1</v>
      </c>
      <c r="J1634" s="86">
        <v>7300</v>
      </c>
      <c r="K1634" s="86">
        <v>3650</v>
      </c>
      <c r="L1634" t="s">
        <v>356</v>
      </c>
    </row>
    <row r="1635" spans="1:12" x14ac:dyDescent="0.35">
      <c r="A1635" s="89">
        <v>45944</v>
      </c>
      <c r="B1635" t="s">
        <v>54</v>
      </c>
      <c r="C1635" t="s">
        <v>163</v>
      </c>
      <c r="E1635">
        <v>0.5</v>
      </c>
      <c r="F1635" s="86">
        <v>8300</v>
      </c>
      <c r="H1635">
        <v>1</v>
      </c>
      <c r="J1635" s="86">
        <v>8300</v>
      </c>
      <c r="K1635" s="86">
        <v>4150</v>
      </c>
      <c r="L1635" t="s">
        <v>356</v>
      </c>
    </row>
    <row r="1636" spans="1:12" x14ac:dyDescent="0.35">
      <c r="A1636" s="89">
        <v>45944</v>
      </c>
      <c r="B1636" t="s">
        <v>54</v>
      </c>
      <c r="C1636" t="s">
        <v>262</v>
      </c>
      <c r="E1636">
        <v>0.48</v>
      </c>
      <c r="F1636" s="86">
        <v>2000</v>
      </c>
      <c r="H1636">
        <v>1</v>
      </c>
      <c r="J1636" s="86">
        <v>2000</v>
      </c>
      <c r="K1636" s="86">
        <v>960</v>
      </c>
      <c r="L1636" t="s">
        <v>356</v>
      </c>
    </row>
    <row r="1637" spans="1:12" x14ac:dyDescent="0.35">
      <c r="A1637" s="89">
        <v>45944</v>
      </c>
      <c r="B1637" t="s">
        <v>54</v>
      </c>
      <c r="C1637" t="s">
        <v>512</v>
      </c>
      <c r="E1637">
        <v>14</v>
      </c>
      <c r="F1637" s="86">
        <v>1000</v>
      </c>
      <c r="H1637">
        <v>1</v>
      </c>
      <c r="J1637" s="86">
        <v>1000</v>
      </c>
      <c r="K1637" s="86">
        <v>14000</v>
      </c>
      <c r="L1637" t="s">
        <v>356</v>
      </c>
    </row>
    <row r="1638" spans="1:12" x14ac:dyDescent="0.35">
      <c r="A1638" s="89">
        <v>45944</v>
      </c>
      <c r="B1638" t="s">
        <v>54</v>
      </c>
      <c r="C1638" t="s">
        <v>165</v>
      </c>
      <c r="E1638">
        <v>0.27</v>
      </c>
      <c r="F1638" s="86">
        <v>11111.111111111108</v>
      </c>
      <c r="H1638">
        <v>1</v>
      </c>
      <c r="J1638" s="86">
        <v>11111.111111111108</v>
      </c>
      <c r="K1638" s="86">
        <v>2999.9999999999995</v>
      </c>
      <c r="L1638" t="s">
        <v>356</v>
      </c>
    </row>
    <row r="1639" spans="1:12" x14ac:dyDescent="0.35">
      <c r="A1639" s="89">
        <v>45944</v>
      </c>
      <c r="B1639" t="s">
        <v>54</v>
      </c>
      <c r="C1639" t="s">
        <v>28</v>
      </c>
      <c r="E1639">
        <v>1</v>
      </c>
      <c r="F1639" s="86">
        <v>3800</v>
      </c>
      <c r="H1639">
        <v>1</v>
      </c>
      <c r="J1639" s="86">
        <v>3800</v>
      </c>
      <c r="K1639" s="86">
        <v>3800</v>
      </c>
      <c r="L1639" t="s">
        <v>356</v>
      </c>
    </row>
    <row r="1640" spans="1:12" x14ac:dyDescent="0.35">
      <c r="A1640" s="89">
        <v>45944</v>
      </c>
      <c r="B1640" t="s">
        <v>52</v>
      </c>
      <c r="C1640" t="s">
        <v>129</v>
      </c>
      <c r="E1640">
        <v>12</v>
      </c>
      <c r="F1640" s="86">
        <v>1285.1400000000001</v>
      </c>
      <c r="H1640">
        <v>1.21</v>
      </c>
      <c r="J1640" s="86">
        <v>1555.0193999999999</v>
      </c>
      <c r="K1640" s="86">
        <v>18660.232800000002</v>
      </c>
      <c r="L1640" t="s">
        <v>356</v>
      </c>
    </row>
    <row r="1641" spans="1:12" x14ac:dyDescent="0.35">
      <c r="A1641" s="89">
        <v>45944</v>
      </c>
      <c r="B1641" t="s">
        <v>52</v>
      </c>
      <c r="C1641" t="s">
        <v>127</v>
      </c>
      <c r="E1641">
        <v>72</v>
      </c>
      <c r="F1641" s="86">
        <v>1157.1600000000001</v>
      </c>
      <c r="H1641">
        <v>1.21</v>
      </c>
      <c r="J1641" s="86">
        <v>1400.1636000000001</v>
      </c>
      <c r="K1641" s="86">
        <v>100811.7792</v>
      </c>
      <c r="L1641" t="s">
        <v>356</v>
      </c>
    </row>
    <row r="1642" spans="1:12" x14ac:dyDescent="0.35">
      <c r="A1642" s="89">
        <v>45944</v>
      </c>
      <c r="B1642" t="s">
        <v>52</v>
      </c>
      <c r="C1642" t="s">
        <v>127</v>
      </c>
      <c r="E1642">
        <v>12</v>
      </c>
      <c r="F1642" s="86">
        <v>1157.1600000000001</v>
      </c>
      <c r="H1642">
        <v>1.21</v>
      </c>
      <c r="J1642" s="86">
        <v>1400.1636000000001</v>
      </c>
      <c r="K1642" s="86">
        <v>16801.963200000002</v>
      </c>
      <c r="L1642" t="s">
        <v>353</v>
      </c>
    </row>
    <row r="1643" spans="1:12" x14ac:dyDescent="0.35">
      <c r="A1643" s="89">
        <v>45945</v>
      </c>
      <c r="B1643" t="s">
        <v>348</v>
      </c>
      <c r="C1643" t="s">
        <v>249</v>
      </c>
      <c r="E1643">
        <v>125</v>
      </c>
      <c r="F1643" s="86">
        <v>948.12</v>
      </c>
      <c r="H1643">
        <v>1</v>
      </c>
      <c r="J1643" s="86">
        <v>948.12</v>
      </c>
      <c r="K1643" s="86">
        <v>118515</v>
      </c>
      <c r="L1643" t="s">
        <v>353</v>
      </c>
    </row>
    <row r="1644" spans="1:12" x14ac:dyDescent="0.35">
      <c r="A1644" s="89">
        <v>45945</v>
      </c>
      <c r="B1644" t="s">
        <v>348</v>
      </c>
      <c r="C1644" t="s">
        <v>732</v>
      </c>
      <c r="E1644">
        <v>25</v>
      </c>
      <c r="F1644" s="86">
        <v>747.64</v>
      </c>
      <c r="H1644">
        <v>1</v>
      </c>
      <c r="J1644" s="86">
        <v>747.64</v>
      </c>
      <c r="K1644" s="86">
        <v>18691</v>
      </c>
      <c r="L1644" t="s">
        <v>353</v>
      </c>
    </row>
    <row r="1645" spans="1:12" x14ac:dyDescent="0.35">
      <c r="A1645" s="89">
        <v>45945</v>
      </c>
      <c r="B1645" t="s">
        <v>348</v>
      </c>
      <c r="C1645" t="s">
        <v>247</v>
      </c>
      <c r="E1645">
        <v>75</v>
      </c>
      <c r="F1645" s="86">
        <v>1069.1199999999999</v>
      </c>
      <c r="H1645">
        <v>1</v>
      </c>
      <c r="J1645" s="86">
        <v>1069.1199999999999</v>
      </c>
      <c r="K1645" s="86">
        <v>80183.999999999985</v>
      </c>
      <c r="L1645" t="s">
        <v>353</v>
      </c>
    </row>
    <row r="1646" spans="1:12" x14ac:dyDescent="0.35">
      <c r="A1646" s="89">
        <v>45945</v>
      </c>
      <c r="B1646" t="s">
        <v>684</v>
      </c>
      <c r="C1646" t="s">
        <v>729</v>
      </c>
      <c r="K1646" s="86">
        <v>20803</v>
      </c>
      <c r="L1646" t="s">
        <v>356</v>
      </c>
    </row>
    <row r="1647" spans="1:12" x14ac:dyDescent="0.35">
      <c r="A1647" s="89">
        <v>45945</v>
      </c>
      <c r="B1647" t="s">
        <v>684</v>
      </c>
      <c r="C1647" t="s">
        <v>729</v>
      </c>
      <c r="K1647" s="86">
        <v>15909</v>
      </c>
      <c r="L1647" t="s">
        <v>356</v>
      </c>
    </row>
    <row r="1648" spans="1:12" x14ac:dyDescent="0.35">
      <c r="A1648" s="89">
        <v>45945</v>
      </c>
      <c r="B1648" t="s">
        <v>346</v>
      </c>
      <c r="C1648" t="s">
        <v>331</v>
      </c>
      <c r="E1648">
        <v>5</v>
      </c>
      <c r="F1648" s="86">
        <v>7450.0290000000005</v>
      </c>
      <c r="H1648">
        <v>1.21</v>
      </c>
      <c r="I1648">
        <v>-2.4792999999999999E-2</v>
      </c>
      <c r="J1648" s="86">
        <v>9014.5350899999994</v>
      </c>
      <c r="K1648" s="86">
        <v>46190.162292431844</v>
      </c>
      <c r="L1648" t="s">
        <v>353</v>
      </c>
    </row>
    <row r="1649" spans="1:12" x14ac:dyDescent="0.35">
      <c r="A1649" s="89">
        <v>45945</v>
      </c>
      <c r="B1649" t="s">
        <v>346</v>
      </c>
      <c r="C1649" t="s">
        <v>634</v>
      </c>
      <c r="D1649" t="s">
        <v>254</v>
      </c>
      <c r="E1649">
        <v>25</v>
      </c>
      <c r="F1649" s="86">
        <v>10731.296399999999</v>
      </c>
      <c r="H1649">
        <v>1.21</v>
      </c>
      <c r="I1649">
        <v>-2.4792999999999999E-2</v>
      </c>
      <c r="J1649" s="86">
        <v>12984.868643999998</v>
      </c>
      <c r="K1649" s="86">
        <v>332670.06230726728</v>
      </c>
      <c r="L1649" t="s">
        <v>353</v>
      </c>
    </row>
    <row r="1650" spans="1:12" x14ac:dyDescent="0.35">
      <c r="A1650" s="89">
        <v>45945</v>
      </c>
      <c r="B1650" t="s">
        <v>346</v>
      </c>
      <c r="C1650" t="s">
        <v>214</v>
      </c>
      <c r="E1650">
        <v>3.32</v>
      </c>
      <c r="F1650" s="86">
        <v>8503.5478999999996</v>
      </c>
      <c r="H1650">
        <v>1.21</v>
      </c>
      <c r="I1650">
        <v>-2.4792999999999999E-2</v>
      </c>
      <c r="J1650" s="86">
        <v>10289.292959</v>
      </c>
      <c r="K1650" s="86">
        <v>35007.392725783851</v>
      </c>
      <c r="L1650" t="s">
        <v>353</v>
      </c>
    </row>
    <row r="1651" spans="1:12" x14ac:dyDescent="0.35">
      <c r="A1651" s="89">
        <v>45945</v>
      </c>
      <c r="B1651" t="s">
        <v>51</v>
      </c>
      <c r="C1651" t="s">
        <v>123</v>
      </c>
      <c r="E1651">
        <v>3</v>
      </c>
      <c r="F1651" s="86">
        <v>9270</v>
      </c>
      <c r="H1651">
        <v>1</v>
      </c>
      <c r="J1651" s="86">
        <v>9270</v>
      </c>
      <c r="K1651" s="86">
        <v>27810</v>
      </c>
      <c r="L1651" t="s">
        <v>356</v>
      </c>
    </row>
    <row r="1652" spans="1:12" x14ac:dyDescent="0.35">
      <c r="A1652" s="89">
        <v>45946</v>
      </c>
      <c r="B1652" t="s">
        <v>684</v>
      </c>
      <c r="C1652" t="s">
        <v>729</v>
      </c>
      <c r="K1652" s="86">
        <v>43338</v>
      </c>
      <c r="L1652" t="s">
        <v>356</v>
      </c>
    </row>
    <row r="1653" spans="1:12" x14ac:dyDescent="0.35">
      <c r="A1653" s="89">
        <v>45947</v>
      </c>
      <c r="B1653" t="s">
        <v>684</v>
      </c>
      <c r="C1653" t="s">
        <v>729</v>
      </c>
      <c r="K1653" s="86">
        <v>55229.18</v>
      </c>
      <c r="L1653" t="s">
        <v>356</v>
      </c>
    </row>
    <row r="1654" spans="1:12" x14ac:dyDescent="0.35">
      <c r="A1654" s="89">
        <v>45947</v>
      </c>
      <c r="B1654" t="s">
        <v>239</v>
      </c>
      <c r="C1654" t="s">
        <v>733</v>
      </c>
      <c r="E1654">
        <v>3</v>
      </c>
      <c r="F1654" s="86">
        <v>3611.57</v>
      </c>
      <c r="H1654">
        <v>1.21</v>
      </c>
      <c r="J1654" s="86">
        <v>4369.9997000000003</v>
      </c>
      <c r="K1654" s="86">
        <v>13109.999100000001</v>
      </c>
      <c r="L1654" t="s">
        <v>353</v>
      </c>
    </row>
    <row r="1655" spans="1:12" x14ac:dyDescent="0.35">
      <c r="A1655" s="89">
        <v>45947</v>
      </c>
      <c r="B1655" t="s">
        <v>239</v>
      </c>
      <c r="C1655" t="s">
        <v>236</v>
      </c>
      <c r="E1655">
        <v>1</v>
      </c>
      <c r="F1655" s="86">
        <v>9743.7999999999993</v>
      </c>
      <c r="H1655">
        <v>1.21</v>
      </c>
      <c r="J1655" s="86">
        <v>11789.998</v>
      </c>
      <c r="K1655" s="86">
        <v>11789.998</v>
      </c>
      <c r="L1655" t="s">
        <v>353</v>
      </c>
    </row>
    <row r="1656" spans="1:12" x14ac:dyDescent="0.35">
      <c r="A1656" s="89">
        <v>45947</v>
      </c>
      <c r="B1656" t="s">
        <v>239</v>
      </c>
      <c r="C1656" t="s">
        <v>241</v>
      </c>
      <c r="E1656">
        <v>10</v>
      </c>
      <c r="F1656" s="86">
        <v>3733.058</v>
      </c>
      <c r="H1656">
        <v>1.21</v>
      </c>
      <c r="J1656" s="86">
        <v>4517.00018</v>
      </c>
      <c r="K1656" s="86">
        <v>45170.001799999998</v>
      </c>
      <c r="L1656" t="s">
        <v>353</v>
      </c>
    </row>
    <row r="1657" spans="1:12" x14ac:dyDescent="0.35">
      <c r="A1657" s="89">
        <v>45947</v>
      </c>
      <c r="B1657" t="s">
        <v>53</v>
      </c>
      <c r="C1657" t="s">
        <v>138</v>
      </c>
      <c r="E1657">
        <v>100</v>
      </c>
      <c r="F1657" s="86">
        <v>16.5289</v>
      </c>
      <c r="H1657">
        <v>1.21</v>
      </c>
      <c r="J1657" s="86">
        <v>19.999969</v>
      </c>
      <c r="K1657" s="86">
        <v>1999.9969000000001</v>
      </c>
      <c r="L1657" t="s">
        <v>356</v>
      </c>
    </row>
    <row r="1658" spans="1:12" x14ac:dyDescent="0.35">
      <c r="A1658" s="89">
        <v>45947</v>
      </c>
      <c r="B1658" t="s">
        <v>53</v>
      </c>
      <c r="C1658" t="s">
        <v>136</v>
      </c>
      <c r="E1658">
        <v>50</v>
      </c>
      <c r="F1658" s="86">
        <v>173.95</v>
      </c>
      <c r="H1658">
        <v>1.21</v>
      </c>
      <c r="J1658" s="86">
        <v>210.47949999999997</v>
      </c>
      <c r="K1658" s="86">
        <v>10523.975</v>
      </c>
      <c r="L1658" t="s">
        <v>356</v>
      </c>
    </row>
    <row r="1659" spans="1:12" x14ac:dyDescent="0.35">
      <c r="A1659" s="89">
        <v>45947</v>
      </c>
      <c r="B1659" t="s">
        <v>53</v>
      </c>
      <c r="C1659" t="s">
        <v>734</v>
      </c>
      <c r="E1659">
        <v>10</v>
      </c>
      <c r="F1659" s="86">
        <v>151.72999999999999</v>
      </c>
      <c r="H1659">
        <v>1.21</v>
      </c>
      <c r="J1659" s="86">
        <v>183.59329999999997</v>
      </c>
      <c r="K1659" s="86">
        <v>1835.933</v>
      </c>
      <c r="L1659" t="s">
        <v>353</v>
      </c>
    </row>
    <row r="1660" spans="1:12" x14ac:dyDescent="0.35">
      <c r="A1660" s="89">
        <v>45947</v>
      </c>
      <c r="B1660" t="s">
        <v>62</v>
      </c>
      <c r="C1660" t="s">
        <v>746</v>
      </c>
      <c r="E1660">
        <v>0.04</v>
      </c>
      <c r="F1660" s="86">
        <v>150000</v>
      </c>
      <c r="H1660">
        <v>1</v>
      </c>
      <c r="J1660" s="86">
        <v>150000</v>
      </c>
      <c r="K1660" s="86">
        <v>6000</v>
      </c>
      <c r="L1660" t="s">
        <v>356</v>
      </c>
    </row>
    <row r="1661" spans="1:12" x14ac:dyDescent="0.35">
      <c r="A1661" s="89">
        <v>45947</v>
      </c>
      <c r="B1661" t="s">
        <v>62</v>
      </c>
      <c r="C1661" t="s">
        <v>190</v>
      </c>
      <c r="E1661">
        <v>7.0000000000000007E-2</v>
      </c>
      <c r="F1661" s="86">
        <v>57142.857142857138</v>
      </c>
      <c r="H1661">
        <v>1</v>
      </c>
      <c r="J1661" s="86">
        <v>57142.857142857138</v>
      </c>
      <c r="K1661" s="86">
        <v>4000</v>
      </c>
      <c r="L1661" t="s">
        <v>356</v>
      </c>
    </row>
    <row r="1662" spans="1:12" x14ac:dyDescent="0.35">
      <c r="A1662" s="89">
        <v>45947</v>
      </c>
      <c r="B1662" t="s">
        <v>54</v>
      </c>
      <c r="C1662" t="s">
        <v>172</v>
      </c>
      <c r="E1662">
        <v>0.98</v>
      </c>
      <c r="F1662" s="86">
        <v>8416.2900000000009</v>
      </c>
      <c r="H1662">
        <v>1.105</v>
      </c>
      <c r="J1662" s="86">
        <v>9300.0004500000014</v>
      </c>
      <c r="K1662" s="86">
        <v>9114.0004410000001</v>
      </c>
      <c r="L1662" t="s">
        <v>353</v>
      </c>
    </row>
    <row r="1663" spans="1:12" x14ac:dyDescent="0.35">
      <c r="A1663" s="89">
        <v>45947</v>
      </c>
      <c r="B1663" t="s">
        <v>54</v>
      </c>
      <c r="C1663" t="s">
        <v>163</v>
      </c>
      <c r="E1663">
        <v>0.84</v>
      </c>
      <c r="F1663" s="86">
        <v>7511.31</v>
      </c>
      <c r="H1663">
        <v>1.105</v>
      </c>
      <c r="J1663" s="86">
        <v>8299.99755</v>
      </c>
      <c r="K1663" s="86">
        <v>6971.9979420000009</v>
      </c>
      <c r="L1663" t="s">
        <v>353</v>
      </c>
    </row>
    <row r="1664" spans="1:12" x14ac:dyDescent="0.35">
      <c r="A1664" s="89">
        <v>45947</v>
      </c>
      <c r="B1664" t="s">
        <v>54</v>
      </c>
      <c r="C1664" t="s">
        <v>498</v>
      </c>
      <c r="E1664">
        <v>1</v>
      </c>
      <c r="F1664" s="86">
        <v>1628.96</v>
      </c>
      <c r="H1664">
        <v>1.105</v>
      </c>
      <c r="J1664" s="86">
        <v>1800.0008</v>
      </c>
      <c r="K1664" s="86">
        <v>1800.0008</v>
      </c>
      <c r="L1664" t="s">
        <v>353</v>
      </c>
    </row>
    <row r="1665" spans="1:12" x14ac:dyDescent="0.35">
      <c r="A1665" s="89">
        <v>45947</v>
      </c>
      <c r="B1665" t="s">
        <v>54</v>
      </c>
      <c r="C1665" t="s">
        <v>156</v>
      </c>
      <c r="E1665">
        <v>1.095</v>
      </c>
      <c r="F1665" s="86">
        <v>2533.94</v>
      </c>
      <c r="H1665">
        <v>1.105</v>
      </c>
      <c r="J1665" s="86">
        <v>2800.0037000000002</v>
      </c>
      <c r="K1665" s="86">
        <v>3066.0040515000001</v>
      </c>
      <c r="L1665" t="s">
        <v>353</v>
      </c>
    </row>
    <row r="1666" spans="1:12" x14ac:dyDescent="0.35">
      <c r="A1666" s="89">
        <v>45948</v>
      </c>
      <c r="B1666" t="s">
        <v>684</v>
      </c>
      <c r="C1666" t="s">
        <v>729</v>
      </c>
      <c r="K1666" s="86">
        <v>4200</v>
      </c>
      <c r="L1666" t="s">
        <v>356</v>
      </c>
    </row>
    <row r="1667" spans="1:12" x14ac:dyDescent="0.35">
      <c r="A1667" s="89">
        <v>45948</v>
      </c>
      <c r="B1667" t="s">
        <v>684</v>
      </c>
      <c r="C1667" t="s">
        <v>729</v>
      </c>
      <c r="K1667" s="86">
        <v>13217.29</v>
      </c>
      <c r="L1667" t="s">
        <v>356</v>
      </c>
    </row>
    <row r="1668" spans="1:12" x14ac:dyDescent="0.35">
      <c r="A1668" s="89">
        <v>45948</v>
      </c>
      <c r="B1668" t="s">
        <v>684</v>
      </c>
      <c r="C1668" t="s">
        <v>729</v>
      </c>
      <c r="K1668" s="86">
        <v>3561</v>
      </c>
      <c r="L1668" t="s">
        <v>356</v>
      </c>
    </row>
    <row r="1669" spans="1:12" x14ac:dyDescent="0.35">
      <c r="A1669" s="89">
        <v>45948</v>
      </c>
      <c r="B1669" t="s">
        <v>684</v>
      </c>
      <c r="C1669" t="s">
        <v>729</v>
      </c>
      <c r="K1669" s="86">
        <v>42819</v>
      </c>
      <c r="L1669" t="s">
        <v>356</v>
      </c>
    </row>
    <row r="1670" spans="1:12" x14ac:dyDescent="0.35">
      <c r="A1670" s="89">
        <v>45948</v>
      </c>
      <c r="B1670" t="s">
        <v>684</v>
      </c>
      <c r="C1670" t="s">
        <v>729</v>
      </c>
      <c r="K1670" s="86">
        <v>83996</v>
      </c>
      <c r="L1670" t="s">
        <v>356</v>
      </c>
    </row>
    <row r="1671" spans="1:12" x14ac:dyDescent="0.35">
      <c r="A1671" s="89">
        <v>45948</v>
      </c>
      <c r="B1671" t="s">
        <v>684</v>
      </c>
      <c r="C1671" t="s">
        <v>729</v>
      </c>
      <c r="K1671" s="86">
        <v>25432</v>
      </c>
      <c r="L1671" t="s">
        <v>356</v>
      </c>
    </row>
    <row r="1672" spans="1:12" x14ac:dyDescent="0.35">
      <c r="A1672" s="89">
        <v>45948</v>
      </c>
      <c r="B1672" t="s">
        <v>239</v>
      </c>
      <c r="C1672" t="s">
        <v>236</v>
      </c>
      <c r="E1672">
        <v>1</v>
      </c>
      <c r="F1672" s="86">
        <v>9743.7999999999993</v>
      </c>
      <c r="H1672">
        <v>1.21</v>
      </c>
      <c r="J1672" s="86">
        <v>11789.998</v>
      </c>
      <c r="K1672" s="86">
        <v>11789.998</v>
      </c>
      <c r="L1672" t="s">
        <v>353</v>
      </c>
    </row>
    <row r="1673" spans="1:12" x14ac:dyDescent="0.35">
      <c r="A1673" s="89">
        <v>45948</v>
      </c>
      <c r="B1673" t="s">
        <v>239</v>
      </c>
      <c r="C1673" t="s">
        <v>241</v>
      </c>
      <c r="E1673">
        <v>10</v>
      </c>
      <c r="F1673" s="86">
        <v>3733.058</v>
      </c>
      <c r="H1673">
        <v>1.21</v>
      </c>
      <c r="J1673" s="86">
        <v>4517.00018</v>
      </c>
      <c r="K1673" s="86">
        <v>45170.001799999998</v>
      </c>
      <c r="L1673" t="s">
        <v>353</v>
      </c>
    </row>
    <row r="1674" spans="1:12" x14ac:dyDescent="0.35">
      <c r="A1674" s="89">
        <v>45948</v>
      </c>
      <c r="B1674" t="s">
        <v>239</v>
      </c>
      <c r="C1674" t="s">
        <v>734</v>
      </c>
      <c r="E1674">
        <v>5</v>
      </c>
      <c r="F1674" s="86">
        <v>268.60000000000002</v>
      </c>
      <c r="H1674">
        <v>1.21</v>
      </c>
      <c r="J1674" s="86">
        <v>325.00600000000003</v>
      </c>
      <c r="K1674" s="86">
        <v>1625.03</v>
      </c>
      <c r="L1674" t="s">
        <v>353</v>
      </c>
    </row>
    <row r="1675" spans="1:12" x14ac:dyDescent="0.35">
      <c r="A1675" s="89">
        <v>45949</v>
      </c>
      <c r="B1675" t="s">
        <v>684</v>
      </c>
      <c r="C1675" t="s">
        <v>729</v>
      </c>
      <c r="K1675" s="86">
        <v>10683</v>
      </c>
      <c r="L1675" t="s">
        <v>356</v>
      </c>
    </row>
    <row r="1676" spans="1:12" x14ac:dyDescent="0.35">
      <c r="A1676" s="89">
        <v>45949</v>
      </c>
      <c r="B1676" t="s">
        <v>684</v>
      </c>
      <c r="C1676" t="s">
        <v>729</v>
      </c>
      <c r="K1676" s="86">
        <v>72431.88</v>
      </c>
      <c r="L1676" t="s">
        <v>356</v>
      </c>
    </row>
    <row r="1677" spans="1:12" x14ac:dyDescent="0.35">
      <c r="A1677" s="89">
        <v>45949</v>
      </c>
      <c r="B1677" t="s">
        <v>684</v>
      </c>
      <c r="C1677" t="s">
        <v>729</v>
      </c>
      <c r="K1677" s="86">
        <v>10683</v>
      </c>
      <c r="L1677" t="s">
        <v>356</v>
      </c>
    </row>
    <row r="1678" spans="1:12" x14ac:dyDescent="0.35">
      <c r="A1678" s="89">
        <v>45949</v>
      </c>
      <c r="B1678" t="s">
        <v>54</v>
      </c>
      <c r="C1678" t="s">
        <v>172</v>
      </c>
      <c r="E1678">
        <v>0.6</v>
      </c>
      <c r="F1678" s="86">
        <v>8416.26</v>
      </c>
      <c r="H1678">
        <v>1</v>
      </c>
      <c r="J1678" s="86">
        <v>8416.26</v>
      </c>
      <c r="K1678" s="86">
        <v>5049.7560000000003</v>
      </c>
      <c r="L1678" t="s">
        <v>356</v>
      </c>
    </row>
    <row r="1679" spans="1:12" x14ac:dyDescent="0.35">
      <c r="A1679" s="89">
        <v>45949</v>
      </c>
      <c r="B1679" t="s">
        <v>54</v>
      </c>
      <c r="C1679" t="s">
        <v>163</v>
      </c>
      <c r="E1679">
        <v>0.61</v>
      </c>
      <c r="F1679" s="86">
        <v>7511.31</v>
      </c>
      <c r="H1679">
        <v>1</v>
      </c>
      <c r="J1679" s="86">
        <v>7511.31</v>
      </c>
      <c r="K1679" s="86">
        <v>4581.8991000000005</v>
      </c>
      <c r="L1679" t="s">
        <v>356</v>
      </c>
    </row>
    <row r="1680" spans="1:12" x14ac:dyDescent="0.35">
      <c r="A1680" s="89">
        <v>45949</v>
      </c>
      <c r="B1680" t="s">
        <v>54</v>
      </c>
      <c r="C1680" t="s">
        <v>498</v>
      </c>
      <c r="E1680">
        <v>1</v>
      </c>
      <c r="F1680" s="86">
        <v>1628.96</v>
      </c>
      <c r="H1680">
        <v>1</v>
      </c>
      <c r="J1680" s="86">
        <v>1628.96</v>
      </c>
      <c r="K1680" s="86">
        <v>1628.96</v>
      </c>
      <c r="L1680" t="s">
        <v>356</v>
      </c>
    </row>
    <row r="1681" spans="1:12" x14ac:dyDescent="0.35">
      <c r="A1681" s="89">
        <v>45950</v>
      </c>
      <c r="B1681" t="s">
        <v>684</v>
      </c>
      <c r="C1681" t="s">
        <v>729</v>
      </c>
      <c r="K1681" s="86">
        <v>47962.78</v>
      </c>
      <c r="L1681" t="s">
        <v>356</v>
      </c>
    </row>
    <row r="1682" spans="1:12" x14ac:dyDescent="0.35">
      <c r="A1682" s="89">
        <v>45950</v>
      </c>
      <c r="B1682" t="s">
        <v>239</v>
      </c>
      <c r="C1682" t="s">
        <v>236</v>
      </c>
      <c r="E1682">
        <v>1</v>
      </c>
      <c r="F1682" s="86">
        <v>9743.7999999999993</v>
      </c>
      <c r="H1682">
        <v>1.21</v>
      </c>
      <c r="J1682" s="86">
        <v>11789.998</v>
      </c>
      <c r="K1682" s="86">
        <v>11789.998</v>
      </c>
      <c r="L1682" t="s">
        <v>353</v>
      </c>
    </row>
    <row r="1683" spans="1:12" x14ac:dyDescent="0.35">
      <c r="A1683" s="89">
        <v>45950</v>
      </c>
      <c r="B1683" t="s">
        <v>539</v>
      </c>
      <c r="C1683" t="s">
        <v>530</v>
      </c>
      <c r="E1683">
        <v>0.25</v>
      </c>
      <c r="F1683" s="86">
        <v>145200</v>
      </c>
      <c r="H1683">
        <v>1</v>
      </c>
      <c r="J1683" s="86">
        <v>145200</v>
      </c>
      <c r="K1683" s="86">
        <v>36300</v>
      </c>
      <c r="L1683" t="s">
        <v>329</v>
      </c>
    </row>
    <row r="1684" spans="1:12" x14ac:dyDescent="0.35">
      <c r="A1684" s="89">
        <v>45950</v>
      </c>
      <c r="B1684" t="s">
        <v>539</v>
      </c>
      <c r="C1684" t="s">
        <v>529</v>
      </c>
      <c r="E1684">
        <v>0.25</v>
      </c>
      <c r="F1684" s="86">
        <v>145200</v>
      </c>
      <c r="H1684">
        <v>1</v>
      </c>
      <c r="J1684" s="86">
        <v>145200</v>
      </c>
      <c r="K1684" s="86">
        <v>36300</v>
      </c>
      <c r="L1684" t="s">
        <v>329</v>
      </c>
    </row>
    <row r="1685" spans="1:12" x14ac:dyDescent="0.35">
      <c r="A1685" s="89">
        <v>45951</v>
      </c>
      <c r="B1685" t="s">
        <v>736</v>
      </c>
      <c r="C1685" t="s">
        <v>167</v>
      </c>
      <c r="E1685">
        <v>360</v>
      </c>
      <c r="F1685" s="86">
        <v>186.11111111111111</v>
      </c>
      <c r="H1685">
        <v>1</v>
      </c>
      <c r="J1685" s="86">
        <v>186.11111111111111</v>
      </c>
      <c r="K1685" s="86">
        <v>67000</v>
      </c>
      <c r="L1685" t="s">
        <v>329</v>
      </c>
    </row>
    <row r="1686" spans="1:12" x14ac:dyDescent="0.35">
      <c r="A1686" s="89">
        <v>45951</v>
      </c>
      <c r="B1686" t="s">
        <v>52</v>
      </c>
      <c r="C1686" t="s">
        <v>127</v>
      </c>
      <c r="E1686">
        <v>60</v>
      </c>
      <c r="F1686" s="86">
        <v>1157.1600000000001</v>
      </c>
      <c r="H1686">
        <v>1.21</v>
      </c>
      <c r="J1686" s="86">
        <v>1400.1636000000001</v>
      </c>
      <c r="K1686" s="86">
        <v>84009.816000000006</v>
      </c>
      <c r="L1686" t="s">
        <v>356</v>
      </c>
    </row>
    <row r="1687" spans="1:12" x14ac:dyDescent="0.35">
      <c r="A1687" s="89">
        <v>45951</v>
      </c>
      <c r="B1687" t="s">
        <v>52</v>
      </c>
      <c r="C1687" t="s">
        <v>127</v>
      </c>
      <c r="E1687">
        <v>12</v>
      </c>
      <c r="F1687" s="86">
        <v>11157.16</v>
      </c>
      <c r="H1687">
        <v>1.21</v>
      </c>
      <c r="J1687" s="86">
        <v>13500.1636</v>
      </c>
      <c r="K1687" s="86">
        <v>162001.96319999997</v>
      </c>
      <c r="L1687" t="s">
        <v>353</v>
      </c>
    </row>
    <row r="1688" spans="1:12" x14ac:dyDescent="0.35">
      <c r="A1688" s="89">
        <v>45951</v>
      </c>
      <c r="B1688" t="s">
        <v>689</v>
      </c>
      <c r="C1688" t="s">
        <v>687</v>
      </c>
      <c r="E1688">
        <v>0.38</v>
      </c>
      <c r="F1688" s="86">
        <v>8678.9473684210534</v>
      </c>
      <c r="H1688">
        <v>1</v>
      </c>
      <c r="J1688" s="86">
        <v>8678.9473684210534</v>
      </c>
      <c r="K1688" s="86">
        <v>3298.0000000000005</v>
      </c>
      <c r="L1688" t="s">
        <v>356</v>
      </c>
    </row>
    <row r="1689" spans="1:12" x14ac:dyDescent="0.35">
      <c r="A1689" s="89">
        <v>45952</v>
      </c>
      <c r="B1689" t="s">
        <v>684</v>
      </c>
      <c r="C1689" t="s">
        <v>729</v>
      </c>
      <c r="K1689" s="86">
        <v>32053</v>
      </c>
      <c r="L1689" t="s">
        <v>356</v>
      </c>
    </row>
    <row r="1690" spans="1:12" x14ac:dyDescent="0.35">
      <c r="A1690" s="89">
        <v>45952</v>
      </c>
      <c r="B1690" t="s">
        <v>50</v>
      </c>
      <c r="C1690" t="s">
        <v>130</v>
      </c>
      <c r="E1690">
        <v>0.25</v>
      </c>
      <c r="F1690" s="86">
        <v>18578.573199999999</v>
      </c>
      <c r="H1690">
        <v>1.21</v>
      </c>
      <c r="I1690">
        <v>0.06</v>
      </c>
      <c r="J1690" s="86">
        <v>22480.073572000001</v>
      </c>
      <c r="K1690" s="86">
        <v>5282.8172894199988</v>
      </c>
      <c r="L1690" t="s">
        <v>356</v>
      </c>
    </row>
    <row r="1691" spans="1:12" x14ac:dyDescent="0.35">
      <c r="A1691" s="89">
        <v>45952</v>
      </c>
      <c r="B1691" t="s">
        <v>50</v>
      </c>
      <c r="C1691" t="s">
        <v>315</v>
      </c>
      <c r="E1691">
        <v>3.48</v>
      </c>
      <c r="F1691" s="86">
        <v>10729.9195</v>
      </c>
      <c r="H1691">
        <v>1.21</v>
      </c>
      <c r="I1691">
        <v>0.06</v>
      </c>
      <c r="J1691" s="86">
        <v>12983.202595000001</v>
      </c>
      <c r="K1691" s="86">
        <v>42470.652328763994</v>
      </c>
      <c r="L1691" t="s">
        <v>356</v>
      </c>
    </row>
    <row r="1692" spans="1:12" x14ac:dyDescent="0.35">
      <c r="A1692" s="89">
        <v>45952</v>
      </c>
      <c r="B1692" t="s">
        <v>50</v>
      </c>
      <c r="C1692" t="s">
        <v>105</v>
      </c>
      <c r="E1692">
        <v>4</v>
      </c>
      <c r="F1692" s="86">
        <v>571.23</v>
      </c>
      <c r="H1692">
        <v>1.21</v>
      </c>
      <c r="J1692" s="86">
        <v>691.18830000000003</v>
      </c>
      <c r="K1692" s="86">
        <v>2764.7532000000001</v>
      </c>
      <c r="L1692" t="s">
        <v>356</v>
      </c>
    </row>
    <row r="1693" spans="1:12" x14ac:dyDescent="0.35">
      <c r="A1693" s="89">
        <v>45952</v>
      </c>
      <c r="B1693" t="s">
        <v>50</v>
      </c>
      <c r="C1693" t="s">
        <v>104</v>
      </c>
      <c r="E1693">
        <v>3.58</v>
      </c>
      <c r="F1693" s="86">
        <v>6650.2920000000004</v>
      </c>
      <c r="H1693">
        <v>1.21</v>
      </c>
      <c r="J1693" s="86">
        <v>8046.8533200000002</v>
      </c>
      <c r="K1693" s="86">
        <v>28807.734885599999</v>
      </c>
      <c r="L1693" t="s">
        <v>356</v>
      </c>
    </row>
    <row r="1694" spans="1:12" x14ac:dyDescent="0.35">
      <c r="A1694" s="89">
        <v>45952</v>
      </c>
      <c r="B1694" t="s">
        <v>50</v>
      </c>
      <c r="C1694" t="s">
        <v>741</v>
      </c>
      <c r="E1694">
        <v>4</v>
      </c>
      <c r="F1694" s="86">
        <v>5006.3315249999996</v>
      </c>
      <c r="H1694">
        <v>1.21</v>
      </c>
      <c r="I1694">
        <v>0.06</v>
      </c>
      <c r="J1694" s="86">
        <v>6057.6611452499992</v>
      </c>
      <c r="K1694" s="86">
        <v>22776.805906139991</v>
      </c>
      <c r="L1694" t="s">
        <v>356</v>
      </c>
    </row>
    <row r="1695" spans="1:12" x14ac:dyDescent="0.35">
      <c r="A1695" s="89">
        <v>45952</v>
      </c>
      <c r="B1695" t="s">
        <v>54</v>
      </c>
      <c r="C1695" t="s">
        <v>164</v>
      </c>
      <c r="E1695">
        <v>6</v>
      </c>
      <c r="F1695" s="86">
        <v>2600</v>
      </c>
      <c r="H1695">
        <v>1</v>
      </c>
      <c r="J1695" s="86">
        <v>2600</v>
      </c>
      <c r="K1695" s="86">
        <v>15600</v>
      </c>
      <c r="L1695" t="s">
        <v>356</v>
      </c>
    </row>
    <row r="1696" spans="1:12" x14ac:dyDescent="0.35">
      <c r="A1696" s="89">
        <v>45952</v>
      </c>
      <c r="B1696" t="s">
        <v>54</v>
      </c>
      <c r="C1696" t="s">
        <v>262</v>
      </c>
      <c r="E1696">
        <v>0.69</v>
      </c>
      <c r="F1696" s="86">
        <v>2000</v>
      </c>
      <c r="H1696">
        <v>1</v>
      </c>
      <c r="J1696" s="86">
        <v>2000</v>
      </c>
      <c r="K1696" s="86">
        <v>1380</v>
      </c>
      <c r="L1696" t="s">
        <v>356</v>
      </c>
    </row>
    <row r="1697" spans="1:12" x14ac:dyDescent="0.35">
      <c r="A1697" s="89">
        <v>45952</v>
      </c>
      <c r="B1697" t="s">
        <v>54</v>
      </c>
      <c r="C1697" t="s">
        <v>165</v>
      </c>
      <c r="E1697">
        <v>0.27</v>
      </c>
      <c r="F1697" s="86">
        <v>11111.111111111108</v>
      </c>
      <c r="H1697">
        <v>1</v>
      </c>
      <c r="J1697" s="86">
        <v>11111.111111111108</v>
      </c>
      <c r="K1697" s="86">
        <v>2999.9999999999995</v>
      </c>
      <c r="L1697" t="s">
        <v>356</v>
      </c>
    </row>
    <row r="1698" spans="1:12" x14ac:dyDescent="0.35">
      <c r="A1698" s="89">
        <v>45952</v>
      </c>
      <c r="B1698" t="s">
        <v>54</v>
      </c>
      <c r="C1698" t="s">
        <v>28</v>
      </c>
      <c r="E1698">
        <v>1</v>
      </c>
      <c r="F1698" s="86">
        <v>3500</v>
      </c>
      <c r="H1698">
        <v>1</v>
      </c>
      <c r="J1698" s="86">
        <v>3500</v>
      </c>
      <c r="K1698" s="86">
        <v>3500</v>
      </c>
      <c r="L1698" t="s">
        <v>356</v>
      </c>
    </row>
    <row r="1699" spans="1:12" x14ac:dyDescent="0.35">
      <c r="A1699" s="89">
        <v>45952</v>
      </c>
      <c r="B1699" t="s">
        <v>54</v>
      </c>
      <c r="C1699" t="s">
        <v>45</v>
      </c>
      <c r="E1699">
        <v>1</v>
      </c>
      <c r="F1699" s="86">
        <v>950</v>
      </c>
      <c r="H1699">
        <v>1</v>
      </c>
      <c r="J1699" s="86">
        <v>950</v>
      </c>
      <c r="K1699" s="86">
        <v>950</v>
      </c>
      <c r="L1699" t="s">
        <v>356</v>
      </c>
    </row>
    <row r="1700" spans="1:12" x14ac:dyDescent="0.35">
      <c r="A1700" s="89">
        <v>45952</v>
      </c>
      <c r="B1700" t="s">
        <v>240</v>
      </c>
      <c r="C1700" t="s">
        <v>241</v>
      </c>
      <c r="E1700">
        <v>10</v>
      </c>
      <c r="F1700" s="86">
        <v>3529.12</v>
      </c>
      <c r="H1700">
        <v>1.21</v>
      </c>
      <c r="I1700">
        <v>0.05</v>
      </c>
      <c r="J1700" s="86">
        <v>4270.2352000000001</v>
      </c>
      <c r="K1700" s="86">
        <v>40567.234399999987</v>
      </c>
      <c r="L1700" t="s">
        <v>353</v>
      </c>
    </row>
    <row r="1701" spans="1:12" x14ac:dyDescent="0.35">
      <c r="A1701" s="89">
        <v>45953</v>
      </c>
      <c r="B1701" t="s">
        <v>59</v>
      </c>
      <c r="C1701" t="s">
        <v>738</v>
      </c>
      <c r="E1701">
        <v>6</v>
      </c>
      <c r="F1701" s="86">
        <v>36000</v>
      </c>
      <c r="H1701">
        <v>1</v>
      </c>
      <c r="J1701" s="86">
        <v>36000</v>
      </c>
      <c r="K1701" s="86">
        <v>216000</v>
      </c>
      <c r="L1701" t="s">
        <v>356</v>
      </c>
    </row>
    <row r="1702" spans="1:12" x14ac:dyDescent="0.35">
      <c r="A1702" s="89">
        <v>45953</v>
      </c>
      <c r="B1702" t="s">
        <v>59</v>
      </c>
      <c r="C1702" t="s">
        <v>186</v>
      </c>
      <c r="E1702">
        <v>0.5</v>
      </c>
      <c r="F1702" s="86">
        <v>75020</v>
      </c>
      <c r="H1702">
        <v>1</v>
      </c>
      <c r="J1702" s="86">
        <v>75020</v>
      </c>
      <c r="K1702" s="86">
        <v>37510</v>
      </c>
      <c r="L1702" t="s">
        <v>356</v>
      </c>
    </row>
    <row r="1703" spans="1:12" x14ac:dyDescent="0.35">
      <c r="A1703" s="89">
        <v>45953</v>
      </c>
      <c r="B1703" t="s">
        <v>684</v>
      </c>
      <c r="C1703" t="s">
        <v>729</v>
      </c>
      <c r="K1703" s="86">
        <v>41070</v>
      </c>
      <c r="L1703" t="s">
        <v>356</v>
      </c>
    </row>
    <row r="1704" spans="1:12" x14ac:dyDescent="0.35">
      <c r="A1704" s="89">
        <v>45953</v>
      </c>
      <c r="B1704" t="s">
        <v>50</v>
      </c>
      <c r="C1704" t="s">
        <v>528</v>
      </c>
      <c r="E1704">
        <v>0.79</v>
      </c>
      <c r="F1704" s="86">
        <v>7946.5065822784818</v>
      </c>
      <c r="H1704">
        <v>1.21</v>
      </c>
      <c r="J1704" s="86">
        <v>9615.2729645569616</v>
      </c>
      <c r="K1704" s="86">
        <v>7596.0656419999996</v>
      </c>
      <c r="L1704" t="s">
        <v>353</v>
      </c>
    </row>
    <row r="1705" spans="1:12" x14ac:dyDescent="0.35">
      <c r="A1705" s="89">
        <v>45953</v>
      </c>
      <c r="B1705" t="s">
        <v>239</v>
      </c>
      <c r="C1705" t="s">
        <v>236</v>
      </c>
      <c r="E1705">
        <v>1</v>
      </c>
      <c r="F1705" s="86">
        <v>9743.7999999999993</v>
      </c>
      <c r="H1705">
        <v>1.21</v>
      </c>
      <c r="J1705" s="86">
        <v>11789.998</v>
      </c>
      <c r="K1705" s="86">
        <v>11789.998</v>
      </c>
      <c r="L1705" t="s">
        <v>353</v>
      </c>
    </row>
    <row r="1706" spans="1:12" x14ac:dyDescent="0.35">
      <c r="A1706" s="89">
        <v>45953</v>
      </c>
      <c r="B1706" t="s">
        <v>239</v>
      </c>
      <c r="C1706" t="s">
        <v>235</v>
      </c>
      <c r="E1706">
        <v>1</v>
      </c>
      <c r="F1706" s="86">
        <v>9743.7999999999993</v>
      </c>
      <c r="H1706">
        <v>1.21</v>
      </c>
      <c r="J1706" s="86">
        <v>11789.998</v>
      </c>
      <c r="K1706" s="86">
        <v>11789.998</v>
      </c>
      <c r="L1706" t="s">
        <v>353</v>
      </c>
    </row>
    <row r="1707" spans="1:12" x14ac:dyDescent="0.35">
      <c r="A1707" s="89">
        <v>45953</v>
      </c>
      <c r="B1707" t="s">
        <v>239</v>
      </c>
      <c r="C1707" t="s">
        <v>737</v>
      </c>
      <c r="E1707">
        <v>1</v>
      </c>
      <c r="F1707" s="86">
        <v>1553.72</v>
      </c>
      <c r="H1707">
        <v>1.21</v>
      </c>
      <c r="J1707" s="86">
        <v>1880.0011999999999</v>
      </c>
      <c r="K1707" s="86">
        <v>1880.0011999999999</v>
      </c>
      <c r="L1707" t="s">
        <v>353</v>
      </c>
    </row>
    <row r="1708" spans="1:12" x14ac:dyDescent="0.35">
      <c r="A1708" s="89">
        <v>45953</v>
      </c>
      <c r="B1708" t="s">
        <v>54</v>
      </c>
      <c r="C1708" t="s">
        <v>172</v>
      </c>
      <c r="E1708">
        <v>0.41499999999999998</v>
      </c>
      <c r="F1708" s="86">
        <v>7800</v>
      </c>
      <c r="H1708">
        <v>1</v>
      </c>
      <c r="J1708" s="86">
        <v>7800</v>
      </c>
      <c r="K1708" s="86">
        <v>3237</v>
      </c>
      <c r="L1708" t="s">
        <v>353</v>
      </c>
    </row>
    <row r="1709" spans="1:12" x14ac:dyDescent="0.35">
      <c r="A1709" s="89">
        <v>45953</v>
      </c>
      <c r="B1709" t="s">
        <v>54</v>
      </c>
      <c r="C1709" t="s">
        <v>154</v>
      </c>
      <c r="E1709">
        <v>1.18</v>
      </c>
      <c r="F1709" s="86">
        <v>2800</v>
      </c>
      <c r="H1709">
        <v>1</v>
      </c>
      <c r="J1709" s="86">
        <v>2800</v>
      </c>
      <c r="K1709" s="86">
        <v>7</v>
      </c>
      <c r="L1709" t="s">
        <v>353</v>
      </c>
    </row>
    <row r="1710" spans="1:12" x14ac:dyDescent="0.35">
      <c r="A1710" s="89">
        <v>45953</v>
      </c>
      <c r="B1710" t="s">
        <v>54</v>
      </c>
      <c r="C1710" t="s">
        <v>156</v>
      </c>
      <c r="E1710">
        <v>1.345</v>
      </c>
      <c r="F1710" s="86">
        <v>3200</v>
      </c>
      <c r="H1710">
        <v>1</v>
      </c>
      <c r="J1710" s="86">
        <v>3200</v>
      </c>
      <c r="K1710" s="86">
        <v>4304</v>
      </c>
      <c r="L1710" t="s">
        <v>353</v>
      </c>
    </row>
    <row r="1711" spans="1:12" x14ac:dyDescent="0.35">
      <c r="A1711" s="89">
        <v>45954</v>
      </c>
      <c r="B1711" t="s">
        <v>684</v>
      </c>
      <c r="C1711" t="s">
        <v>729</v>
      </c>
      <c r="K1711" s="86">
        <v>49293.68</v>
      </c>
      <c r="L1711" t="s">
        <v>356</v>
      </c>
    </row>
    <row r="1712" spans="1:12" x14ac:dyDescent="0.35">
      <c r="A1712" s="89">
        <v>45954</v>
      </c>
      <c r="B1712" t="s">
        <v>603</v>
      </c>
      <c r="C1712" t="s">
        <v>251</v>
      </c>
      <c r="E1712">
        <v>1</v>
      </c>
      <c r="F1712" s="86">
        <v>2748.6</v>
      </c>
      <c r="H1712">
        <v>1.21</v>
      </c>
      <c r="J1712" s="86">
        <v>3325.8059999999996</v>
      </c>
      <c r="K1712" s="86">
        <v>3325.8059999999996</v>
      </c>
      <c r="L1712" t="s">
        <v>353</v>
      </c>
    </row>
    <row r="1713" spans="1:12" x14ac:dyDescent="0.35">
      <c r="A1713" s="89">
        <v>45954</v>
      </c>
      <c r="B1713" t="s">
        <v>603</v>
      </c>
      <c r="C1713" t="s">
        <v>740</v>
      </c>
      <c r="E1713">
        <v>1</v>
      </c>
      <c r="F1713" s="86">
        <v>5816.53</v>
      </c>
      <c r="H1713">
        <v>1.21</v>
      </c>
      <c r="J1713" s="86">
        <v>7038.0012999999999</v>
      </c>
      <c r="K1713" s="86">
        <v>7038.0012999999999</v>
      </c>
      <c r="L1713" t="s">
        <v>353</v>
      </c>
    </row>
    <row r="1714" spans="1:12" x14ac:dyDescent="0.35">
      <c r="A1714" s="89">
        <v>45954</v>
      </c>
      <c r="B1714" t="s">
        <v>603</v>
      </c>
      <c r="C1714" t="s">
        <v>739</v>
      </c>
      <c r="E1714">
        <v>2</v>
      </c>
      <c r="F1714" s="86">
        <v>11176.83</v>
      </c>
      <c r="H1714">
        <v>1.21</v>
      </c>
      <c r="J1714" s="86">
        <v>13523.9643</v>
      </c>
      <c r="K1714" s="86">
        <v>27047.928599999999</v>
      </c>
      <c r="L1714" t="s">
        <v>353</v>
      </c>
    </row>
    <row r="1715" spans="1:12" x14ac:dyDescent="0.35">
      <c r="A1715" s="89">
        <v>45954</v>
      </c>
      <c r="B1715" t="s">
        <v>603</v>
      </c>
      <c r="C1715" t="s">
        <v>677</v>
      </c>
      <c r="E1715">
        <v>1</v>
      </c>
      <c r="F1715" s="86">
        <v>1240.8599999999999</v>
      </c>
      <c r="H1715">
        <v>1.21</v>
      </c>
      <c r="J1715" s="86">
        <v>1501.4405999999999</v>
      </c>
      <c r="K1715" s="86">
        <v>1501.4405999999999</v>
      </c>
      <c r="L1715" t="s">
        <v>353</v>
      </c>
    </row>
    <row r="1716" spans="1:12" x14ac:dyDescent="0.35">
      <c r="A1716" s="89">
        <v>45955</v>
      </c>
      <c r="B1716" t="s">
        <v>684</v>
      </c>
      <c r="C1716" t="s">
        <v>729</v>
      </c>
      <c r="K1716" s="86">
        <v>111772.51</v>
      </c>
      <c r="L1716" t="s">
        <v>356</v>
      </c>
    </row>
    <row r="1717" spans="1:12" x14ac:dyDescent="0.35">
      <c r="A1717" s="89">
        <v>45955</v>
      </c>
      <c r="B1717" t="s">
        <v>50</v>
      </c>
      <c r="C1717" t="s">
        <v>350</v>
      </c>
      <c r="E1717">
        <v>400</v>
      </c>
      <c r="F1717" s="86">
        <v>10.835849250000001</v>
      </c>
      <c r="H1717">
        <v>1.21</v>
      </c>
      <c r="J1717" s="86">
        <v>13.1113775925</v>
      </c>
      <c r="K1717" s="86">
        <v>5244.5510370000002</v>
      </c>
      <c r="L1717" t="s">
        <v>356</v>
      </c>
    </row>
    <row r="1718" spans="1:12" x14ac:dyDescent="0.35">
      <c r="A1718" s="89">
        <v>45955</v>
      </c>
      <c r="B1718" t="s">
        <v>50</v>
      </c>
      <c r="C1718" t="s">
        <v>315</v>
      </c>
      <c r="E1718">
        <v>3.48</v>
      </c>
      <c r="F1718" s="86">
        <v>10723.9195</v>
      </c>
      <c r="H1718">
        <v>1.21</v>
      </c>
      <c r="I1718">
        <v>0.06</v>
      </c>
      <c r="J1718" s="86">
        <v>12975.942595</v>
      </c>
      <c r="K1718" s="86">
        <v>42446.903416763998</v>
      </c>
      <c r="L1718" t="s">
        <v>356</v>
      </c>
    </row>
    <row r="1719" spans="1:12" x14ac:dyDescent="0.35">
      <c r="A1719" s="89">
        <v>45955</v>
      </c>
      <c r="B1719" t="s">
        <v>50</v>
      </c>
      <c r="C1719" t="s">
        <v>124</v>
      </c>
      <c r="E1719">
        <v>1.9</v>
      </c>
      <c r="F1719" s="86">
        <v>18793.040199999999</v>
      </c>
      <c r="H1719">
        <v>1.21</v>
      </c>
      <c r="I1719">
        <v>0.06</v>
      </c>
      <c r="J1719" s="86">
        <v>22739.578642</v>
      </c>
      <c r="K1719" s="86">
        <v>40612.887454611991</v>
      </c>
      <c r="L1719" t="s">
        <v>356</v>
      </c>
    </row>
    <row r="1720" spans="1:12" x14ac:dyDescent="0.35">
      <c r="A1720" s="89">
        <v>45955</v>
      </c>
      <c r="B1720" t="s">
        <v>50</v>
      </c>
      <c r="C1720" t="s">
        <v>104</v>
      </c>
      <c r="E1720">
        <v>3.4</v>
      </c>
      <c r="F1720" s="86">
        <v>6650.2920000000004</v>
      </c>
      <c r="H1720">
        <v>1.21</v>
      </c>
      <c r="J1720" s="86">
        <v>8046.8533200000002</v>
      </c>
      <c r="K1720" s="86">
        <v>27359.301287999999</v>
      </c>
      <c r="L1720" t="s">
        <v>356</v>
      </c>
    </row>
    <row r="1721" spans="1:12" x14ac:dyDescent="0.35">
      <c r="A1721" s="89">
        <v>45955</v>
      </c>
      <c r="B1721" t="s">
        <v>603</v>
      </c>
      <c r="C1721" t="s">
        <v>208</v>
      </c>
      <c r="E1721">
        <v>0.5</v>
      </c>
      <c r="F1721" s="86">
        <v>2805.62</v>
      </c>
      <c r="H1721">
        <v>1.21</v>
      </c>
      <c r="J1721" s="86">
        <v>3394.8001999999997</v>
      </c>
      <c r="K1721" s="86">
        <v>1697.4000999999998</v>
      </c>
      <c r="L1721" t="s">
        <v>356</v>
      </c>
    </row>
    <row r="1722" spans="1:12" x14ac:dyDescent="0.35">
      <c r="A1722" s="89">
        <v>45955</v>
      </c>
      <c r="B1722" t="s">
        <v>603</v>
      </c>
      <c r="C1722" t="s">
        <v>200</v>
      </c>
      <c r="E1722">
        <v>3</v>
      </c>
      <c r="F1722" s="86">
        <v>2030.0833333333333</v>
      </c>
      <c r="H1722">
        <v>1.21</v>
      </c>
      <c r="J1722" s="86">
        <v>2456.4008333333331</v>
      </c>
      <c r="K1722" s="86">
        <v>7369.2025000000003</v>
      </c>
      <c r="L1722" t="s">
        <v>356</v>
      </c>
    </row>
    <row r="1723" spans="1:12" x14ac:dyDescent="0.35">
      <c r="A1723" s="89">
        <v>45955</v>
      </c>
      <c r="B1723" t="s">
        <v>56</v>
      </c>
      <c r="C1723" t="s">
        <v>171</v>
      </c>
      <c r="E1723">
        <v>1</v>
      </c>
      <c r="F1723" s="86">
        <v>9300</v>
      </c>
      <c r="H1723">
        <v>1</v>
      </c>
      <c r="J1723" s="86">
        <v>9300</v>
      </c>
      <c r="K1723" s="86">
        <v>9300</v>
      </c>
      <c r="L1723" t="s">
        <v>353</v>
      </c>
    </row>
    <row r="1724" spans="1:12" x14ac:dyDescent="0.35">
      <c r="A1724" s="89">
        <v>45955</v>
      </c>
      <c r="B1724" t="s">
        <v>57</v>
      </c>
      <c r="C1724" t="s">
        <v>221</v>
      </c>
      <c r="E1724">
        <v>25</v>
      </c>
      <c r="F1724" s="86">
        <v>323.99880000000002</v>
      </c>
      <c r="H1724">
        <v>1.21</v>
      </c>
      <c r="J1724" s="86">
        <v>392.03854799999999</v>
      </c>
      <c r="K1724" s="86">
        <v>9800.9637000000002</v>
      </c>
      <c r="L1724" t="s">
        <v>353</v>
      </c>
    </row>
    <row r="1725" spans="1:12" x14ac:dyDescent="0.35">
      <c r="A1725" s="89">
        <v>45955</v>
      </c>
      <c r="B1725" t="s">
        <v>54</v>
      </c>
      <c r="C1725" t="s">
        <v>268</v>
      </c>
      <c r="E1725">
        <v>0.5</v>
      </c>
      <c r="F1725" s="86">
        <v>1999.8</v>
      </c>
      <c r="H1725">
        <v>1</v>
      </c>
      <c r="J1725" s="86">
        <v>1999.8</v>
      </c>
      <c r="K1725" s="86">
        <v>999.9</v>
      </c>
      <c r="L1725" t="s">
        <v>356</v>
      </c>
    </row>
    <row r="1726" spans="1:12" x14ac:dyDescent="0.35">
      <c r="A1726" s="89">
        <v>45955</v>
      </c>
      <c r="B1726" t="s">
        <v>54</v>
      </c>
      <c r="C1726" t="s">
        <v>157</v>
      </c>
      <c r="E1726">
        <v>0.5</v>
      </c>
      <c r="F1726" s="86">
        <v>5800</v>
      </c>
      <c r="H1726">
        <v>1</v>
      </c>
      <c r="J1726" s="86">
        <v>5800</v>
      </c>
      <c r="K1726" s="86">
        <v>2900</v>
      </c>
      <c r="L1726" t="s">
        <v>356</v>
      </c>
    </row>
    <row r="1727" spans="1:12" x14ac:dyDescent="0.35">
      <c r="A1727" s="89">
        <v>45956</v>
      </c>
      <c r="B1727" t="s">
        <v>684</v>
      </c>
      <c r="C1727" t="s">
        <v>729</v>
      </c>
      <c r="K1727" s="86">
        <v>67730.48</v>
      </c>
      <c r="L1727" t="s">
        <v>356</v>
      </c>
    </row>
    <row r="1728" spans="1:12" x14ac:dyDescent="0.35">
      <c r="A1728" s="89">
        <v>45956</v>
      </c>
      <c r="B1728" t="s">
        <v>684</v>
      </c>
      <c r="C1728" t="s">
        <v>729</v>
      </c>
      <c r="K1728" s="86">
        <v>3813</v>
      </c>
      <c r="L1728" t="s">
        <v>356</v>
      </c>
    </row>
    <row r="1729" spans="1:12" x14ac:dyDescent="0.35">
      <c r="A1729" s="89">
        <v>45956</v>
      </c>
      <c r="B1729" t="s">
        <v>684</v>
      </c>
      <c r="C1729" t="s">
        <v>729</v>
      </c>
      <c r="K1729" s="86">
        <v>9501</v>
      </c>
      <c r="L1729" t="s">
        <v>356</v>
      </c>
    </row>
    <row r="1730" spans="1:12" x14ac:dyDescent="0.35">
      <c r="A1730" s="89">
        <v>45956</v>
      </c>
      <c r="B1730" t="s">
        <v>54</v>
      </c>
      <c r="C1730" t="s">
        <v>512</v>
      </c>
      <c r="E1730">
        <v>14</v>
      </c>
      <c r="F1730" s="86">
        <v>1000</v>
      </c>
      <c r="H1730">
        <v>1</v>
      </c>
      <c r="J1730" s="86">
        <v>1000</v>
      </c>
      <c r="K1730" s="86">
        <v>14000</v>
      </c>
      <c r="L1730" t="s">
        <v>356</v>
      </c>
    </row>
    <row r="1731" spans="1:12" x14ac:dyDescent="0.35">
      <c r="A1731" s="89">
        <v>45956</v>
      </c>
      <c r="B1731" t="s">
        <v>54</v>
      </c>
      <c r="C1731" t="s">
        <v>514</v>
      </c>
      <c r="E1731">
        <v>1.6</v>
      </c>
      <c r="F1731" s="86">
        <v>6800</v>
      </c>
      <c r="H1731">
        <v>1</v>
      </c>
      <c r="J1731" s="86">
        <v>6800</v>
      </c>
      <c r="K1731" s="86">
        <v>10880</v>
      </c>
      <c r="L1731" t="s">
        <v>356</v>
      </c>
    </row>
    <row r="1732" spans="1:12" x14ac:dyDescent="0.35">
      <c r="A1732" s="89">
        <v>45956</v>
      </c>
      <c r="B1732" t="s">
        <v>54</v>
      </c>
      <c r="C1732" t="s">
        <v>157</v>
      </c>
      <c r="E1732">
        <v>1.2450000000000001</v>
      </c>
      <c r="F1732" s="86">
        <v>5300</v>
      </c>
      <c r="H1732">
        <v>1</v>
      </c>
      <c r="J1732" s="86">
        <v>5300</v>
      </c>
      <c r="K1732" s="86">
        <v>6598.5000000000009</v>
      </c>
      <c r="L1732" t="s">
        <v>356</v>
      </c>
    </row>
    <row r="1733" spans="1:12" x14ac:dyDescent="0.35">
      <c r="A1733" s="89">
        <v>45957</v>
      </c>
      <c r="B1733" t="s">
        <v>684</v>
      </c>
      <c r="C1733" t="s">
        <v>729</v>
      </c>
      <c r="K1733" s="86">
        <v>57407</v>
      </c>
      <c r="L1733" t="s">
        <v>356</v>
      </c>
    </row>
    <row r="1734" spans="1:12" x14ac:dyDescent="0.35">
      <c r="A1734" s="89">
        <v>45957</v>
      </c>
      <c r="B1734" t="s">
        <v>50</v>
      </c>
      <c r="C1734" t="s">
        <v>178</v>
      </c>
      <c r="E1734">
        <v>10</v>
      </c>
      <c r="F1734" s="86">
        <v>677.76859999999999</v>
      </c>
      <c r="H1734">
        <v>1.21</v>
      </c>
      <c r="I1734">
        <v>0.06</v>
      </c>
      <c r="J1734" s="86">
        <v>820.10000600000001</v>
      </c>
      <c r="K1734" s="86">
        <v>7708.940056399998</v>
      </c>
      <c r="L1734" t="s">
        <v>356</v>
      </c>
    </row>
    <row r="1735" spans="1:12" x14ac:dyDescent="0.35">
      <c r="A1735" s="89">
        <v>45957</v>
      </c>
      <c r="B1735" t="s">
        <v>50</v>
      </c>
      <c r="C1735" t="s">
        <v>629</v>
      </c>
      <c r="E1735">
        <v>3.28</v>
      </c>
      <c r="F1735" s="86">
        <v>1779.8780487804879</v>
      </c>
      <c r="H1735">
        <v>1.21</v>
      </c>
      <c r="I1735">
        <v>0.06</v>
      </c>
      <c r="J1735" s="86">
        <v>2153.6524390243903</v>
      </c>
      <c r="K1735" s="86">
        <v>6640.1411999999991</v>
      </c>
      <c r="L1735" t="s">
        <v>356</v>
      </c>
    </row>
    <row r="1736" spans="1:12" x14ac:dyDescent="0.35">
      <c r="A1736" s="89">
        <v>45957</v>
      </c>
      <c r="B1736" t="s">
        <v>50</v>
      </c>
      <c r="C1736" t="s">
        <v>102</v>
      </c>
      <c r="E1736">
        <v>4</v>
      </c>
      <c r="F1736" s="86">
        <v>5006.0815249999996</v>
      </c>
      <c r="H1736">
        <v>1.21</v>
      </c>
      <c r="I1736">
        <v>0.06</v>
      </c>
      <c r="J1736" s="86">
        <v>6057.3586452499994</v>
      </c>
      <c r="K1736" s="86">
        <v>22775.668506139995</v>
      </c>
      <c r="L1736" t="s">
        <v>356</v>
      </c>
    </row>
    <row r="1737" spans="1:12" x14ac:dyDescent="0.35">
      <c r="A1737" s="89">
        <v>45957</v>
      </c>
      <c r="B1737" t="s">
        <v>50</v>
      </c>
      <c r="C1737" t="s">
        <v>111</v>
      </c>
      <c r="E1737">
        <v>1</v>
      </c>
      <c r="F1737" s="86">
        <v>3013.52</v>
      </c>
      <c r="H1737">
        <v>1.21</v>
      </c>
      <c r="I1737">
        <v>0.06</v>
      </c>
      <c r="J1737" s="86">
        <v>3646.3591999999999</v>
      </c>
      <c r="K1737" s="86">
        <v>3427.577648</v>
      </c>
      <c r="L1737" t="s">
        <v>356</v>
      </c>
    </row>
    <row r="1738" spans="1:12" x14ac:dyDescent="0.35">
      <c r="A1738" s="89">
        <v>45957</v>
      </c>
      <c r="B1738" t="s">
        <v>50</v>
      </c>
      <c r="C1738" t="s">
        <v>326</v>
      </c>
      <c r="E1738">
        <v>24</v>
      </c>
      <c r="F1738" s="86">
        <v>71.445000000000007</v>
      </c>
      <c r="H1738">
        <v>1.21</v>
      </c>
      <c r="J1738" s="86">
        <v>86.448449999999994</v>
      </c>
      <c r="K1738" s="86">
        <v>2074.7628000000004</v>
      </c>
      <c r="L1738" t="s">
        <v>356</v>
      </c>
    </row>
    <row r="1739" spans="1:12" x14ac:dyDescent="0.35">
      <c r="A1739" s="89">
        <v>45957</v>
      </c>
      <c r="B1739" t="s">
        <v>50</v>
      </c>
      <c r="C1739" t="s">
        <v>106</v>
      </c>
      <c r="E1739">
        <v>0.8</v>
      </c>
      <c r="F1739" s="86">
        <v>2082.8552500000001</v>
      </c>
      <c r="H1739">
        <v>1.21</v>
      </c>
      <c r="I1739">
        <v>0.06</v>
      </c>
      <c r="J1739" s="86">
        <v>2520.2548525000002</v>
      </c>
      <c r="K1739" s="86">
        <v>1895.2316490799999</v>
      </c>
      <c r="L1739" t="s">
        <v>356</v>
      </c>
    </row>
    <row r="1740" spans="1:12" x14ac:dyDescent="0.35">
      <c r="A1740" s="89">
        <v>45957</v>
      </c>
      <c r="B1740" t="s">
        <v>689</v>
      </c>
      <c r="C1740" t="s">
        <v>687</v>
      </c>
      <c r="E1740">
        <v>0.3</v>
      </c>
      <c r="F1740" s="86">
        <v>14516.666666666668</v>
      </c>
      <c r="H1740">
        <v>1</v>
      </c>
      <c r="J1740" s="86">
        <v>14516.666666666668</v>
      </c>
      <c r="K1740" s="86">
        <v>4355</v>
      </c>
      <c r="L1740" t="s">
        <v>356</v>
      </c>
    </row>
    <row r="1741" spans="1:12" x14ac:dyDescent="0.35">
      <c r="A1741" s="89">
        <v>45958</v>
      </c>
      <c r="B1741" t="s">
        <v>684</v>
      </c>
      <c r="C1741" t="s">
        <v>729</v>
      </c>
      <c r="K1741" s="86">
        <v>32744.33</v>
      </c>
      <c r="L1741" t="s">
        <v>356</v>
      </c>
    </row>
    <row r="1742" spans="1:12" x14ac:dyDescent="0.35">
      <c r="A1742" s="89">
        <v>45958</v>
      </c>
      <c r="B1742" t="s">
        <v>736</v>
      </c>
      <c r="C1742" t="s">
        <v>167</v>
      </c>
      <c r="E1742">
        <v>180</v>
      </c>
      <c r="F1742" s="86">
        <v>186.11111111111111</v>
      </c>
      <c r="H1742">
        <v>1</v>
      </c>
      <c r="J1742" s="86">
        <v>186.11111111111111</v>
      </c>
      <c r="K1742" s="86">
        <v>33500</v>
      </c>
      <c r="L1742" t="s">
        <v>356</v>
      </c>
    </row>
    <row r="1743" spans="1:12" x14ac:dyDescent="0.35">
      <c r="A1743" s="89">
        <v>45958</v>
      </c>
      <c r="B1743" t="s">
        <v>54</v>
      </c>
      <c r="C1743" t="s">
        <v>262</v>
      </c>
      <c r="E1743">
        <v>0.65</v>
      </c>
      <c r="F1743" s="86">
        <v>2000</v>
      </c>
      <c r="H1743">
        <v>1</v>
      </c>
      <c r="J1743" s="86">
        <v>2000</v>
      </c>
      <c r="K1743" s="86">
        <v>1300</v>
      </c>
      <c r="L1743" t="s">
        <v>356</v>
      </c>
    </row>
    <row r="1744" spans="1:12" x14ac:dyDescent="0.35">
      <c r="A1744" s="89">
        <v>45958</v>
      </c>
      <c r="B1744" t="s">
        <v>54</v>
      </c>
      <c r="C1744" t="s">
        <v>154</v>
      </c>
      <c r="E1744">
        <v>1</v>
      </c>
      <c r="F1744" s="86">
        <v>3200</v>
      </c>
      <c r="H1744">
        <v>1</v>
      </c>
      <c r="J1744" s="86">
        <v>3200</v>
      </c>
      <c r="K1744" s="86">
        <v>3200</v>
      </c>
      <c r="L1744" t="s">
        <v>356</v>
      </c>
    </row>
    <row r="1745" spans="1:12" x14ac:dyDescent="0.35">
      <c r="A1745" s="89">
        <v>45958</v>
      </c>
      <c r="B1745" t="s">
        <v>54</v>
      </c>
      <c r="C1745" t="s">
        <v>154</v>
      </c>
      <c r="E1745">
        <v>1</v>
      </c>
      <c r="F1745" s="86">
        <v>3200</v>
      </c>
      <c r="H1745">
        <v>1</v>
      </c>
      <c r="J1745" s="86">
        <v>3200</v>
      </c>
      <c r="K1745" s="86">
        <v>3200</v>
      </c>
      <c r="L1745" t="s">
        <v>353</v>
      </c>
    </row>
    <row r="1746" spans="1:12" x14ac:dyDescent="0.35">
      <c r="A1746" s="89">
        <v>45958</v>
      </c>
      <c r="B1746" t="s">
        <v>54</v>
      </c>
      <c r="C1746" t="s">
        <v>512</v>
      </c>
      <c r="E1746">
        <v>14</v>
      </c>
      <c r="F1746" s="86">
        <v>1000</v>
      </c>
      <c r="H1746">
        <v>1</v>
      </c>
      <c r="J1746" s="86">
        <v>1000</v>
      </c>
      <c r="K1746" s="86">
        <v>14000</v>
      </c>
      <c r="L1746" t="s">
        <v>356</v>
      </c>
    </row>
    <row r="1747" spans="1:12" x14ac:dyDescent="0.35">
      <c r="A1747" s="89">
        <v>45958</v>
      </c>
      <c r="B1747" t="s">
        <v>54</v>
      </c>
      <c r="C1747" t="s">
        <v>514</v>
      </c>
      <c r="E1747">
        <v>6</v>
      </c>
      <c r="F1747" s="86">
        <v>6800</v>
      </c>
      <c r="H1747">
        <v>1</v>
      </c>
      <c r="J1747" s="86">
        <v>6800</v>
      </c>
      <c r="K1747" s="86">
        <v>40800</v>
      </c>
      <c r="L1747" t="s">
        <v>356</v>
      </c>
    </row>
    <row r="1748" spans="1:12" x14ac:dyDescent="0.35">
      <c r="A1748" s="89">
        <v>45958</v>
      </c>
      <c r="B1748" t="s">
        <v>54</v>
      </c>
      <c r="C1748" t="s">
        <v>156</v>
      </c>
      <c r="E1748">
        <v>1</v>
      </c>
      <c r="F1748" s="86">
        <v>3200</v>
      </c>
      <c r="H1748">
        <v>1</v>
      </c>
      <c r="J1748" s="86">
        <v>3200</v>
      </c>
      <c r="K1748" s="86">
        <v>3200</v>
      </c>
      <c r="L1748" t="s">
        <v>353</v>
      </c>
    </row>
    <row r="1749" spans="1:12" x14ac:dyDescent="0.35">
      <c r="A1749" s="89">
        <v>45958</v>
      </c>
      <c r="B1749" t="s">
        <v>54</v>
      </c>
      <c r="C1749" t="s">
        <v>165</v>
      </c>
      <c r="E1749">
        <v>2</v>
      </c>
      <c r="F1749" s="86">
        <v>1500</v>
      </c>
      <c r="H1749">
        <v>1</v>
      </c>
      <c r="J1749" s="86">
        <v>1500</v>
      </c>
      <c r="K1749" s="86">
        <v>3000</v>
      </c>
      <c r="L1749" t="s">
        <v>356</v>
      </c>
    </row>
    <row r="1750" spans="1:12" x14ac:dyDescent="0.35">
      <c r="A1750" s="89">
        <v>45958</v>
      </c>
      <c r="B1750" t="s">
        <v>54</v>
      </c>
      <c r="C1750" t="s">
        <v>157</v>
      </c>
      <c r="E1750">
        <v>2</v>
      </c>
      <c r="F1750" s="86">
        <v>5800</v>
      </c>
      <c r="H1750">
        <v>1</v>
      </c>
      <c r="J1750" s="86">
        <v>5800</v>
      </c>
      <c r="K1750" s="86">
        <v>11600</v>
      </c>
      <c r="L1750" t="s">
        <v>356</v>
      </c>
    </row>
    <row r="1751" spans="1:12" x14ac:dyDescent="0.35">
      <c r="A1751" s="89">
        <v>45958</v>
      </c>
      <c r="B1751" t="s">
        <v>54</v>
      </c>
      <c r="C1751" t="s">
        <v>28</v>
      </c>
      <c r="E1751">
        <v>1</v>
      </c>
      <c r="F1751" s="86">
        <v>2300</v>
      </c>
      <c r="H1751">
        <v>1</v>
      </c>
      <c r="J1751" s="86">
        <v>2300</v>
      </c>
      <c r="K1751" s="86">
        <v>2300</v>
      </c>
      <c r="L1751" t="s">
        <v>356</v>
      </c>
    </row>
    <row r="1752" spans="1:12" x14ac:dyDescent="0.35">
      <c r="A1752" s="89">
        <v>45958</v>
      </c>
      <c r="B1752" t="s">
        <v>54</v>
      </c>
      <c r="C1752" t="s">
        <v>45</v>
      </c>
      <c r="E1752">
        <v>1</v>
      </c>
      <c r="F1752" s="86">
        <v>950</v>
      </c>
      <c r="H1752">
        <v>1</v>
      </c>
      <c r="J1752" s="86">
        <v>950</v>
      </c>
      <c r="K1752" s="86">
        <v>950</v>
      </c>
      <c r="L1752" t="s">
        <v>356</v>
      </c>
    </row>
    <row r="1753" spans="1:12" x14ac:dyDescent="0.35">
      <c r="A1753" s="89">
        <v>45958</v>
      </c>
      <c r="B1753" t="s">
        <v>240</v>
      </c>
      <c r="C1753" t="s">
        <v>241</v>
      </c>
      <c r="E1753">
        <v>10</v>
      </c>
      <c r="F1753" s="86">
        <v>3529.12</v>
      </c>
      <c r="H1753">
        <v>1.21</v>
      </c>
      <c r="I1753">
        <v>0.05</v>
      </c>
      <c r="J1753" s="86">
        <v>4270.2352000000001</v>
      </c>
      <c r="K1753" s="86">
        <v>40567.234399999987</v>
      </c>
      <c r="L1753" t="s">
        <v>353</v>
      </c>
    </row>
    <row r="1754" spans="1:12" x14ac:dyDescent="0.35">
      <c r="A1754" s="89">
        <v>45958</v>
      </c>
      <c r="B1754" t="s">
        <v>685</v>
      </c>
      <c r="C1754" t="s">
        <v>309</v>
      </c>
      <c r="E1754">
        <v>1</v>
      </c>
      <c r="F1754" s="86">
        <v>24958.68</v>
      </c>
      <c r="H1754">
        <v>1.21</v>
      </c>
      <c r="J1754" s="86">
        <v>30200.002799999998</v>
      </c>
      <c r="K1754" s="86">
        <v>30200.002799999998</v>
      </c>
      <c r="L1754" t="s">
        <v>353</v>
      </c>
    </row>
    <row r="1755" spans="1:12" x14ac:dyDescent="0.35">
      <c r="A1755" s="89">
        <v>45958</v>
      </c>
      <c r="B1755" t="s">
        <v>52</v>
      </c>
      <c r="C1755" t="s">
        <v>127</v>
      </c>
      <c r="E1755">
        <v>72</v>
      </c>
      <c r="F1755" s="86">
        <v>1157.1600000000001</v>
      </c>
      <c r="H1755">
        <v>1.21</v>
      </c>
      <c r="J1755" s="86">
        <v>1400.1636000000001</v>
      </c>
      <c r="K1755" s="86">
        <v>100811.7792</v>
      </c>
      <c r="L1755" t="s">
        <v>356</v>
      </c>
    </row>
    <row r="1756" spans="1:12" x14ac:dyDescent="0.35">
      <c r="A1756" s="89">
        <v>45958</v>
      </c>
      <c r="B1756" t="s">
        <v>689</v>
      </c>
      <c r="C1756" t="s">
        <v>193</v>
      </c>
      <c r="E1756">
        <v>3</v>
      </c>
      <c r="F1756" s="86">
        <v>4400</v>
      </c>
      <c r="H1756">
        <v>1</v>
      </c>
      <c r="J1756" s="86">
        <v>4400</v>
      </c>
      <c r="K1756" s="86">
        <v>13200</v>
      </c>
      <c r="L1756" t="s">
        <v>353</v>
      </c>
    </row>
    <row r="1757" spans="1:12" x14ac:dyDescent="0.35">
      <c r="A1757" s="89">
        <v>45959</v>
      </c>
      <c r="B1757" t="s">
        <v>348</v>
      </c>
      <c r="C1757" t="s">
        <v>247</v>
      </c>
      <c r="E1757">
        <v>25</v>
      </c>
      <c r="F1757" s="86">
        <v>1069.1199999999999</v>
      </c>
      <c r="H1757">
        <v>1</v>
      </c>
      <c r="J1757" s="86">
        <v>1069.1199999999999</v>
      </c>
      <c r="K1757" s="86">
        <v>26727.999999999996</v>
      </c>
      <c r="L1757" t="s">
        <v>353</v>
      </c>
    </row>
    <row r="1758" spans="1:12" x14ac:dyDescent="0.35">
      <c r="A1758" s="89">
        <v>45959</v>
      </c>
      <c r="B1758" t="s">
        <v>348</v>
      </c>
      <c r="C1758" t="s">
        <v>248</v>
      </c>
      <c r="E1758">
        <v>25</v>
      </c>
      <c r="F1758" s="86">
        <v>1527</v>
      </c>
      <c r="H1758">
        <v>1</v>
      </c>
      <c r="J1758" s="86">
        <v>1527</v>
      </c>
      <c r="K1758" s="86">
        <v>38175</v>
      </c>
      <c r="L1758" t="s">
        <v>353</v>
      </c>
    </row>
    <row r="1759" spans="1:12" x14ac:dyDescent="0.35">
      <c r="A1759" s="89">
        <v>45959</v>
      </c>
      <c r="B1759" t="s">
        <v>684</v>
      </c>
      <c r="C1759" t="s">
        <v>729</v>
      </c>
      <c r="K1759" s="86">
        <v>26602</v>
      </c>
      <c r="L1759" t="s">
        <v>356</v>
      </c>
    </row>
    <row r="1760" spans="1:12" x14ac:dyDescent="0.35">
      <c r="A1760" s="89">
        <v>45959</v>
      </c>
      <c r="B1760" t="s">
        <v>56</v>
      </c>
      <c r="C1760" t="s">
        <v>171</v>
      </c>
      <c r="E1760">
        <v>1</v>
      </c>
      <c r="F1760" s="86">
        <v>9300</v>
      </c>
      <c r="H1760">
        <v>1</v>
      </c>
      <c r="J1760" s="86">
        <v>9300</v>
      </c>
      <c r="K1760" s="86">
        <v>9300</v>
      </c>
      <c r="L1760" t="s">
        <v>353</v>
      </c>
    </row>
    <row r="1761" spans="1:12" x14ac:dyDescent="0.35">
      <c r="A1761" s="89">
        <v>45959</v>
      </c>
      <c r="B1761" t="s">
        <v>56</v>
      </c>
      <c r="C1761" t="s">
        <v>168</v>
      </c>
      <c r="E1761">
        <v>1</v>
      </c>
      <c r="F1761" s="86">
        <v>11990</v>
      </c>
      <c r="H1761">
        <v>1</v>
      </c>
      <c r="J1761" s="86">
        <v>11990</v>
      </c>
      <c r="K1761" s="86">
        <v>11990</v>
      </c>
      <c r="L1761" t="s">
        <v>353</v>
      </c>
    </row>
    <row r="1762" spans="1:12" x14ac:dyDescent="0.35">
      <c r="A1762" s="89">
        <v>45959</v>
      </c>
      <c r="B1762" t="s">
        <v>346</v>
      </c>
      <c r="C1762" t="s">
        <v>331</v>
      </c>
      <c r="E1762">
        <v>5</v>
      </c>
      <c r="F1762" s="86">
        <v>7450.0290000000005</v>
      </c>
      <c r="H1762">
        <v>1.21</v>
      </c>
      <c r="J1762" s="86">
        <v>9014.5350899999994</v>
      </c>
      <c r="K1762" s="86">
        <v>45072.675449999995</v>
      </c>
      <c r="L1762" t="s">
        <v>353</v>
      </c>
    </row>
    <row r="1763" spans="1:12" x14ac:dyDescent="0.35">
      <c r="A1763" s="89">
        <v>45959</v>
      </c>
      <c r="B1763" t="s">
        <v>346</v>
      </c>
      <c r="C1763" t="s">
        <v>214</v>
      </c>
      <c r="E1763">
        <v>3.53</v>
      </c>
      <c r="F1763" s="86">
        <v>8503.5478999999996</v>
      </c>
      <c r="H1763">
        <v>1.21</v>
      </c>
      <c r="J1763" s="86">
        <v>10289.292959</v>
      </c>
      <c r="K1763" s="86">
        <v>36321.20414527</v>
      </c>
      <c r="L1763" t="s">
        <v>353</v>
      </c>
    </row>
    <row r="1764" spans="1:12" x14ac:dyDescent="0.35">
      <c r="A1764" s="89">
        <v>45959</v>
      </c>
      <c r="B1764" t="s">
        <v>736</v>
      </c>
      <c r="C1764" t="s">
        <v>167</v>
      </c>
      <c r="E1764">
        <v>180</v>
      </c>
      <c r="F1764" s="86">
        <v>186.11111111111111</v>
      </c>
      <c r="H1764">
        <v>1</v>
      </c>
      <c r="J1764" s="86">
        <v>186.11111111111111</v>
      </c>
      <c r="K1764" s="86">
        <v>33500</v>
      </c>
      <c r="L1764" t="s">
        <v>353</v>
      </c>
    </row>
    <row r="1765" spans="1:12" x14ac:dyDescent="0.35">
      <c r="A1765" s="89">
        <v>45960</v>
      </c>
      <c r="B1765" t="s">
        <v>59</v>
      </c>
      <c r="C1765" t="s">
        <v>738</v>
      </c>
      <c r="E1765">
        <v>6</v>
      </c>
      <c r="F1765" s="86">
        <v>36000</v>
      </c>
      <c r="H1765">
        <v>1</v>
      </c>
      <c r="J1765" s="86">
        <v>36000</v>
      </c>
      <c r="K1765" s="86">
        <v>216000</v>
      </c>
      <c r="L1765" t="s">
        <v>356</v>
      </c>
    </row>
    <row r="1766" spans="1:12" x14ac:dyDescent="0.35">
      <c r="A1766" s="89">
        <v>45960</v>
      </c>
      <c r="B1766" t="s">
        <v>59</v>
      </c>
      <c r="C1766" t="s">
        <v>186</v>
      </c>
      <c r="E1766">
        <v>0.5</v>
      </c>
      <c r="F1766" s="86">
        <v>75020</v>
      </c>
      <c r="H1766">
        <v>1</v>
      </c>
      <c r="J1766" s="86">
        <v>75020</v>
      </c>
      <c r="K1766" s="86">
        <v>37510</v>
      </c>
      <c r="L1766" t="s">
        <v>356</v>
      </c>
    </row>
    <row r="1767" spans="1:12" x14ac:dyDescent="0.35">
      <c r="A1767" s="89">
        <v>45960</v>
      </c>
      <c r="B1767" t="s">
        <v>684</v>
      </c>
      <c r="C1767" t="s">
        <v>729</v>
      </c>
      <c r="K1767" s="86">
        <v>47454.32</v>
      </c>
      <c r="L1767" t="s">
        <v>356</v>
      </c>
    </row>
    <row r="1768" spans="1:12" x14ac:dyDescent="0.35">
      <c r="A1768" s="89">
        <v>45960</v>
      </c>
      <c r="B1768" t="s">
        <v>50</v>
      </c>
      <c r="C1768" t="s">
        <v>104</v>
      </c>
      <c r="E1768">
        <v>3.63</v>
      </c>
      <c r="F1768" s="86">
        <v>6650.2920000000004</v>
      </c>
      <c r="H1768">
        <v>1.21</v>
      </c>
      <c r="J1768" s="86">
        <v>8046.8533200000002</v>
      </c>
      <c r="K1768" s="86">
        <v>29210.077551600003</v>
      </c>
      <c r="L1768" t="s">
        <v>356</v>
      </c>
    </row>
    <row r="1769" spans="1:12" x14ac:dyDescent="0.35">
      <c r="A1769" s="89">
        <v>45960</v>
      </c>
      <c r="B1769" t="s">
        <v>50</v>
      </c>
      <c r="C1769" t="s">
        <v>102</v>
      </c>
      <c r="E1769">
        <v>4</v>
      </c>
      <c r="F1769" s="86">
        <v>5006.0815249999996</v>
      </c>
      <c r="H1769">
        <v>1.21</v>
      </c>
      <c r="I1769">
        <v>0.06</v>
      </c>
      <c r="J1769" s="86">
        <v>6057.3586452499994</v>
      </c>
      <c r="K1769" s="86">
        <v>22775.668506139995</v>
      </c>
      <c r="L1769" t="s">
        <v>353</v>
      </c>
    </row>
    <row r="1770" spans="1:12" x14ac:dyDescent="0.35">
      <c r="A1770" s="89">
        <v>45960</v>
      </c>
      <c r="B1770" t="s">
        <v>603</v>
      </c>
      <c r="C1770" t="s">
        <v>251</v>
      </c>
      <c r="E1770">
        <v>2</v>
      </c>
      <c r="F1770" s="86">
        <v>2748.6</v>
      </c>
      <c r="H1770">
        <v>1.21</v>
      </c>
      <c r="J1770" s="86">
        <v>3325.8059999999996</v>
      </c>
      <c r="K1770" s="86">
        <v>6651.6119999999992</v>
      </c>
      <c r="L1770" t="s">
        <v>353</v>
      </c>
    </row>
    <row r="1771" spans="1:12" x14ac:dyDescent="0.35">
      <c r="A1771" s="89">
        <v>45960</v>
      </c>
      <c r="B1771" t="s">
        <v>239</v>
      </c>
      <c r="C1771" t="s">
        <v>235</v>
      </c>
      <c r="E1771">
        <v>2</v>
      </c>
      <c r="F1771" s="86">
        <v>9743.7999999999993</v>
      </c>
      <c r="H1771">
        <v>1.21</v>
      </c>
      <c r="J1771" s="86">
        <v>11789.998</v>
      </c>
      <c r="K1771" s="86">
        <v>23579.995999999999</v>
      </c>
      <c r="L1771" t="s">
        <v>353</v>
      </c>
    </row>
    <row r="1772" spans="1:12" x14ac:dyDescent="0.35">
      <c r="A1772" s="89">
        <v>45960</v>
      </c>
      <c r="B1772" t="s">
        <v>239</v>
      </c>
      <c r="C1772" t="s">
        <v>237</v>
      </c>
      <c r="E1772">
        <v>3</v>
      </c>
      <c r="F1772" s="86">
        <v>1287.5999999999999</v>
      </c>
      <c r="H1772">
        <v>1.21</v>
      </c>
      <c r="J1772" s="86">
        <v>1557.9960000000001</v>
      </c>
      <c r="K1772" s="86">
        <v>4673.9879999999994</v>
      </c>
      <c r="L1772" t="s">
        <v>353</v>
      </c>
    </row>
    <row r="1773" spans="1:12" x14ac:dyDescent="0.35">
      <c r="A1773" s="89">
        <v>45960</v>
      </c>
      <c r="B1773" t="s">
        <v>239</v>
      </c>
      <c r="C1773" t="s">
        <v>237</v>
      </c>
      <c r="E1773">
        <v>1</v>
      </c>
      <c r="F1773" s="86">
        <v>991.74</v>
      </c>
      <c r="H1773">
        <v>1.21</v>
      </c>
      <c r="J1773" s="86">
        <v>1200.0054</v>
      </c>
      <c r="K1773" s="86">
        <v>1200.0054</v>
      </c>
      <c r="L1773" t="s">
        <v>353</v>
      </c>
    </row>
    <row r="1774" spans="1:12" x14ac:dyDescent="0.35">
      <c r="A1774" s="89">
        <v>45960</v>
      </c>
      <c r="B1774" t="s">
        <v>53</v>
      </c>
      <c r="C1774" t="s">
        <v>137</v>
      </c>
      <c r="E1774">
        <v>1</v>
      </c>
      <c r="F1774" s="86">
        <v>5702.48</v>
      </c>
      <c r="H1774">
        <v>1.21</v>
      </c>
      <c r="J1774" s="86">
        <v>6900.0007999999989</v>
      </c>
      <c r="K1774" s="86">
        <v>6900.0007999999989</v>
      </c>
      <c r="L1774" t="s">
        <v>353</v>
      </c>
    </row>
    <row r="1775" spans="1:12" x14ac:dyDescent="0.35">
      <c r="A1775" s="89">
        <v>45960</v>
      </c>
      <c r="B1775" t="s">
        <v>53</v>
      </c>
      <c r="C1775" t="s">
        <v>136</v>
      </c>
      <c r="E1775">
        <v>50</v>
      </c>
      <c r="F1775" s="86">
        <v>173.95</v>
      </c>
      <c r="H1775">
        <v>1.21</v>
      </c>
      <c r="J1775" s="86">
        <v>210.47949999999997</v>
      </c>
      <c r="K1775" s="86">
        <v>10523.975</v>
      </c>
      <c r="L1775" t="s">
        <v>356</v>
      </c>
    </row>
    <row r="1776" spans="1:12" x14ac:dyDescent="0.35">
      <c r="A1776" s="89">
        <v>45960</v>
      </c>
      <c r="B1776" t="s">
        <v>53</v>
      </c>
      <c r="C1776" t="s">
        <v>139</v>
      </c>
      <c r="E1776">
        <v>2</v>
      </c>
      <c r="F1776" s="86">
        <v>743.8</v>
      </c>
      <c r="H1776">
        <v>1.21</v>
      </c>
      <c r="J1776" s="86">
        <v>899.99800000000005</v>
      </c>
      <c r="K1776" s="86">
        <v>1799.9960000000001</v>
      </c>
      <c r="L1776" t="s">
        <v>356</v>
      </c>
    </row>
    <row r="1777" spans="1:14" x14ac:dyDescent="0.35">
      <c r="A1777" s="89">
        <v>45960</v>
      </c>
      <c r="B1777" t="s">
        <v>53</v>
      </c>
      <c r="C1777" t="s">
        <v>140</v>
      </c>
      <c r="E1777">
        <v>1</v>
      </c>
      <c r="F1777" s="86">
        <v>8264.4599999999991</v>
      </c>
      <c r="H1777">
        <v>1.21</v>
      </c>
      <c r="J1777" s="86">
        <v>9999.9965999999986</v>
      </c>
      <c r="K1777" s="86">
        <v>9999.9965999999986</v>
      </c>
      <c r="L1777" t="s">
        <v>353</v>
      </c>
    </row>
    <row r="1778" spans="1:14" x14ac:dyDescent="0.35">
      <c r="A1778" s="89">
        <v>45960</v>
      </c>
      <c r="B1778" t="s">
        <v>53</v>
      </c>
      <c r="C1778" t="s">
        <v>760</v>
      </c>
      <c r="E1778">
        <v>2</v>
      </c>
      <c r="F1778" s="86">
        <v>991.74</v>
      </c>
      <c r="H1778">
        <v>1.21</v>
      </c>
      <c r="J1778" s="86">
        <v>1200.0054</v>
      </c>
      <c r="K1778" s="86">
        <v>2400.0108</v>
      </c>
      <c r="L1778" t="s">
        <v>353</v>
      </c>
    </row>
    <row r="1779" spans="1:14" x14ac:dyDescent="0.35">
      <c r="A1779" s="89">
        <v>45960</v>
      </c>
      <c r="B1779" t="s">
        <v>53</v>
      </c>
      <c r="C1779" t="s">
        <v>148</v>
      </c>
      <c r="E1779">
        <v>50</v>
      </c>
      <c r="F1779" s="86">
        <v>165.28919999999999</v>
      </c>
      <c r="H1779">
        <v>1.21</v>
      </c>
      <c r="J1779" s="86">
        <v>199.99993199999997</v>
      </c>
      <c r="K1779" s="86">
        <v>9999.9965999999986</v>
      </c>
      <c r="L1779" t="s">
        <v>356</v>
      </c>
    </row>
    <row r="1780" spans="1:14" x14ac:dyDescent="0.35">
      <c r="A1780" s="89">
        <v>45960</v>
      </c>
      <c r="B1780" t="s">
        <v>53</v>
      </c>
      <c r="C1780" t="s">
        <v>490</v>
      </c>
      <c r="E1780">
        <v>30</v>
      </c>
      <c r="F1780" s="86">
        <v>90.91</v>
      </c>
      <c r="H1780">
        <v>1.21</v>
      </c>
      <c r="J1780" s="86">
        <v>110.00109999999999</v>
      </c>
      <c r="K1780" s="86">
        <v>3300.032999999999</v>
      </c>
      <c r="L1780" t="s">
        <v>356</v>
      </c>
    </row>
    <row r="1781" spans="1:14" x14ac:dyDescent="0.35">
      <c r="A1781" s="89">
        <v>45960</v>
      </c>
      <c r="B1781" t="s">
        <v>53</v>
      </c>
      <c r="C1781" t="s">
        <v>489</v>
      </c>
      <c r="E1781">
        <v>30</v>
      </c>
      <c r="F1781" s="86">
        <v>233.14</v>
      </c>
      <c r="H1781">
        <v>1.21</v>
      </c>
      <c r="J1781" s="86">
        <v>282.0994</v>
      </c>
      <c r="K1781" s="86">
        <v>8462.982</v>
      </c>
      <c r="L1781" t="s">
        <v>356</v>
      </c>
    </row>
    <row r="1782" spans="1:14" x14ac:dyDescent="0.35">
      <c r="A1782" s="89">
        <v>45960</v>
      </c>
      <c r="B1782" t="s">
        <v>57</v>
      </c>
      <c r="C1782" t="s">
        <v>174</v>
      </c>
      <c r="E1782">
        <v>0.5</v>
      </c>
      <c r="F1782" s="86">
        <v>8400</v>
      </c>
      <c r="H1782">
        <v>1.21</v>
      </c>
      <c r="J1782" s="86">
        <v>10164</v>
      </c>
      <c r="K1782" s="86">
        <v>5082</v>
      </c>
      <c r="L1782" t="s">
        <v>353</v>
      </c>
    </row>
    <row r="1783" spans="1:14" x14ac:dyDescent="0.35">
      <c r="A1783" s="89">
        <v>45960</v>
      </c>
      <c r="B1783" t="s">
        <v>57</v>
      </c>
      <c r="C1783" t="s">
        <v>269</v>
      </c>
      <c r="E1783">
        <v>9.1999999999999993</v>
      </c>
      <c r="F1783" s="86">
        <v>3500.0326086956525</v>
      </c>
      <c r="H1783">
        <v>1.21</v>
      </c>
      <c r="J1783" s="86">
        <v>4235.0394565217393</v>
      </c>
      <c r="K1783" s="86">
        <v>38962.362999999998</v>
      </c>
      <c r="L1783" t="s">
        <v>356</v>
      </c>
    </row>
    <row r="1784" spans="1:14" x14ac:dyDescent="0.35">
      <c r="A1784" s="89">
        <v>45960</v>
      </c>
      <c r="B1784" t="s">
        <v>54</v>
      </c>
      <c r="C1784" t="s">
        <v>172</v>
      </c>
      <c r="E1784">
        <v>0.56000000000000005</v>
      </c>
      <c r="F1784" s="86">
        <v>4368</v>
      </c>
      <c r="H1784">
        <v>1</v>
      </c>
      <c r="J1784" s="86">
        <v>4368</v>
      </c>
      <c r="K1784" s="86">
        <v>2446.0800000000004</v>
      </c>
      <c r="L1784" t="s">
        <v>356</v>
      </c>
      <c r="N1784">
        <v>21074</v>
      </c>
    </row>
    <row r="1785" spans="1:14" x14ac:dyDescent="0.35">
      <c r="A1785" s="89">
        <v>45960</v>
      </c>
      <c r="B1785" t="s">
        <v>54</v>
      </c>
      <c r="C1785" t="s">
        <v>154</v>
      </c>
      <c r="E1785">
        <v>1.415</v>
      </c>
      <c r="F1785" s="86">
        <v>4528</v>
      </c>
      <c r="H1785">
        <v>1</v>
      </c>
      <c r="J1785" s="86">
        <v>4528</v>
      </c>
      <c r="K1785" s="86">
        <v>6407.12</v>
      </c>
      <c r="L1785" t="s">
        <v>356</v>
      </c>
    </row>
    <row r="1786" spans="1:14" x14ac:dyDescent="0.35">
      <c r="A1786" s="89">
        <v>45960</v>
      </c>
      <c r="B1786" t="s">
        <v>54</v>
      </c>
      <c r="C1786" t="s">
        <v>156</v>
      </c>
      <c r="E1786">
        <v>1.8</v>
      </c>
      <c r="F1786" s="86">
        <v>5760</v>
      </c>
      <c r="H1786">
        <v>1</v>
      </c>
      <c r="J1786" s="86">
        <v>5760</v>
      </c>
      <c r="K1786" s="86">
        <v>10368</v>
      </c>
      <c r="L1786" t="s">
        <v>356</v>
      </c>
    </row>
    <row r="1787" spans="1:14" x14ac:dyDescent="0.35">
      <c r="A1787" s="89">
        <v>45960</v>
      </c>
      <c r="B1787" t="s">
        <v>54</v>
      </c>
      <c r="C1787" t="s">
        <v>45</v>
      </c>
      <c r="E1787">
        <v>1.1000000000000001</v>
      </c>
      <c r="F1787" s="86">
        <v>1045</v>
      </c>
      <c r="H1787">
        <v>1</v>
      </c>
      <c r="J1787" s="86">
        <v>1045</v>
      </c>
      <c r="K1787" s="86">
        <v>1149.5</v>
      </c>
      <c r="L1787" t="s">
        <v>356</v>
      </c>
    </row>
    <row r="1788" spans="1:14" x14ac:dyDescent="0.35">
      <c r="A1788" s="89">
        <v>45961</v>
      </c>
      <c r="B1788" t="s">
        <v>684</v>
      </c>
      <c r="C1788" t="s">
        <v>729</v>
      </c>
      <c r="K1788" s="86">
        <v>22170</v>
      </c>
      <c r="L1788" t="s">
        <v>356</v>
      </c>
    </row>
    <row r="1789" spans="1:14" x14ac:dyDescent="0.35">
      <c r="A1789" s="89">
        <v>45961</v>
      </c>
      <c r="B1789" t="s">
        <v>684</v>
      </c>
      <c r="C1789" t="s">
        <v>729</v>
      </c>
      <c r="K1789" s="86">
        <v>52877</v>
      </c>
      <c r="L1789" t="s">
        <v>356</v>
      </c>
    </row>
    <row r="1790" spans="1:14" x14ac:dyDescent="0.35">
      <c r="A1790" s="89">
        <v>45962</v>
      </c>
      <c r="B1790" t="s">
        <v>684</v>
      </c>
      <c r="C1790" t="s">
        <v>729</v>
      </c>
      <c r="K1790" s="86">
        <v>3140</v>
      </c>
      <c r="L1790" t="s">
        <v>356</v>
      </c>
    </row>
    <row r="1791" spans="1:14" x14ac:dyDescent="0.35">
      <c r="A1791" s="89">
        <v>45962</v>
      </c>
      <c r="B1791" t="s">
        <v>684</v>
      </c>
      <c r="C1791" t="s">
        <v>729</v>
      </c>
      <c r="K1791" s="86">
        <v>65689.94</v>
      </c>
      <c r="L1791" t="s">
        <v>356</v>
      </c>
    </row>
    <row r="1792" spans="1:14" x14ac:dyDescent="0.35">
      <c r="A1792" s="89">
        <v>45962</v>
      </c>
      <c r="B1792" t="s">
        <v>50</v>
      </c>
      <c r="C1792" t="s">
        <v>634</v>
      </c>
      <c r="D1792" t="s">
        <v>254</v>
      </c>
      <c r="E1792">
        <v>5</v>
      </c>
      <c r="F1792" s="86">
        <v>12602.10816</v>
      </c>
      <c r="H1792">
        <v>1.21</v>
      </c>
      <c r="I1792">
        <v>0.06</v>
      </c>
      <c r="J1792" s="86">
        <v>15248.550873599999</v>
      </c>
      <c r="K1792" s="86">
        <v>71668.189105919999</v>
      </c>
      <c r="L1792" t="s">
        <v>353</v>
      </c>
    </row>
    <row r="1793" spans="1:12" x14ac:dyDescent="0.35">
      <c r="A1793" s="89">
        <v>45962</v>
      </c>
      <c r="B1793" t="s">
        <v>239</v>
      </c>
      <c r="C1793" t="s">
        <v>218</v>
      </c>
      <c r="E1793">
        <v>1</v>
      </c>
      <c r="F1793" s="86">
        <v>5909</v>
      </c>
      <c r="H1793">
        <v>1.21</v>
      </c>
      <c r="J1793" s="86">
        <v>7149.8899999999994</v>
      </c>
      <c r="K1793" s="86">
        <v>7149.8899999999994</v>
      </c>
      <c r="L1793" t="s">
        <v>353</v>
      </c>
    </row>
    <row r="1794" spans="1:12" x14ac:dyDescent="0.35">
      <c r="A1794" s="89">
        <v>45962</v>
      </c>
      <c r="B1794" t="s">
        <v>62</v>
      </c>
      <c r="C1794" t="s">
        <v>190</v>
      </c>
      <c r="D1794" t="s">
        <v>254</v>
      </c>
      <c r="E1794">
        <v>7.0000000000000007E-2</v>
      </c>
      <c r="F1794" s="86">
        <v>57142.857142857138</v>
      </c>
      <c r="H1794">
        <v>1</v>
      </c>
      <c r="J1794" s="86">
        <v>57142.857142857138</v>
      </c>
      <c r="K1794" s="86">
        <v>4000</v>
      </c>
      <c r="L1794" t="s">
        <v>356</v>
      </c>
    </row>
    <row r="1795" spans="1:12" x14ac:dyDescent="0.35">
      <c r="A1795" s="89">
        <v>45963</v>
      </c>
      <c r="B1795" t="s">
        <v>684</v>
      </c>
      <c r="C1795" t="s">
        <v>729</v>
      </c>
      <c r="K1795" s="86">
        <v>49224</v>
      </c>
      <c r="L1795" t="s">
        <v>356</v>
      </c>
    </row>
    <row r="1796" spans="1:12" x14ac:dyDescent="0.35">
      <c r="A1796" s="89">
        <v>45963</v>
      </c>
      <c r="B1796" t="s">
        <v>684</v>
      </c>
      <c r="C1796" t="s">
        <v>729</v>
      </c>
      <c r="K1796" s="86">
        <v>8388</v>
      </c>
      <c r="L1796" t="s">
        <v>356</v>
      </c>
    </row>
    <row r="1797" spans="1:12" x14ac:dyDescent="0.35">
      <c r="A1797" s="89">
        <v>45963</v>
      </c>
      <c r="B1797" t="s">
        <v>684</v>
      </c>
      <c r="C1797" t="s">
        <v>729</v>
      </c>
      <c r="K1797" s="86">
        <v>7068</v>
      </c>
      <c r="L1797" t="s">
        <v>356</v>
      </c>
    </row>
    <row r="1798" spans="1:12" x14ac:dyDescent="0.35">
      <c r="A1798" s="89">
        <v>45963</v>
      </c>
      <c r="B1798" t="s">
        <v>684</v>
      </c>
      <c r="C1798" t="s">
        <v>729</v>
      </c>
      <c r="K1798" s="86">
        <v>9420</v>
      </c>
      <c r="L1798" t="s">
        <v>356</v>
      </c>
    </row>
    <row r="1799" spans="1:12" x14ac:dyDescent="0.35">
      <c r="A1799" s="89">
        <v>45963</v>
      </c>
      <c r="B1799" t="s">
        <v>54</v>
      </c>
      <c r="C1799" t="s">
        <v>164</v>
      </c>
      <c r="E1799">
        <v>1.835</v>
      </c>
      <c r="F1799" s="86">
        <v>2986.43</v>
      </c>
      <c r="H1799">
        <v>1.105</v>
      </c>
      <c r="J1799" s="86">
        <v>3300.00515</v>
      </c>
      <c r="K1799" s="86">
        <v>6055.5094502499996</v>
      </c>
      <c r="L1799" t="s">
        <v>356</v>
      </c>
    </row>
    <row r="1800" spans="1:12" x14ac:dyDescent="0.35">
      <c r="A1800" s="89">
        <v>45963</v>
      </c>
      <c r="B1800" t="s">
        <v>54</v>
      </c>
      <c r="C1800" t="s">
        <v>163</v>
      </c>
      <c r="E1800">
        <v>0.48499999999999999</v>
      </c>
      <c r="F1800" s="86">
        <v>7511.31</v>
      </c>
      <c r="H1800">
        <v>1.105</v>
      </c>
      <c r="J1800" s="86">
        <v>8299.99755</v>
      </c>
      <c r="K1800" s="86">
        <v>4025.4988117500002</v>
      </c>
      <c r="L1800" t="s">
        <v>356</v>
      </c>
    </row>
    <row r="1801" spans="1:12" x14ac:dyDescent="0.35">
      <c r="A1801" s="89">
        <v>45964</v>
      </c>
      <c r="B1801" t="s">
        <v>50</v>
      </c>
      <c r="C1801" t="s">
        <v>104</v>
      </c>
      <c r="E1801">
        <v>3.55</v>
      </c>
      <c r="F1801" s="86">
        <v>6650.2920000000004</v>
      </c>
      <c r="H1801">
        <v>1.21</v>
      </c>
      <c r="J1801" s="86">
        <v>8046.8533200000002</v>
      </c>
      <c r="K1801" s="86">
        <v>28566.329286</v>
      </c>
      <c r="L1801" t="s">
        <v>356</v>
      </c>
    </row>
    <row r="1802" spans="1:12" x14ac:dyDescent="0.35">
      <c r="A1802" s="89">
        <v>45964</v>
      </c>
      <c r="B1802" t="s">
        <v>603</v>
      </c>
      <c r="C1802" t="s">
        <v>208</v>
      </c>
      <c r="E1802">
        <v>1</v>
      </c>
      <c r="F1802" s="86">
        <v>2591.7399999999998</v>
      </c>
      <c r="H1802">
        <v>1.21</v>
      </c>
      <c r="J1802" s="86">
        <v>3136.0053999999996</v>
      </c>
      <c r="K1802" s="86">
        <v>3136.0053999999996</v>
      </c>
      <c r="L1802" t="s">
        <v>356</v>
      </c>
    </row>
    <row r="1803" spans="1:12" x14ac:dyDescent="0.35">
      <c r="A1803" s="89">
        <v>45964</v>
      </c>
      <c r="B1803" t="s">
        <v>54</v>
      </c>
      <c r="C1803" t="s">
        <v>164</v>
      </c>
      <c r="E1803">
        <v>2</v>
      </c>
      <c r="F1803" s="86">
        <v>2200</v>
      </c>
      <c r="H1803">
        <v>1</v>
      </c>
      <c r="J1803" s="86">
        <v>2200</v>
      </c>
      <c r="K1803" s="86">
        <v>4400</v>
      </c>
      <c r="L1803" t="s">
        <v>356</v>
      </c>
    </row>
    <row r="1804" spans="1:12" x14ac:dyDescent="0.35">
      <c r="A1804" s="89">
        <v>45964</v>
      </c>
      <c r="B1804" t="s">
        <v>54</v>
      </c>
      <c r="C1804" t="s">
        <v>503</v>
      </c>
      <c r="E1804">
        <v>0.5</v>
      </c>
      <c r="F1804" s="86">
        <v>8800</v>
      </c>
      <c r="H1804">
        <v>1</v>
      </c>
      <c r="J1804" s="86">
        <v>8800</v>
      </c>
      <c r="K1804" s="86">
        <v>4400</v>
      </c>
      <c r="L1804" t="s">
        <v>356</v>
      </c>
    </row>
    <row r="1805" spans="1:12" x14ac:dyDescent="0.35">
      <c r="A1805" s="89">
        <v>45964</v>
      </c>
      <c r="B1805" t="s">
        <v>54</v>
      </c>
      <c r="C1805" t="s">
        <v>161</v>
      </c>
      <c r="E1805">
        <v>0.5</v>
      </c>
      <c r="F1805" s="86">
        <v>8800</v>
      </c>
      <c r="H1805">
        <v>1</v>
      </c>
      <c r="J1805" s="86">
        <v>8800</v>
      </c>
      <c r="K1805" s="86">
        <v>4400</v>
      </c>
      <c r="L1805" t="s">
        <v>353</v>
      </c>
    </row>
    <row r="1806" spans="1:12" x14ac:dyDescent="0.35">
      <c r="A1806" s="89">
        <v>45964</v>
      </c>
      <c r="B1806" t="s">
        <v>54</v>
      </c>
      <c r="C1806" t="s">
        <v>232</v>
      </c>
      <c r="E1806">
        <v>0.12</v>
      </c>
      <c r="F1806" s="86">
        <v>3000</v>
      </c>
      <c r="H1806">
        <v>1</v>
      </c>
      <c r="J1806" s="86">
        <v>3000</v>
      </c>
      <c r="K1806" s="86">
        <v>360</v>
      </c>
      <c r="L1806" t="s">
        <v>353</v>
      </c>
    </row>
    <row r="1807" spans="1:12" x14ac:dyDescent="0.35">
      <c r="A1807" s="89">
        <v>45964</v>
      </c>
      <c r="B1807" t="s">
        <v>54</v>
      </c>
      <c r="C1807" t="s">
        <v>550</v>
      </c>
      <c r="E1807">
        <v>7</v>
      </c>
      <c r="F1807" s="86">
        <v>2857.1428571428573</v>
      </c>
      <c r="H1807">
        <v>1</v>
      </c>
      <c r="J1807" s="86">
        <v>2857.1428571428573</v>
      </c>
      <c r="K1807" s="86">
        <v>20000</v>
      </c>
      <c r="L1807" t="s">
        <v>353</v>
      </c>
    </row>
    <row r="1808" spans="1:12" x14ac:dyDescent="0.35">
      <c r="A1808" s="89">
        <v>45964</v>
      </c>
      <c r="B1808" t="s">
        <v>54</v>
      </c>
      <c r="C1808" t="s">
        <v>550</v>
      </c>
      <c r="E1808">
        <v>14</v>
      </c>
      <c r="F1808" s="86">
        <v>2857.1428571428573</v>
      </c>
      <c r="H1808">
        <v>1</v>
      </c>
      <c r="J1808" s="86">
        <v>2857.1428571428573</v>
      </c>
      <c r="K1808" s="86">
        <v>40000</v>
      </c>
      <c r="L1808" t="s">
        <v>356</v>
      </c>
    </row>
    <row r="1809" spans="1:12" x14ac:dyDescent="0.35">
      <c r="A1809" s="89">
        <v>45964</v>
      </c>
      <c r="B1809" t="s">
        <v>54</v>
      </c>
      <c r="C1809" t="s">
        <v>154</v>
      </c>
      <c r="E1809">
        <v>2</v>
      </c>
      <c r="F1809" s="86">
        <v>3200</v>
      </c>
      <c r="H1809">
        <v>1</v>
      </c>
      <c r="J1809" s="86">
        <v>3200</v>
      </c>
      <c r="K1809" s="86">
        <v>6400</v>
      </c>
      <c r="L1809" t="s">
        <v>353</v>
      </c>
    </row>
    <row r="1810" spans="1:12" x14ac:dyDescent="0.35">
      <c r="A1810" s="89">
        <v>45964</v>
      </c>
      <c r="B1810" t="s">
        <v>54</v>
      </c>
      <c r="C1810" t="s">
        <v>514</v>
      </c>
      <c r="E1810">
        <v>4</v>
      </c>
      <c r="F1810" s="86">
        <v>6800</v>
      </c>
      <c r="H1810">
        <v>1</v>
      </c>
      <c r="J1810" s="86">
        <v>6800</v>
      </c>
      <c r="K1810" s="86">
        <v>27200</v>
      </c>
      <c r="L1810" t="s">
        <v>356</v>
      </c>
    </row>
    <row r="1811" spans="1:12" x14ac:dyDescent="0.35">
      <c r="A1811" s="89">
        <v>45964</v>
      </c>
      <c r="B1811" t="s">
        <v>54</v>
      </c>
      <c r="C1811" t="s">
        <v>156</v>
      </c>
      <c r="E1811">
        <v>1</v>
      </c>
      <c r="F1811" s="86">
        <v>3200</v>
      </c>
      <c r="H1811">
        <v>1</v>
      </c>
      <c r="J1811" s="86">
        <v>3200</v>
      </c>
      <c r="K1811" s="86">
        <v>3200</v>
      </c>
      <c r="L1811" t="s">
        <v>353</v>
      </c>
    </row>
    <row r="1812" spans="1:12" x14ac:dyDescent="0.35">
      <c r="A1812" s="89">
        <v>45964</v>
      </c>
      <c r="B1812" t="s">
        <v>54</v>
      </c>
      <c r="C1812" t="s">
        <v>156</v>
      </c>
      <c r="E1812">
        <v>1</v>
      </c>
      <c r="F1812" s="86">
        <v>3200</v>
      </c>
      <c r="H1812">
        <v>1</v>
      </c>
      <c r="J1812" s="86">
        <v>3200</v>
      </c>
      <c r="K1812" s="86">
        <v>3200</v>
      </c>
      <c r="L1812" t="s">
        <v>356</v>
      </c>
    </row>
    <row r="1813" spans="1:12" x14ac:dyDescent="0.35">
      <c r="A1813" s="89">
        <v>45965</v>
      </c>
      <c r="B1813" t="s">
        <v>50</v>
      </c>
      <c r="C1813" t="s">
        <v>107</v>
      </c>
      <c r="E1813">
        <v>1</v>
      </c>
      <c r="F1813" s="86">
        <v>1866.3086000000001</v>
      </c>
      <c r="H1813">
        <v>1.21</v>
      </c>
      <c r="I1813">
        <v>0.06</v>
      </c>
      <c r="J1813" s="86">
        <v>2258.2334059999998</v>
      </c>
      <c r="K1813" s="86">
        <v>2122.7394016399999</v>
      </c>
      <c r="L1813" t="s">
        <v>356</v>
      </c>
    </row>
    <row r="1814" spans="1:12" x14ac:dyDescent="0.35">
      <c r="A1814" s="89">
        <v>45965</v>
      </c>
      <c r="B1814" t="s">
        <v>50</v>
      </c>
      <c r="C1814" t="s">
        <v>315</v>
      </c>
      <c r="E1814">
        <v>3.46</v>
      </c>
      <c r="F1814" s="86">
        <v>10723.9195</v>
      </c>
      <c r="H1814">
        <v>1.21</v>
      </c>
      <c r="I1814">
        <v>0.06</v>
      </c>
      <c r="J1814" s="86">
        <v>12975.942595</v>
      </c>
      <c r="K1814" s="86">
        <v>42202.955695977987</v>
      </c>
      <c r="L1814" t="s">
        <v>356</v>
      </c>
    </row>
    <row r="1815" spans="1:12" x14ac:dyDescent="0.35">
      <c r="A1815" s="89">
        <v>45965</v>
      </c>
      <c r="B1815" t="s">
        <v>50</v>
      </c>
      <c r="C1815" t="s">
        <v>528</v>
      </c>
      <c r="E1815">
        <v>0.79</v>
      </c>
      <c r="F1815" s="86">
        <v>3973.25329113924</v>
      </c>
      <c r="H1815">
        <v>1.21</v>
      </c>
      <c r="I1815">
        <v>0.06</v>
      </c>
      <c r="J1815" s="86">
        <v>4807.6364822784808</v>
      </c>
      <c r="K1815" s="86">
        <v>3570.1508517399998</v>
      </c>
      <c r="L1815" t="s">
        <v>353</v>
      </c>
    </row>
    <row r="1816" spans="1:12" x14ac:dyDescent="0.35">
      <c r="A1816" s="89">
        <v>45965</v>
      </c>
      <c r="B1816" t="s">
        <v>50</v>
      </c>
      <c r="C1816" t="s">
        <v>634</v>
      </c>
      <c r="E1816">
        <v>5</v>
      </c>
      <c r="F1816" s="86">
        <v>12602.10816</v>
      </c>
      <c r="H1816">
        <v>1.21</v>
      </c>
      <c r="I1816">
        <v>0.06</v>
      </c>
      <c r="J1816" s="86">
        <v>15248.550873599999</v>
      </c>
      <c r="K1816" s="86">
        <v>71668.189105919999</v>
      </c>
      <c r="L1816" t="s">
        <v>353</v>
      </c>
    </row>
    <row r="1817" spans="1:12" x14ac:dyDescent="0.35">
      <c r="A1817" s="89">
        <v>45965</v>
      </c>
      <c r="B1817" t="s">
        <v>50</v>
      </c>
      <c r="C1817" t="s">
        <v>110</v>
      </c>
      <c r="E1817">
        <v>6</v>
      </c>
      <c r="F1817" s="86">
        <v>3660.3333333333335</v>
      </c>
      <c r="H1817">
        <v>1.21</v>
      </c>
      <c r="I1817">
        <v>0.06</v>
      </c>
      <c r="J1817" s="86">
        <v>4429.0033333333331</v>
      </c>
      <c r="K1817" s="86">
        <v>24979.578799999999</v>
      </c>
      <c r="L1817" t="s">
        <v>356</v>
      </c>
    </row>
    <row r="1818" spans="1:12" x14ac:dyDescent="0.35">
      <c r="A1818" s="89">
        <v>45965</v>
      </c>
      <c r="B1818" t="s">
        <v>50</v>
      </c>
      <c r="C1818" t="s">
        <v>102</v>
      </c>
      <c r="E1818">
        <v>4</v>
      </c>
      <c r="F1818" s="86">
        <v>5006.0815249999996</v>
      </c>
      <c r="H1818">
        <v>1.21</v>
      </c>
      <c r="I1818">
        <v>0.06</v>
      </c>
      <c r="J1818" s="86">
        <v>6057.3586452499994</v>
      </c>
      <c r="K1818" s="86">
        <v>22775.668506139995</v>
      </c>
      <c r="L1818" t="s">
        <v>356</v>
      </c>
    </row>
    <row r="1819" spans="1:12" x14ac:dyDescent="0.35">
      <c r="A1819" s="89">
        <v>45965</v>
      </c>
      <c r="B1819" t="s">
        <v>50</v>
      </c>
      <c r="C1819" t="s">
        <v>326</v>
      </c>
      <c r="E1819">
        <v>24</v>
      </c>
      <c r="F1819" s="86">
        <v>71.445000000000007</v>
      </c>
      <c r="H1819">
        <v>1.21</v>
      </c>
      <c r="J1819" s="86">
        <v>86.448449999999994</v>
      </c>
      <c r="K1819" s="86">
        <v>2074.7628000000004</v>
      </c>
      <c r="L1819" t="s">
        <v>356</v>
      </c>
    </row>
    <row r="1820" spans="1:12" x14ac:dyDescent="0.35">
      <c r="A1820" s="89">
        <v>45965</v>
      </c>
      <c r="B1820" t="s">
        <v>50</v>
      </c>
      <c r="C1820" t="s">
        <v>106</v>
      </c>
      <c r="E1820">
        <v>2</v>
      </c>
      <c r="F1820" s="86">
        <v>833.14210000000003</v>
      </c>
      <c r="H1820">
        <v>1.21</v>
      </c>
      <c r="I1820">
        <v>0.06</v>
      </c>
      <c r="J1820" s="86">
        <v>1008.101941</v>
      </c>
      <c r="K1820" s="86">
        <v>1895.2316490799999</v>
      </c>
      <c r="L1820" t="s">
        <v>356</v>
      </c>
    </row>
    <row r="1821" spans="1:12" x14ac:dyDescent="0.35">
      <c r="A1821" s="89">
        <v>45965</v>
      </c>
      <c r="B1821" t="s">
        <v>603</v>
      </c>
      <c r="C1821" t="s">
        <v>636</v>
      </c>
      <c r="E1821">
        <v>3</v>
      </c>
      <c r="F1821" s="86">
        <v>1797.8</v>
      </c>
      <c r="H1821">
        <v>1.21</v>
      </c>
      <c r="J1821" s="86">
        <v>2175.3379999999997</v>
      </c>
      <c r="K1821" s="86">
        <v>6526.0139999999992</v>
      </c>
      <c r="L1821" t="s">
        <v>353</v>
      </c>
    </row>
    <row r="1822" spans="1:12" x14ac:dyDescent="0.35">
      <c r="A1822" s="89">
        <v>45965</v>
      </c>
      <c r="B1822" t="s">
        <v>603</v>
      </c>
      <c r="C1822" t="s">
        <v>201</v>
      </c>
      <c r="E1822">
        <v>1</v>
      </c>
      <c r="F1822" s="86">
        <v>11176.86</v>
      </c>
      <c r="H1822">
        <v>1.21</v>
      </c>
      <c r="J1822" s="86">
        <v>13524.000599999999</v>
      </c>
      <c r="K1822" s="86">
        <v>13524.000599999999</v>
      </c>
      <c r="L1822" t="s">
        <v>353</v>
      </c>
    </row>
    <row r="1823" spans="1:12" x14ac:dyDescent="0.35">
      <c r="A1823" s="89">
        <v>45965</v>
      </c>
      <c r="B1823" t="s">
        <v>239</v>
      </c>
      <c r="C1823" t="s">
        <v>236</v>
      </c>
      <c r="E1823">
        <v>3</v>
      </c>
      <c r="F1823" s="86">
        <v>9743.7999999999993</v>
      </c>
      <c r="H1823">
        <v>1.21</v>
      </c>
      <c r="J1823" s="86">
        <v>11789.998</v>
      </c>
      <c r="K1823" s="86">
        <v>35369.993999999999</v>
      </c>
      <c r="L1823" t="s">
        <v>353</v>
      </c>
    </row>
    <row r="1824" spans="1:12" x14ac:dyDescent="0.35">
      <c r="A1824" s="89">
        <v>45965</v>
      </c>
      <c r="B1824" t="s">
        <v>239</v>
      </c>
      <c r="C1824" t="s">
        <v>235</v>
      </c>
      <c r="E1824">
        <v>2</v>
      </c>
      <c r="F1824" s="86">
        <v>9743.7999999999993</v>
      </c>
      <c r="H1824">
        <v>1.21</v>
      </c>
      <c r="J1824" s="86">
        <v>11789.998</v>
      </c>
      <c r="K1824" s="86">
        <v>23579.995999999999</v>
      </c>
      <c r="L1824" t="s">
        <v>353</v>
      </c>
    </row>
    <row r="1825" spans="1:12" x14ac:dyDescent="0.35">
      <c r="A1825" s="89">
        <v>45965</v>
      </c>
      <c r="B1825" t="s">
        <v>239</v>
      </c>
      <c r="C1825" t="s">
        <v>281</v>
      </c>
      <c r="E1825">
        <v>0.5</v>
      </c>
      <c r="F1825" s="86">
        <v>14049.58</v>
      </c>
      <c r="H1825">
        <v>1.21</v>
      </c>
      <c r="J1825" s="86">
        <v>16999.9918</v>
      </c>
      <c r="K1825" s="86">
        <v>8499.9958999999999</v>
      </c>
      <c r="L1825" t="s">
        <v>353</v>
      </c>
    </row>
    <row r="1826" spans="1:12" x14ac:dyDescent="0.35">
      <c r="A1826" s="89">
        <v>45965</v>
      </c>
      <c r="B1826" t="s">
        <v>239</v>
      </c>
      <c r="C1826" t="s">
        <v>340</v>
      </c>
      <c r="E1826">
        <v>1</v>
      </c>
      <c r="F1826" s="86">
        <v>2231.4</v>
      </c>
      <c r="H1826">
        <v>1.21</v>
      </c>
      <c r="J1826" s="86">
        <v>2699.9940000000001</v>
      </c>
      <c r="K1826" s="86">
        <v>2699.9940000000001</v>
      </c>
      <c r="L1826" t="s">
        <v>353</v>
      </c>
    </row>
    <row r="1827" spans="1:12" x14ac:dyDescent="0.35">
      <c r="A1827" s="89">
        <v>45965</v>
      </c>
      <c r="B1827" t="s">
        <v>239</v>
      </c>
      <c r="C1827" t="s">
        <v>238</v>
      </c>
      <c r="E1827">
        <v>10</v>
      </c>
      <c r="F1827" s="86">
        <v>355.37</v>
      </c>
      <c r="H1827">
        <v>1.21</v>
      </c>
      <c r="J1827" s="86">
        <v>429.99770000000001</v>
      </c>
      <c r="K1827" s="86">
        <v>4299.9769999999999</v>
      </c>
      <c r="L1827" t="s">
        <v>353</v>
      </c>
    </row>
    <row r="1828" spans="1:12" x14ac:dyDescent="0.35">
      <c r="A1828" s="89">
        <v>45965</v>
      </c>
      <c r="B1828" t="s">
        <v>66</v>
      </c>
      <c r="C1828" t="s">
        <v>211</v>
      </c>
      <c r="E1828">
        <v>12</v>
      </c>
      <c r="F1828" s="86">
        <v>544.07439999999997</v>
      </c>
      <c r="H1828">
        <v>1.21</v>
      </c>
      <c r="J1828" s="86">
        <v>658.33002399999998</v>
      </c>
      <c r="K1828" s="86">
        <v>7899.9602880000002</v>
      </c>
      <c r="L1828" t="s">
        <v>356</v>
      </c>
    </row>
    <row r="1829" spans="1:12" x14ac:dyDescent="0.35">
      <c r="A1829" s="89">
        <v>45965</v>
      </c>
      <c r="B1829" t="s">
        <v>66</v>
      </c>
      <c r="C1829" t="s">
        <v>210</v>
      </c>
      <c r="E1829">
        <v>12</v>
      </c>
      <c r="F1829" s="86">
        <v>599.17359999999996</v>
      </c>
      <c r="H1829">
        <v>1.21</v>
      </c>
      <c r="J1829" s="86">
        <v>725.00005599999997</v>
      </c>
      <c r="K1829" s="86">
        <v>8700.0006719999983</v>
      </c>
      <c r="L1829" t="s">
        <v>356</v>
      </c>
    </row>
    <row r="1830" spans="1:12" x14ac:dyDescent="0.35">
      <c r="A1830" s="89">
        <v>45965</v>
      </c>
      <c r="B1830" t="s">
        <v>57</v>
      </c>
      <c r="C1830" t="s">
        <v>217</v>
      </c>
      <c r="E1830">
        <v>5</v>
      </c>
      <c r="F1830" s="86">
        <v>1948.8</v>
      </c>
      <c r="H1830">
        <v>1.21</v>
      </c>
      <c r="J1830" s="86">
        <v>2358.0479999999998</v>
      </c>
      <c r="K1830" s="86">
        <v>11790.24</v>
      </c>
      <c r="L1830" t="s">
        <v>353</v>
      </c>
    </row>
    <row r="1831" spans="1:12" x14ac:dyDescent="0.35">
      <c r="A1831" s="89">
        <v>45965</v>
      </c>
      <c r="B1831" t="s">
        <v>57</v>
      </c>
      <c r="C1831" t="s">
        <v>220</v>
      </c>
      <c r="E1831">
        <v>10</v>
      </c>
      <c r="F1831" s="86">
        <v>1285.23</v>
      </c>
      <c r="H1831">
        <v>1.21</v>
      </c>
      <c r="J1831" s="86">
        <v>1555.1283000000001</v>
      </c>
      <c r="K1831" s="86">
        <v>15551.282999999999</v>
      </c>
      <c r="L1831" t="s">
        <v>353</v>
      </c>
    </row>
    <row r="1832" spans="1:12" x14ac:dyDescent="0.35">
      <c r="A1832" s="89">
        <v>45965</v>
      </c>
      <c r="B1832" t="s">
        <v>57</v>
      </c>
      <c r="C1832" t="s">
        <v>222</v>
      </c>
      <c r="E1832">
        <v>25</v>
      </c>
      <c r="F1832" s="86">
        <v>2025</v>
      </c>
      <c r="H1832">
        <v>1.21</v>
      </c>
      <c r="J1832" s="86">
        <v>2450.25</v>
      </c>
      <c r="K1832" s="86">
        <v>61256.25</v>
      </c>
      <c r="L1832" t="s">
        <v>353</v>
      </c>
    </row>
    <row r="1833" spans="1:12" x14ac:dyDescent="0.35">
      <c r="A1833" s="89">
        <v>45965</v>
      </c>
      <c r="B1833" t="s">
        <v>57</v>
      </c>
      <c r="C1833" t="s">
        <v>774</v>
      </c>
      <c r="E1833">
        <v>2</v>
      </c>
      <c r="F1833" s="86">
        <v>5146.25</v>
      </c>
      <c r="H1833">
        <v>1.21</v>
      </c>
      <c r="J1833" s="86">
        <v>6226.9624999999996</v>
      </c>
      <c r="K1833" s="86">
        <v>12453.924999999999</v>
      </c>
      <c r="L1833" t="s">
        <v>356</v>
      </c>
    </row>
    <row r="1834" spans="1:12" x14ac:dyDescent="0.35">
      <c r="A1834" s="89">
        <v>45965</v>
      </c>
      <c r="B1834" t="s">
        <v>51</v>
      </c>
      <c r="C1834" t="s">
        <v>350</v>
      </c>
      <c r="E1834">
        <v>500</v>
      </c>
      <c r="F1834" s="86">
        <v>22.867999999999999</v>
      </c>
      <c r="H1834">
        <v>1</v>
      </c>
      <c r="J1834" s="86">
        <v>22.867999999999999</v>
      </c>
      <c r="K1834" s="86">
        <v>11434</v>
      </c>
      <c r="L1834" t="s">
        <v>356</v>
      </c>
    </row>
    <row r="1835" spans="1:12" x14ac:dyDescent="0.35">
      <c r="A1835" s="89">
        <v>45965</v>
      </c>
      <c r="B1835" t="s">
        <v>51</v>
      </c>
      <c r="C1835" t="s">
        <v>775</v>
      </c>
      <c r="D1835" t="s">
        <v>280</v>
      </c>
      <c r="E1835">
        <v>1</v>
      </c>
      <c r="F1835" s="86">
        <v>2444</v>
      </c>
      <c r="H1835">
        <v>1</v>
      </c>
      <c r="J1835" s="86">
        <v>2444</v>
      </c>
      <c r="K1835" s="86">
        <v>2444</v>
      </c>
      <c r="L1835" t="s">
        <v>353</v>
      </c>
    </row>
    <row r="1836" spans="1:12" x14ac:dyDescent="0.35">
      <c r="A1836" s="89">
        <v>45965</v>
      </c>
      <c r="B1836" t="s">
        <v>51</v>
      </c>
      <c r="C1836" t="s">
        <v>125</v>
      </c>
      <c r="E1836">
        <v>1</v>
      </c>
      <c r="F1836" s="86">
        <v>9556</v>
      </c>
      <c r="H1836">
        <v>1</v>
      </c>
      <c r="J1836" s="86">
        <v>9556</v>
      </c>
      <c r="K1836" s="86">
        <v>9556</v>
      </c>
      <c r="L1836" t="s">
        <v>356</v>
      </c>
    </row>
    <row r="1837" spans="1:12" x14ac:dyDescent="0.35">
      <c r="A1837" s="89">
        <v>45965</v>
      </c>
      <c r="B1837" t="s">
        <v>52</v>
      </c>
      <c r="C1837" t="s">
        <v>127</v>
      </c>
      <c r="E1837">
        <v>72</v>
      </c>
      <c r="F1837" s="86">
        <v>1157.1600000000001</v>
      </c>
      <c r="H1837">
        <v>1.21</v>
      </c>
      <c r="J1837" s="86">
        <v>1400.1636000000001</v>
      </c>
      <c r="K1837" s="86">
        <v>100811.7792</v>
      </c>
      <c r="L1837" t="s">
        <v>356</v>
      </c>
    </row>
    <row r="1838" spans="1:12" x14ac:dyDescent="0.35">
      <c r="A1838" s="89">
        <v>45965</v>
      </c>
      <c r="B1838" t="s">
        <v>52</v>
      </c>
      <c r="C1838" t="s">
        <v>127</v>
      </c>
      <c r="E1838">
        <v>24</v>
      </c>
      <c r="F1838" s="86">
        <v>1157.1600000000001</v>
      </c>
      <c r="H1838">
        <v>1.21</v>
      </c>
      <c r="J1838" s="86">
        <v>1400.1636000000001</v>
      </c>
      <c r="K1838" s="86">
        <v>33603.926400000004</v>
      </c>
      <c r="L1838" t="s">
        <v>356</v>
      </c>
    </row>
    <row r="1839" spans="1:12" x14ac:dyDescent="0.35">
      <c r="A1839" s="89">
        <v>45965</v>
      </c>
      <c r="B1839" t="s">
        <v>56</v>
      </c>
      <c r="C1839" t="s">
        <v>168</v>
      </c>
      <c r="E1839">
        <v>2</v>
      </c>
      <c r="F1839" s="86">
        <v>11990</v>
      </c>
      <c r="H1839">
        <v>1</v>
      </c>
      <c r="J1839" s="86">
        <v>11990</v>
      </c>
      <c r="K1839" s="86">
        <v>23980</v>
      </c>
      <c r="L1839" t="s">
        <v>356</v>
      </c>
    </row>
    <row r="1840" spans="1:12" x14ac:dyDescent="0.35">
      <c r="A1840" s="89">
        <v>45966</v>
      </c>
      <c r="B1840" t="s">
        <v>684</v>
      </c>
      <c r="C1840" t="s">
        <v>729</v>
      </c>
      <c r="K1840" s="86">
        <v>42963.82</v>
      </c>
      <c r="L1840" t="s">
        <v>356</v>
      </c>
    </row>
    <row r="1841" spans="1:12" x14ac:dyDescent="0.35">
      <c r="A1841" s="89">
        <v>45966</v>
      </c>
      <c r="B1841" t="s">
        <v>59</v>
      </c>
      <c r="C1841" t="s">
        <v>185</v>
      </c>
      <c r="E1841">
        <v>6</v>
      </c>
      <c r="F1841" s="86">
        <v>36500</v>
      </c>
      <c r="H1841">
        <v>1</v>
      </c>
      <c r="J1841" s="86">
        <v>36500</v>
      </c>
      <c r="K1841" s="86">
        <v>219000</v>
      </c>
      <c r="L1841" t="s">
        <v>356</v>
      </c>
    </row>
    <row r="1842" spans="1:12" x14ac:dyDescent="0.35">
      <c r="A1842" s="89">
        <v>45966</v>
      </c>
      <c r="B1842" t="s">
        <v>59</v>
      </c>
      <c r="C1842" t="s">
        <v>186</v>
      </c>
      <c r="E1842">
        <v>0.75</v>
      </c>
      <c r="F1842" s="86">
        <v>78246.666666666672</v>
      </c>
      <c r="H1842">
        <v>1</v>
      </c>
      <c r="J1842" s="86">
        <v>78246.666666666672</v>
      </c>
      <c r="K1842" s="86">
        <v>58685</v>
      </c>
      <c r="L1842" t="s">
        <v>356</v>
      </c>
    </row>
    <row r="1843" spans="1:12" x14ac:dyDescent="0.35">
      <c r="A1843" s="89">
        <v>45966</v>
      </c>
      <c r="B1843" t="s">
        <v>736</v>
      </c>
      <c r="C1843" t="s">
        <v>167</v>
      </c>
      <c r="E1843">
        <v>180</v>
      </c>
      <c r="F1843" s="86">
        <v>186.11111111111111</v>
      </c>
      <c r="H1843">
        <v>1</v>
      </c>
      <c r="J1843" s="86">
        <v>186.11111111111111</v>
      </c>
      <c r="K1843" s="86">
        <v>33500</v>
      </c>
      <c r="L1843" t="s">
        <v>356</v>
      </c>
    </row>
    <row r="1844" spans="1:12" x14ac:dyDescent="0.35">
      <c r="A1844" s="89">
        <v>45966</v>
      </c>
      <c r="B1844" t="s">
        <v>348</v>
      </c>
      <c r="C1844" t="s">
        <v>247</v>
      </c>
      <c r="E1844">
        <v>25</v>
      </c>
      <c r="F1844" s="86">
        <v>1069.1199999999999</v>
      </c>
      <c r="H1844">
        <v>1</v>
      </c>
      <c r="J1844" s="86">
        <v>1069.1199999999999</v>
      </c>
      <c r="K1844" s="86">
        <v>26727.999999999996</v>
      </c>
      <c r="L1844" t="s">
        <v>353</v>
      </c>
    </row>
    <row r="1845" spans="1:12" x14ac:dyDescent="0.35">
      <c r="A1845" s="89">
        <v>45966</v>
      </c>
      <c r="B1845" t="s">
        <v>348</v>
      </c>
      <c r="C1845" t="s">
        <v>246</v>
      </c>
      <c r="E1845">
        <v>25</v>
      </c>
      <c r="F1845" s="86">
        <v>1138.1199999999999</v>
      </c>
      <c r="H1845">
        <v>1</v>
      </c>
      <c r="J1845" s="86">
        <v>1138.1199999999999</v>
      </c>
      <c r="K1845" s="86">
        <v>28452.999999999996</v>
      </c>
      <c r="L1845" t="s">
        <v>353</v>
      </c>
    </row>
    <row r="1846" spans="1:12" x14ac:dyDescent="0.35">
      <c r="A1846" s="89">
        <v>45967</v>
      </c>
      <c r="B1846" t="s">
        <v>346</v>
      </c>
      <c r="C1846" t="s">
        <v>214</v>
      </c>
      <c r="E1846">
        <v>2.97</v>
      </c>
      <c r="F1846" s="86">
        <v>10882.302</v>
      </c>
      <c r="H1846">
        <v>1.21</v>
      </c>
      <c r="I1846">
        <v>0.05</v>
      </c>
      <c r="J1846" s="86">
        <v>13167.585419999999</v>
      </c>
      <c r="K1846" s="86">
        <v>37152.342262530001</v>
      </c>
      <c r="L1846" t="s">
        <v>353</v>
      </c>
    </row>
    <row r="1847" spans="1:12" x14ac:dyDescent="0.35">
      <c r="A1847" s="89">
        <v>45967</v>
      </c>
      <c r="B1847" t="s">
        <v>346</v>
      </c>
      <c r="C1847" t="s">
        <v>330</v>
      </c>
      <c r="E1847">
        <v>10</v>
      </c>
      <c r="F1847" s="86">
        <v>10915.6504</v>
      </c>
      <c r="H1847">
        <v>1.21</v>
      </c>
      <c r="I1847">
        <v>0.05</v>
      </c>
      <c r="J1847" s="86">
        <v>13207.936984</v>
      </c>
      <c r="K1847" s="86">
        <v>125475.40134799998</v>
      </c>
      <c r="L1847" t="s">
        <v>353</v>
      </c>
    </row>
    <row r="1848" spans="1:12" x14ac:dyDescent="0.35">
      <c r="A1848" s="89">
        <v>45967</v>
      </c>
      <c r="B1848" t="s">
        <v>684</v>
      </c>
      <c r="C1848" t="s">
        <v>729</v>
      </c>
      <c r="K1848" s="86">
        <v>49359.62</v>
      </c>
      <c r="L1848" t="s">
        <v>356</v>
      </c>
    </row>
    <row r="1849" spans="1:12" x14ac:dyDescent="0.35">
      <c r="A1849" s="89">
        <v>45968</v>
      </c>
      <c r="B1849" t="s">
        <v>357</v>
      </c>
      <c r="C1849" t="s">
        <v>360</v>
      </c>
      <c r="E1849">
        <v>1</v>
      </c>
      <c r="F1849" s="86">
        <v>19500</v>
      </c>
      <c r="H1849">
        <v>1</v>
      </c>
      <c r="J1849" s="86">
        <v>19500</v>
      </c>
      <c r="K1849" s="86">
        <v>19500</v>
      </c>
      <c r="L1849" t="s">
        <v>356</v>
      </c>
    </row>
    <row r="1850" spans="1:12" x14ac:dyDescent="0.35">
      <c r="A1850" s="89">
        <v>45968</v>
      </c>
      <c r="B1850" t="s">
        <v>357</v>
      </c>
      <c r="C1850" t="s">
        <v>358</v>
      </c>
      <c r="E1850">
        <v>1</v>
      </c>
      <c r="F1850" s="86">
        <v>19500</v>
      </c>
      <c r="H1850">
        <v>1</v>
      </c>
      <c r="J1850" s="86">
        <v>19500</v>
      </c>
      <c r="K1850" s="86">
        <v>19500</v>
      </c>
      <c r="L1850" t="s">
        <v>356</v>
      </c>
    </row>
    <row r="1851" spans="1:12" x14ac:dyDescent="0.35">
      <c r="A1851" s="89">
        <v>45968</v>
      </c>
      <c r="B1851" t="s">
        <v>54</v>
      </c>
      <c r="C1851" t="s">
        <v>157</v>
      </c>
      <c r="E1851">
        <v>0.5</v>
      </c>
      <c r="F1851" s="86">
        <v>4800</v>
      </c>
      <c r="H1851">
        <v>1</v>
      </c>
      <c r="J1851" s="86">
        <v>4800</v>
      </c>
      <c r="K1851" s="86">
        <v>2400</v>
      </c>
      <c r="L1851" t="s">
        <v>356</v>
      </c>
    </row>
    <row r="1852" spans="1:12" x14ac:dyDescent="0.35">
      <c r="A1852" s="89">
        <v>45968</v>
      </c>
      <c r="B1852" t="s">
        <v>54</v>
      </c>
      <c r="C1852" t="s">
        <v>165</v>
      </c>
      <c r="E1852">
        <v>1</v>
      </c>
      <c r="F1852" s="86">
        <v>0.01</v>
      </c>
      <c r="H1852">
        <v>1</v>
      </c>
      <c r="J1852" s="86">
        <v>0.01</v>
      </c>
      <c r="K1852" s="86">
        <v>0.01</v>
      </c>
      <c r="L1852" t="s">
        <v>356</v>
      </c>
    </row>
    <row r="1853" spans="1:12" x14ac:dyDescent="0.35">
      <c r="A1853" s="89">
        <v>45968</v>
      </c>
      <c r="B1853" t="s">
        <v>54</v>
      </c>
      <c r="C1853" t="s">
        <v>164</v>
      </c>
      <c r="E1853">
        <v>3</v>
      </c>
      <c r="F1853" s="86">
        <v>2200</v>
      </c>
      <c r="H1853">
        <v>1</v>
      </c>
      <c r="J1853" s="86">
        <v>2200</v>
      </c>
      <c r="K1853" s="86">
        <v>6600</v>
      </c>
      <c r="L1853" t="s">
        <v>356</v>
      </c>
    </row>
    <row r="1854" spans="1:12" x14ac:dyDescent="0.35">
      <c r="A1854" s="89">
        <v>45968</v>
      </c>
      <c r="B1854" t="s">
        <v>54</v>
      </c>
      <c r="C1854" t="s">
        <v>156</v>
      </c>
      <c r="E1854">
        <v>1</v>
      </c>
      <c r="F1854" s="86">
        <v>3200</v>
      </c>
      <c r="H1854">
        <v>1</v>
      </c>
      <c r="J1854" s="86">
        <v>3200</v>
      </c>
      <c r="K1854" s="86">
        <v>3200</v>
      </c>
      <c r="L1854" t="s">
        <v>356</v>
      </c>
    </row>
    <row r="1855" spans="1:12" x14ac:dyDescent="0.35">
      <c r="A1855" s="89">
        <v>45968</v>
      </c>
      <c r="B1855" t="s">
        <v>54</v>
      </c>
      <c r="C1855" t="s">
        <v>163</v>
      </c>
      <c r="E1855">
        <v>1</v>
      </c>
      <c r="F1855" s="86">
        <v>8300</v>
      </c>
      <c r="H1855">
        <v>1</v>
      </c>
      <c r="J1855" s="86">
        <v>8300</v>
      </c>
      <c r="K1855" s="86">
        <v>8300</v>
      </c>
      <c r="L1855" t="s">
        <v>356</v>
      </c>
    </row>
    <row r="1856" spans="1:12" x14ac:dyDescent="0.35">
      <c r="A1856" s="89">
        <v>45968</v>
      </c>
      <c r="B1856" t="s">
        <v>53</v>
      </c>
      <c r="C1856" t="s">
        <v>489</v>
      </c>
      <c r="E1856">
        <v>50</v>
      </c>
      <c r="F1856" s="86">
        <v>223.14</v>
      </c>
      <c r="H1856">
        <v>1.21</v>
      </c>
      <c r="J1856" s="86">
        <v>269.99939999999998</v>
      </c>
      <c r="K1856" s="86">
        <v>13499.97</v>
      </c>
      <c r="L1856" t="s">
        <v>356</v>
      </c>
    </row>
    <row r="1857" spans="1:12" x14ac:dyDescent="0.35">
      <c r="A1857" s="89">
        <v>45968</v>
      </c>
      <c r="B1857" t="s">
        <v>53</v>
      </c>
      <c r="C1857" t="s">
        <v>490</v>
      </c>
      <c r="E1857">
        <v>50</v>
      </c>
      <c r="F1857" s="86">
        <v>90.91</v>
      </c>
      <c r="H1857">
        <v>1.21</v>
      </c>
      <c r="J1857" s="86">
        <v>110.00109999999999</v>
      </c>
      <c r="K1857" s="86">
        <v>5500.0550000000003</v>
      </c>
      <c r="L1857" t="s">
        <v>356</v>
      </c>
    </row>
    <row r="1858" spans="1:12" x14ac:dyDescent="0.35">
      <c r="A1858" s="89">
        <v>45968</v>
      </c>
      <c r="B1858" t="s">
        <v>53</v>
      </c>
      <c r="C1858" t="s">
        <v>138</v>
      </c>
      <c r="E1858">
        <v>100</v>
      </c>
      <c r="F1858" s="86">
        <v>16.5289</v>
      </c>
      <c r="H1858">
        <v>1.21</v>
      </c>
      <c r="J1858" s="86">
        <v>19.999969</v>
      </c>
      <c r="K1858" s="86">
        <v>1999.9969000000001</v>
      </c>
      <c r="L1858" t="s">
        <v>356</v>
      </c>
    </row>
    <row r="1859" spans="1:12" x14ac:dyDescent="0.35">
      <c r="A1859" s="89">
        <v>45968</v>
      </c>
      <c r="B1859" t="s">
        <v>53</v>
      </c>
      <c r="C1859" t="s">
        <v>141</v>
      </c>
      <c r="E1859">
        <v>3</v>
      </c>
      <c r="F1859" s="86">
        <v>826.45</v>
      </c>
      <c r="H1859">
        <v>1.21</v>
      </c>
      <c r="J1859" s="86">
        <v>1000.0045</v>
      </c>
      <c r="K1859" s="86">
        <v>3000.0135000000005</v>
      </c>
      <c r="L1859" t="s">
        <v>356</v>
      </c>
    </row>
    <row r="1860" spans="1:12" x14ac:dyDescent="0.35">
      <c r="A1860" s="89">
        <v>45968</v>
      </c>
      <c r="B1860" t="s">
        <v>53</v>
      </c>
      <c r="C1860" t="s">
        <v>289</v>
      </c>
      <c r="E1860">
        <v>30</v>
      </c>
      <c r="F1860" s="86">
        <v>107.44</v>
      </c>
      <c r="H1860">
        <v>1.21</v>
      </c>
      <c r="J1860" s="86">
        <v>130.00239999999999</v>
      </c>
      <c r="K1860" s="86">
        <v>3900.0720000000001</v>
      </c>
      <c r="L1860" t="s">
        <v>356</v>
      </c>
    </row>
    <row r="1861" spans="1:12" x14ac:dyDescent="0.35">
      <c r="A1861" s="89">
        <v>45968</v>
      </c>
      <c r="B1861" t="s">
        <v>53</v>
      </c>
      <c r="C1861" t="s">
        <v>151</v>
      </c>
      <c r="E1861">
        <v>20</v>
      </c>
      <c r="F1861" s="86">
        <v>454.55</v>
      </c>
      <c r="H1861">
        <v>1.21</v>
      </c>
      <c r="J1861" s="86">
        <v>550.00549999999998</v>
      </c>
      <c r="K1861" s="86">
        <v>11000.11</v>
      </c>
      <c r="L1861" t="s">
        <v>356</v>
      </c>
    </row>
    <row r="1862" spans="1:12" x14ac:dyDescent="0.35">
      <c r="A1862" s="89">
        <v>45968</v>
      </c>
      <c r="B1862" t="s">
        <v>53</v>
      </c>
      <c r="C1862" t="s">
        <v>447</v>
      </c>
      <c r="E1862">
        <v>30</v>
      </c>
      <c r="F1862" s="86">
        <v>49.59</v>
      </c>
      <c r="H1862">
        <v>1.21</v>
      </c>
      <c r="J1862" s="86">
        <v>60.003900000000002</v>
      </c>
      <c r="K1862" s="86">
        <v>1800.117</v>
      </c>
      <c r="L1862" t="s">
        <v>356</v>
      </c>
    </row>
    <row r="1863" spans="1:12" x14ac:dyDescent="0.35">
      <c r="A1863" s="89">
        <v>45968</v>
      </c>
      <c r="B1863" t="s">
        <v>53</v>
      </c>
      <c r="C1863" t="s">
        <v>777</v>
      </c>
      <c r="E1863">
        <v>15</v>
      </c>
      <c r="F1863" s="86">
        <v>864.79</v>
      </c>
      <c r="H1863">
        <v>1.21</v>
      </c>
      <c r="J1863" s="86">
        <v>1046.3959</v>
      </c>
      <c r="K1863" s="86">
        <v>15695.938499999998</v>
      </c>
      <c r="L1863" t="s">
        <v>356</v>
      </c>
    </row>
    <row r="1864" spans="1:12" x14ac:dyDescent="0.35">
      <c r="A1864" s="89">
        <v>45968</v>
      </c>
      <c r="B1864" t="s">
        <v>684</v>
      </c>
      <c r="C1864" t="s">
        <v>729</v>
      </c>
      <c r="K1864" s="86">
        <v>61024.639999999999</v>
      </c>
      <c r="L1864" t="s">
        <v>356</v>
      </c>
    </row>
    <row r="1865" spans="1:12" x14ac:dyDescent="0.35">
      <c r="A1865" s="89">
        <v>45968</v>
      </c>
      <c r="B1865" t="s">
        <v>50</v>
      </c>
      <c r="C1865" t="s">
        <v>315</v>
      </c>
      <c r="E1865">
        <v>3.51</v>
      </c>
      <c r="F1865" s="86">
        <v>10723.9195</v>
      </c>
      <c r="H1865">
        <v>1.21</v>
      </c>
      <c r="I1865">
        <v>0.06</v>
      </c>
      <c r="J1865" s="86">
        <v>12975.942595</v>
      </c>
      <c r="K1865" s="86">
        <v>42812.824997943011</v>
      </c>
      <c r="L1865" t="s">
        <v>356</v>
      </c>
    </row>
    <row r="1866" spans="1:12" x14ac:dyDescent="0.35">
      <c r="A1866" s="89">
        <v>45968</v>
      </c>
      <c r="B1866" t="s">
        <v>50</v>
      </c>
      <c r="C1866" t="s">
        <v>104</v>
      </c>
      <c r="E1866">
        <v>3.72</v>
      </c>
      <c r="F1866" s="86">
        <v>6650.2920000000004</v>
      </c>
      <c r="H1866">
        <v>1.21</v>
      </c>
      <c r="J1866" s="86">
        <v>8046.8533200000002</v>
      </c>
      <c r="K1866" s="86">
        <v>29934.294350400003</v>
      </c>
      <c r="L1866" t="s">
        <v>356</v>
      </c>
    </row>
    <row r="1867" spans="1:12" x14ac:dyDescent="0.35">
      <c r="A1867" s="89">
        <v>45968</v>
      </c>
      <c r="B1867" t="s">
        <v>50</v>
      </c>
      <c r="C1867" t="s">
        <v>778</v>
      </c>
      <c r="E1867">
        <v>0.74</v>
      </c>
      <c r="F1867" s="86">
        <v>15136.2243</v>
      </c>
      <c r="H1867">
        <v>1.21</v>
      </c>
      <c r="I1867">
        <v>0.06</v>
      </c>
      <c r="J1867" s="86">
        <v>18314.831403</v>
      </c>
      <c r="K1867" s="86">
        <v>12739.796723926798</v>
      </c>
      <c r="L1867" t="s">
        <v>356</v>
      </c>
    </row>
    <row r="1868" spans="1:12" x14ac:dyDescent="0.35">
      <c r="A1868" s="89">
        <v>45968</v>
      </c>
      <c r="B1868" t="s">
        <v>50</v>
      </c>
      <c r="C1868" t="s">
        <v>130</v>
      </c>
      <c r="E1868">
        <v>0.25</v>
      </c>
      <c r="F1868" s="86">
        <v>18578.573199999999</v>
      </c>
      <c r="H1868">
        <v>1.21</v>
      </c>
      <c r="I1868">
        <v>0.06</v>
      </c>
      <c r="J1868" s="86">
        <v>22480.073572000001</v>
      </c>
      <c r="K1868" s="86">
        <v>5282.8172894199988</v>
      </c>
      <c r="L1868" t="s">
        <v>356</v>
      </c>
    </row>
    <row r="1869" spans="1:12" x14ac:dyDescent="0.35">
      <c r="A1869" s="89">
        <v>45969</v>
      </c>
      <c r="B1869" t="s">
        <v>689</v>
      </c>
      <c r="C1869" t="s">
        <v>779</v>
      </c>
      <c r="E1869">
        <v>0.3</v>
      </c>
      <c r="F1869" s="86">
        <v>9996.6666666666679</v>
      </c>
      <c r="H1869">
        <v>1</v>
      </c>
      <c r="J1869" s="86">
        <v>9996.6666666666679</v>
      </c>
      <c r="K1869" s="86">
        <v>2999.0000000000005</v>
      </c>
      <c r="L1869" t="s">
        <v>356</v>
      </c>
    </row>
    <row r="1870" spans="1:12" x14ac:dyDescent="0.35">
      <c r="A1870" s="89">
        <v>45969</v>
      </c>
      <c r="B1870" t="s">
        <v>684</v>
      </c>
      <c r="C1870" t="s">
        <v>729</v>
      </c>
      <c r="K1870" s="86">
        <v>57912.639999999999</v>
      </c>
      <c r="L1870" t="s">
        <v>356</v>
      </c>
    </row>
    <row r="1871" spans="1:12" x14ac:dyDescent="0.35">
      <c r="A1871" s="89">
        <v>45970</v>
      </c>
      <c r="B1871" t="s">
        <v>54</v>
      </c>
      <c r="C1871" t="s">
        <v>512</v>
      </c>
      <c r="E1871">
        <v>14</v>
      </c>
      <c r="F1871" s="86">
        <v>1000</v>
      </c>
      <c r="H1871">
        <v>1</v>
      </c>
      <c r="J1871" s="86">
        <v>1000</v>
      </c>
      <c r="K1871" s="86">
        <v>14000</v>
      </c>
      <c r="L1871" t="s">
        <v>356</v>
      </c>
    </row>
    <row r="1872" spans="1:12" x14ac:dyDescent="0.35">
      <c r="A1872" s="89">
        <v>45970</v>
      </c>
      <c r="B1872" t="s">
        <v>54</v>
      </c>
      <c r="C1872" t="s">
        <v>157</v>
      </c>
      <c r="E1872">
        <v>0.5</v>
      </c>
      <c r="F1872" s="86">
        <v>4800</v>
      </c>
      <c r="H1872">
        <v>1</v>
      </c>
      <c r="J1872" s="86">
        <v>4800</v>
      </c>
      <c r="K1872" s="86">
        <v>2400</v>
      </c>
      <c r="L1872" t="s">
        <v>356</v>
      </c>
    </row>
    <row r="1873" spans="1:13" x14ac:dyDescent="0.35">
      <c r="A1873" s="89">
        <v>45970</v>
      </c>
      <c r="B1873" t="s">
        <v>54</v>
      </c>
      <c r="C1873" t="s">
        <v>268</v>
      </c>
      <c r="E1873">
        <v>0.5</v>
      </c>
      <c r="F1873" s="86">
        <v>1999.8</v>
      </c>
      <c r="H1873">
        <v>1</v>
      </c>
      <c r="J1873" s="86">
        <v>1999.8</v>
      </c>
      <c r="K1873" s="86">
        <v>999.9</v>
      </c>
      <c r="L1873" t="s">
        <v>356</v>
      </c>
    </row>
    <row r="1874" spans="1:13" x14ac:dyDescent="0.35">
      <c r="A1874" s="89">
        <v>45970</v>
      </c>
      <c r="B1874" t="s">
        <v>54</v>
      </c>
      <c r="C1874" t="s">
        <v>165</v>
      </c>
      <c r="E1874">
        <v>0.27500000000000002</v>
      </c>
      <c r="F1874" s="86">
        <v>10909.090909090908</v>
      </c>
      <c r="H1874">
        <v>1</v>
      </c>
      <c r="J1874" s="86">
        <v>10909.090909090908</v>
      </c>
      <c r="K1874" s="86">
        <v>3000</v>
      </c>
      <c r="L1874" t="s">
        <v>356</v>
      </c>
    </row>
    <row r="1875" spans="1:13" x14ac:dyDescent="0.35">
      <c r="A1875" s="89">
        <v>45970</v>
      </c>
      <c r="B1875" t="s">
        <v>54</v>
      </c>
      <c r="C1875" t="s">
        <v>161</v>
      </c>
      <c r="E1875">
        <v>0.5</v>
      </c>
      <c r="F1875" s="86">
        <v>8800</v>
      </c>
      <c r="H1875">
        <v>1</v>
      </c>
      <c r="J1875" s="86">
        <v>8800</v>
      </c>
      <c r="K1875" s="86">
        <v>4400</v>
      </c>
      <c r="L1875" t="s">
        <v>356</v>
      </c>
    </row>
    <row r="1876" spans="1:13" x14ac:dyDescent="0.35">
      <c r="A1876" s="89">
        <v>45970</v>
      </c>
      <c r="B1876" t="s">
        <v>684</v>
      </c>
      <c r="C1876" t="s">
        <v>729</v>
      </c>
      <c r="K1876" s="86">
        <v>62992</v>
      </c>
      <c r="L1876" t="s">
        <v>356</v>
      </c>
    </row>
    <row r="1877" spans="1:13" x14ac:dyDescent="0.35">
      <c r="A1877" s="89">
        <v>45972</v>
      </c>
      <c r="B1877" t="s">
        <v>785</v>
      </c>
      <c r="C1877" t="s">
        <v>784</v>
      </c>
      <c r="E1877">
        <v>10</v>
      </c>
      <c r="F1877" s="86">
        <v>43498.29</v>
      </c>
      <c r="H1877">
        <v>1</v>
      </c>
      <c r="J1877" s="86">
        <v>43498.29</v>
      </c>
      <c r="K1877" s="86">
        <v>434982.9</v>
      </c>
      <c r="L1877" t="s">
        <v>356</v>
      </c>
    </row>
    <row r="1878" spans="1:13" x14ac:dyDescent="0.35">
      <c r="A1878" s="89">
        <v>45972</v>
      </c>
      <c r="B1878" t="s">
        <v>785</v>
      </c>
      <c r="C1878" t="s">
        <v>186</v>
      </c>
      <c r="E1878">
        <v>0.5</v>
      </c>
      <c r="F1878" s="86">
        <v>93837.92</v>
      </c>
      <c r="H1878">
        <v>1</v>
      </c>
      <c r="J1878" s="86">
        <v>93837.92</v>
      </c>
      <c r="K1878" s="86">
        <v>46918.96</v>
      </c>
      <c r="L1878" t="s">
        <v>356</v>
      </c>
    </row>
    <row r="1879" spans="1:13" x14ac:dyDescent="0.35">
      <c r="A1879" s="89" t="s">
        <v>36</v>
      </c>
      <c r="K1879" s="86">
        <v>43802836.957747191</v>
      </c>
      <c r="L1879">
        <v>1635</v>
      </c>
      <c r="M1879">
        <v>1329000</v>
      </c>
    </row>
    <row r="1880" spans="1:13" x14ac:dyDescent="0.35">
      <c r="A1880" s="89"/>
    </row>
    <row r="1881" spans="1:13" x14ac:dyDescent="0.35">
      <c r="A1881" s="89"/>
    </row>
    <row r="1882" spans="1:13" x14ac:dyDescent="0.35">
      <c r="A1882" s="89"/>
    </row>
    <row r="1883" spans="1:13" x14ac:dyDescent="0.35">
      <c r="A1883" s="89"/>
    </row>
    <row r="1884" spans="1:13" x14ac:dyDescent="0.35">
      <c r="A1884" s="89"/>
    </row>
    <row r="1885" spans="1:13" x14ac:dyDescent="0.35">
      <c r="A1885" s="89"/>
    </row>
    <row r="1886" spans="1:13" x14ac:dyDescent="0.35">
      <c r="A1886" s="89"/>
    </row>
    <row r="1887" spans="1:13" x14ac:dyDescent="0.35">
      <c r="A1887" s="89"/>
    </row>
    <row r="1888" spans="1:13" x14ac:dyDescent="0.35">
      <c r="A1888" s="89"/>
    </row>
    <row r="1889" spans="1:1" x14ac:dyDescent="0.35">
      <c r="A1889" s="89"/>
    </row>
    <row r="1890" spans="1:1" x14ac:dyDescent="0.35">
      <c r="A1890" s="89"/>
    </row>
    <row r="1891" spans="1:1" x14ac:dyDescent="0.35">
      <c r="A1891" s="89"/>
    </row>
    <row r="1892" spans="1:1" x14ac:dyDescent="0.35">
      <c r="A1892" s="89"/>
    </row>
    <row r="1893" spans="1:1" x14ac:dyDescent="0.35">
      <c r="A1893" s="89"/>
    </row>
    <row r="1894" spans="1:1" x14ac:dyDescent="0.35">
      <c r="A1894" s="89"/>
    </row>
    <row r="1895" spans="1:1" x14ac:dyDescent="0.35">
      <c r="A1895" s="89"/>
    </row>
    <row r="1896" spans="1:1" x14ac:dyDescent="0.35">
      <c r="A1896" s="89"/>
    </row>
    <row r="1897" spans="1:1" x14ac:dyDescent="0.35">
      <c r="A1897" s="89"/>
    </row>
    <row r="1898" spans="1:1" x14ac:dyDescent="0.35">
      <c r="A1898" s="89"/>
    </row>
    <row r="1899" spans="1:1" x14ac:dyDescent="0.35">
      <c r="A1899" s="89"/>
    </row>
    <row r="1900" spans="1:1" x14ac:dyDescent="0.35">
      <c r="A1900" s="89"/>
    </row>
    <row r="1901" spans="1:1" x14ac:dyDescent="0.35">
      <c r="A1901" s="89"/>
    </row>
    <row r="1902" spans="1:1" x14ac:dyDescent="0.35">
      <c r="A1902" s="89"/>
    </row>
    <row r="1903" spans="1:1" x14ac:dyDescent="0.35">
      <c r="A1903" s="89"/>
    </row>
    <row r="1904" spans="1:1" x14ac:dyDescent="0.35">
      <c r="A1904" s="89"/>
    </row>
    <row r="1905" spans="1:1" x14ac:dyDescent="0.35">
      <c r="A1905" s="89"/>
    </row>
    <row r="1906" spans="1:1" x14ac:dyDescent="0.35">
      <c r="A1906" s="89"/>
    </row>
    <row r="1907" spans="1:1" x14ac:dyDescent="0.35">
      <c r="A1907" s="89"/>
    </row>
    <row r="1908" spans="1:1" x14ac:dyDescent="0.35">
      <c r="A1908" s="89"/>
    </row>
    <row r="1909" spans="1:1" x14ac:dyDescent="0.35">
      <c r="A1909" s="89"/>
    </row>
    <row r="1910" spans="1:1" x14ac:dyDescent="0.35">
      <c r="A1910" s="89"/>
    </row>
    <row r="1911" spans="1:1" x14ac:dyDescent="0.35">
      <c r="A1911" s="89"/>
    </row>
    <row r="1912" spans="1:1" x14ac:dyDescent="0.35">
      <c r="A1912" s="89"/>
    </row>
    <row r="1913" spans="1:1" x14ac:dyDescent="0.35">
      <c r="A1913" s="89"/>
    </row>
    <row r="1914" spans="1:1" x14ac:dyDescent="0.35">
      <c r="A1914" s="89"/>
    </row>
    <row r="1915" spans="1:1" x14ac:dyDescent="0.35">
      <c r="A1915" s="89"/>
    </row>
    <row r="1916" spans="1:1" x14ac:dyDescent="0.35">
      <c r="A1916" s="89"/>
    </row>
    <row r="1917" spans="1:1" x14ac:dyDescent="0.35">
      <c r="A1917" s="89"/>
    </row>
    <row r="1918" spans="1:1" x14ac:dyDescent="0.35">
      <c r="A1918" s="89"/>
    </row>
    <row r="1919" spans="1:1" x14ac:dyDescent="0.35">
      <c r="A1919" s="89"/>
    </row>
    <row r="1920" spans="1:1" x14ac:dyDescent="0.35">
      <c r="A1920" s="89"/>
    </row>
    <row r="1921" spans="1:1" x14ac:dyDescent="0.35">
      <c r="A1921" s="89"/>
    </row>
    <row r="1922" spans="1:1" x14ac:dyDescent="0.35">
      <c r="A1922" s="89"/>
    </row>
    <row r="1923" spans="1:1" x14ac:dyDescent="0.35">
      <c r="A1923" s="89"/>
    </row>
    <row r="1924" spans="1:1" x14ac:dyDescent="0.35">
      <c r="A1924" s="89"/>
    </row>
    <row r="1925" spans="1:1" x14ac:dyDescent="0.35">
      <c r="A1925" s="89"/>
    </row>
    <row r="1926" spans="1:1" x14ac:dyDescent="0.35">
      <c r="A1926" s="89"/>
    </row>
    <row r="1927" spans="1:1" x14ac:dyDescent="0.35">
      <c r="A1927" s="89"/>
    </row>
    <row r="1928" spans="1:1" x14ac:dyDescent="0.35">
      <c r="A1928" s="89"/>
    </row>
    <row r="1929" spans="1:1" x14ac:dyDescent="0.35">
      <c r="A1929" s="89"/>
    </row>
    <row r="1930" spans="1:1" x14ac:dyDescent="0.35">
      <c r="A1930" s="89"/>
    </row>
    <row r="1931" spans="1:1" x14ac:dyDescent="0.35">
      <c r="A1931" s="89"/>
    </row>
    <row r="1932" spans="1:1" x14ac:dyDescent="0.35">
      <c r="A1932" s="89"/>
    </row>
    <row r="1933" spans="1:1" x14ac:dyDescent="0.35">
      <c r="A1933" s="89"/>
    </row>
    <row r="1934" spans="1:1" x14ac:dyDescent="0.35">
      <c r="A1934" s="89"/>
    </row>
    <row r="1935" spans="1:1" x14ac:dyDescent="0.35">
      <c r="A1935" s="89"/>
    </row>
    <row r="1936" spans="1:1" x14ac:dyDescent="0.35">
      <c r="A1936" s="89"/>
    </row>
    <row r="1937" spans="1:1" x14ac:dyDescent="0.35">
      <c r="A1937" s="89"/>
    </row>
    <row r="1938" spans="1:1" x14ac:dyDescent="0.35">
      <c r="A1938" s="89"/>
    </row>
    <row r="1939" spans="1:1" x14ac:dyDescent="0.35">
      <c r="A1939" s="89"/>
    </row>
    <row r="1940" spans="1:1" x14ac:dyDescent="0.35">
      <c r="A1940" s="89"/>
    </row>
    <row r="1941" spans="1:1" x14ac:dyDescent="0.35">
      <c r="A1941" s="89"/>
    </row>
    <row r="1942" spans="1:1" x14ac:dyDescent="0.35">
      <c r="A1942" s="89"/>
    </row>
    <row r="1943" spans="1:1" x14ac:dyDescent="0.35">
      <c r="A1943" s="89"/>
    </row>
    <row r="1944" spans="1:1" x14ac:dyDescent="0.35">
      <c r="A1944" s="89"/>
    </row>
    <row r="1945" spans="1:1" x14ac:dyDescent="0.35">
      <c r="A1945" s="89"/>
    </row>
    <row r="1946" spans="1:1" x14ac:dyDescent="0.35">
      <c r="A1946" s="89"/>
    </row>
    <row r="1947" spans="1:1" x14ac:dyDescent="0.35">
      <c r="A1947" s="89"/>
    </row>
    <row r="1948" spans="1:1" x14ac:dyDescent="0.35">
      <c r="A1948" s="89"/>
    </row>
    <row r="1949" spans="1:1" x14ac:dyDescent="0.35">
      <c r="A1949" s="89"/>
    </row>
    <row r="1950" spans="1:1" x14ac:dyDescent="0.35">
      <c r="A1950" s="89"/>
    </row>
    <row r="1951" spans="1:1" x14ac:dyDescent="0.35">
      <c r="A1951" s="89"/>
    </row>
    <row r="1952" spans="1:1" x14ac:dyDescent="0.35">
      <c r="A1952" s="89"/>
    </row>
    <row r="1953" spans="1:1" x14ac:dyDescent="0.35">
      <c r="A1953" s="89"/>
    </row>
    <row r="1954" spans="1:1" x14ac:dyDescent="0.35">
      <c r="A1954" s="89"/>
    </row>
    <row r="1955" spans="1:1" x14ac:dyDescent="0.35">
      <c r="A1955" s="89"/>
    </row>
    <row r="1956" spans="1:1" x14ac:dyDescent="0.35">
      <c r="A1956" s="89"/>
    </row>
    <row r="1957" spans="1:1" x14ac:dyDescent="0.35">
      <c r="A1957" s="89"/>
    </row>
    <row r="1958" spans="1:1" x14ac:dyDescent="0.35">
      <c r="A1958" s="89"/>
    </row>
    <row r="1959" spans="1:1" x14ac:dyDescent="0.35">
      <c r="A1959" s="89"/>
    </row>
    <row r="1960" spans="1:1" x14ac:dyDescent="0.35">
      <c r="A1960" s="89"/>
    </row>
    <row r="1961" spans="1:1" x14ac:dyDescent="0.35">
      <c r="A1961" s="89"/>
    </row>
    <row r="1962" spans="1:1" x14ac:dyDescent="0.35">
      <c r="A1962" s="89"/>
    </row>
    <row r="1963" spans="1:1" x14ac:dyDescent="0.35">
      <c r="A1963" s="89"/>
    </row>
    <row r="1964" spans="1:1" x14ac:dyDescent="0.35">
      <c r="A1964" s="89"/>
    </row>
    <row r="1965" spans="1:1" x14ac:dyDescent="0.35">
      <c r="A1965" s="89"/>
    </row>
    <row r="1966" spans="1:1" x14ac:dyDescent="0.35">
      <c r="A1966" s="89"/>
    </row>
    <row r="1967" spans="1:1" x14ac:dyDescent="0.35">
      <c r="A1967" s="89"/>
    </row>
    <row r="1968" spans="1:1" x14ac:dyDescent="0.35">
      <c r="A1968" s="89"/>
    </row>
    <row r="1969" spans="1:1" x14ac:dyDescent="0.35">
      <c r="A1969" s="89"/>
    </row>
    <row r="1970" spans="1:1" x14ac:dyDescent="0.35">
      <c r="A1970" s="89"/>
    </row>
    <row r="1971" spans="1:1" x14ac:dyDescent="0.35">
      <c r="A1971" s="89"/>
    </row>
    <row r="1972" spans="1:1" x14ac:dyDescent="0.35">
      <c r="A1972" s="89"/>
    </row>
    <row r="1973" spans="1:1" x14ac:dyDescent="0.35">
      <c r="A1973" s="89"/>
    </row>
    <row r="1974" spans="1:1" x14ac:dyDescent="0.35">
      <c r="A1974" s="89"/>
    </row>
    <row r="1975" spans="1:1" x14ac:dyDescent="0.35">
      <c r="A1975" s="89"/>
    </row>
    <row r="1976" spans="1:1" x14ac:dyDescent="0.35">
      <c r="A1976" s="89"/>
    </row>
    <row r="1977" spans="1:1" x14ac:dyDescent="0.35">
      <c r="A1977" s="89"/>
    </row>
    <row r="1978" spans="1:1" x14ac:dyDescent="0.35">
      <c r="A1978" s="89"/>
    </row>
    <row r="1979" spans="1:1" x14ac:dyDescent="0.35">
      <c r="A1979" s="89"/>
    </row>
    <row r="1980" spans="1:1" x14ac:dyDescent="0.35">
      <c r="A1980" s="89"/>
    </row>
    <row r="1981" spans="1:1" x14ac:dyDescent="0.35">
      <c r="A1981" s="89"/>
    </row>
    <row r="1982" spans="1:1" x14ac:dyDescent="0.35">
      <c r="A1982" s="89"/>
    </row>
    <row r="1983" spans="1:1" x14ac:dyDescent="0.35">
      <c r="A1983" s="89"/>
    </row>
    <row r="1984" spans="1:1" x14ac:dyDescent="0.35">
      <c r="A1984" s="89"/>
    </row>
    <row r="1985" spans="1:1" x14ac:dyDescent="0.35">
      <c r="A1985" s="89"/>
    </row>
    <row r="1986" spans="1:1" x14ac:dyDescent="0.35">
      <c r="A1986" s="89"/>
    </row>
    <row r="1987" spans="1:1" x14ac:dyDescent="0.35">
      <c r="A1987" s="89"/>
    </row>
    <row r="1988" spans="1:1" x14ac:dyDescent="0.35">
      <c r="A1988" s="89"/>
    </row>
    <row r="1989" spans="1:1" x14ac:dyDescent="0.35">
      <c r="A1989" s="89"/>
    </row>
    <row r="1990" spans="1:1" x14ac:dyDescent="0.35">
      <c r="A1990" s="89"/>
    </row>
    <row r="1991" spans="1:1" x14ac:dyDescent="0.35">
      <c r="A1991" s="89"/>
    </row>
    <row r="1992" spans="1:1" x14ac:dyDescent="0.35">
      <c r="A1992" s="89"/>
    </row>
    <row r="1993" spans="1:1" x14ac:dyDescent="0.35">
      <c r="A1993" s="89"/>
    </row>
    <row r="1994" spans="1:1" x14ac:dyDescent="0.35">
      <c r="A1994" s="89"/>
    </row>
    <row r="1995" spans="1:1" x14ac:dyDescent="0.35">
      <c r="A1995" s="89"/>
    </row>
    <row r="1996" spans="1:1" x14ac:dyDescent="0.35">
      <c r="A1996" s="89"/>
    </row>
    <row r="1997" spans="1:1" x14ac:dyDescent="0.35">
      <c r="A1997" s="89"/>
    </row>
    <row r="1998" spans="1:1" x14ac:dyDescent="0.35">
      <c r="A1998" s="89"/>
    </row>
    <row r="1999" spans="1:1" x14ac:dyDescent="0.35">
      <c r="A1999" s="89"/>
    </row>
    <row r="2000" spans="1:1" x14ac:dyDescent="0.35">
      <c r="A2000" s="89"/>
    </row>
    <row r="2001" spans="1:1" x14ac:dyDescent="0.35">
      <c r="A2001" s="89"/>
    </row>
    <row r="2002" spans="1:1" x14ac:dyDescent="0.35">
      <c r="A2002" s="89"/>
    </row>
    <row r="2003" spans="1:1" x14ac:dyDescent="0.35">
      <c r="A2003" s="89"/>
    </row>
    <row r="2004" spans="1:1" x14ac:dyDescent="0.35">
      <c r="A2004" s="89"/>
    </row>
    <row r="2005" spans="1:1" x14ac:dyDescent="0.35">
      <c r="A2005" s="89"/>
    </row>
    <row r="2006" spans="1:1" x14ac:dyDescent="0.35">
      <c r="A2006" s="89"/>
    </row>
    <row r="2007" spans="1:1" x14ac:dyDescent="0.35">
      <c r="A2007" s="89"/>
    </row>
    <row r="2008" spans="1:1" x14ac:dyDescent="0.35">
      <c r="A2008" s="89"/>
    </row>
    <row r="2009" spans="1:1" x14ac:dyDescent="0.35">
      <c r="A2009" s="89"/>
    </row>
    <row r="2010" spans="1:1" x14ac:dyDescent="0.35">
      <c r="A2010" s="89"/>
    </row>
    <row r="2011" spans="1:1" x14ac:dyDescent="0.35">
      <c r="A2011" s="89"/>
    </row>
    <row r="2012" spans="1:1" x14ac:dyDescent="0.35">
      <c r="A2012" s="89"/>
    </row>
    <row r="2013" spans="1:1" x14ac:dyDescent="0.35">
      <c r="A2013" s="89"/>
    </row>
    <row r="2014" spans="1:1" x14ac:dyDescent="0.35">
      <c r="A2014" s="89"/>
    </row>
    <row r="2015" spans="1:1" x14ac:dyDescent="0.35">
      <c r="A2015" s="89"/>
    </row>
    <row r="2016" spans="1:1" x14ac:dyDescent="0.35">
      <c r="A2016" s="89"/>
    </row>
    <row r="2017" spans="1:1" x14ac:dyDescent="0.35">
      <c r="A2017" s="89"/>
    </row>
    <row r="2018" spans="1:1" x14ac:dyDescent="0.35">
      <c r="A2018" s="89"/>
    </row>
    <row r="2019" spans="1:1" x14ac:dyDescent="0.35">
      <c r="A2019" s="89"/>
    </row>
    <row r="2020" spans="1:1" x14ac:dyDescent="0.35">
      <c r="A2020" s="89"/>
    </row>
    <row r="2021" spans="1:1" x14ac:dyDescent="0.35">
      <c r="A2021" s="89"/>
    </row>
    <row r="2022" spans="1:1" x14ac:dyDescent="0.35">
      <c r="A2022" s="89"/>
    </row>
    <row r="2023" spans="1:1" x14ac:dyDescent="0.35">
      <c r="A2023" s="89"/>
    </row>
    <row r="2024" spans="1:1" x14ac:dyDescent="0.35">
      <c r="A2024" s="89"/>
    </row>
    <row r="2025" spans="1:1" x14ac:dyDescent="0.35">
      <c r="A2025" s="89"/>
    </row>
    <row r="2026" spans="1:1" x14ac:dyDescent="0.35">
      <c r="A2026" s="89"/>
    </row>
    <row r="2027" spans="1:1" x14ac:dyDescent="0.35">
      <c r="A2027" s="89"/>
    </row>
    <row r="2028" spans="1:1" x14ac:dyDescent="0.35">
      <c r="A2028" s="89"/>
    </row>
    <row r="2029" spans="1:1" x14ac:dyDescent="0.35">
      <c r="A2029" s="89"/>
    </row>
    <row r="2030" spans="1:1" x14ac:dyDescent="0.35">
      <c r="A2030" s="89"/>
    </row>
    <row r="2031" spans="1:1" x14ac:dyDescent="0.35">
      <c r="A2031" s="89"/>
    </row>
    <row r="2032" spans="1:1" x14ac:dyDescent="0.35">
      <c r="A2032" s="89"/>
    </row>
    <row r="2033" spans="1:1" x14ac:dyDescent="0.35">
      <c r="A2033" s="89"/>
    </row>
    <row r="2034" spans="1:1" x14ac:dyDescent="0.35">
      <c r="A2034" s="89"/>
    </row>
    <row r="2035" spans="1:1" x14ac:dyDescent="0.35">
      <c r="A2035" s="89"/>
    </row>
    <row r="2036" spans="1:1" x14ac:dyDescent="0.35">
      <c r="A2036" s="89"/>
    </row>
    <row r="2037" spans="1:1" x14ac:dyDescent="0.35">
      <c r="A2037" s="89"/>
    </row>
    <row r="2038" spans="1:1" x14ac:dyDescent="0.35">
      <c r="A2038" s="89"/>
    </row>
    <row r="2039" spans="1:1" x14ac:dyDescent="0.35">
      <c r="A2039" s="89"/>
    </row>
    <row r="2040" spans="1:1" x14ac:dyDescent="0.35">
      <c r="A2040" s="89"/>
    </row>
    <row r="2041" spans="1:1" x14ac:dyDescent="0.35">
      <c r="A2041" s="89"/>
    </row>
    <row r="2042" spans="1:1" x14ac:dyDescent="0.35">
      <c r="A2042" s="89"/>
    </row>
    <row r="2043" spans="1:1" x14ac:dyDescent="0.35">
      <c r="A2043" s="89"/>
    </row>
    <row r="2044" spans="1:1" x14ac:dyDescent="0.35">
      <c r="A2044" s="89"/>
    </row>
    <row r="2045" spans="1:1" x14ac:dyDescent="0.35">
      <c r="A2045" s="89"/>
    </row>
    <row r="2046" spans="1:1" x14ac:dyDescent="0.35">
      <c r="A2046" s="89"/>
    </row>
    <row r="2047" spans="1:1" x14ac:dyDescent="0.35">
      <c r="A2047" s="89"/>
    </row>
    <row r="2048" spans="1:1" x14ac:dyDescent="0.35">
      <c r="A2048" s="89"/>
    </row>
    <row r="2049" spans="1:1" x14ac:dyDescent="0.35">
      <c r="A2049" s="89"/>
    </row>
    <row r="2050" spans="1:1" x14ac:dyDescent="0.35">
      <c r="A2050" s="89"/>
    </row>
    <row r="2051" spans="1:1" x14ac:dyDescent="0.35">
      <c r="A2051" s="89"/>
    </row>
    <row r="2052" spans="1:1" x14ac:dyDescent="0.35">
      <c r="A2052" s="89"/>
    </row>
    <row r="2053" spans="1:1" x14ac:dyDescent="0.35">
      <c r="A2053" s="89"/>
    </row>
    <row r="2054" spans="1:1" x14ac:dyDescent="0.35">
      <c r="A2054" s="89"/>
    </row>
    <row r="2055" spans="1:1" x14ac:dyDescent="0.35">
      <c r="A2055" s="89"/>
    </row>
    <row r="2056" spans="1:1" x14ac:dyDescent="0.35">
      <c r="A2056" s="89"/>
    </row>
    <row r="2057" spans="1:1" x14ac:dyDescent="0.35">
      <c r="A2057" s="89"/>
    </row>
    <row r="2058" spans="1:1" x14ac:dyDescent="0.35">
      <c r="A2058" s="89"/>
    </row>
    <row r="2059" spans="1:1" x14ac:dyDescent="0.35">
      <c r="A2059" s="89"/>
    </row>
    <row r="2060" spans="1:1" x14ac:dyDescent="0.35">
      <c r="A2060" s="89"/>
    </row>
    <row r="2061" spans="1:1" x14ac:dyDescent="0.35">
      <c r="A2061" s="89"/>
    </row>
    <row r="2062" spans="1:1" x14ac:dyDescent="0.35">
      <c r="A2062" s="89"/>
    </row>
    <row r="2063" spans="1:1" x14ac:dyDescent="0.35">
      <c r="A2063" s="89"/>
    </row>
    <row r="2064" spans="1:1" x14ac:dyDescent="0.35">
      <c r="A2064" s="89"/>
    </row>
    <row r="2065" spans="1:1" x14ac:dyDescent="0.35">
      <c r="A2065" s="89"/>
    </row>
    <row r="2066" spans="1:1" x14ac:dyDescent="0.35">
      <c r="A2066" s="89"/>
    </row>
    <row r="2067" spans="1:1" x14ac:dyDescent="0.35">
      <c r="A2067" s="89"/>
    </row>
    <row r="2068" spans="1:1" x14ac:dyDescent="0.35">
      <c r="A2068" s="89"/>
    </row>
    <row r="2069" spans="1:1" x14ac:dyDescent="0.35">
      <c r="A2069" s="89"/>
    </row>
    <row r="2070" spans="1:1" x14ac:dyDescent="0.35">
      <c r="A2070" s="89"/>
    </row>
    <row r="2071" spans="1:1" x14ac:dyDescent="0.35">
      <c r="A2071" s="89"/>
    </row>
    <row r="2072" spans="1:1" x14ac:dyDescent="0.35">
      <c r="A2072" s="89"/>
    </row>
    <row r="2073" spans="1:1" x14ac:dyDescent="0.35">
      <c r="A2073" s="89"/>
    </row>
    <row r="2074" spans="1:1" x14ac:dyDescent="0.35">
      <c r="A2074" s="89"/>
    </row>
    <row r="2075" spans="1:1" x14ac:dyDescent="0.35">
      <c r="A2075" s="89"/>
    </row>
    <row r="2076" spans="1:1" x14ac:dyDescent="0.35">
      <c r="A2076" s="89"/>
    </row>
    <row r="2077" spans="1:1" x14ac:dyDescent="0.35">
      <c r="A2077" s="89"/>
    </row>
    <row r="2078" spans="1:1" x14ac:dyDescent="0.35">
      <c r="A2078" s="89"/>
    </row>
    <row r="2079" spans="1:1" x14ac:dyDescent="0.35">
      <c r="A2079" s="89"/>
    </row>
    <row r="2080" spans="1:1" x14ac:dyDescent="0.35">
      <c r="A2080" s="89"/>
    </row>
    <row r="2081" spans="1:1" x14ac:dyDescent="0.35">
      <c r="A2081" s="89"/>
    </row>
    <row r="2082" spans="1:1" x14ac:dyDescent="0.35">
      <c r="A2082" s="89"/>
    </row>
    <row r="2083" spans="1:1" x14ac:dyDescent="0.35">
      <c r="A2083" s="89"/>
    </row>
    <row r="2084" spans="1:1" x14ac:dyDescent="0.35">
      <c r="A2084" s="89"/>
    </row>
    <row r="2085" spans="1:1" x14ac:dyDescent="0.35">
      <c r="A2085" s="89"/>
    </row>
    <row r="2086" spans="1:1" x14ac:dyDescent="0.35">
      <c r="A2086" s="89"/>
    </row>
    <row r="2087" spans="1:1" x14ac:dyDescent="0.35">
      <c r="A2087" s="89"/>
    </row>
    <row r="2088" spans="1:1" x14ac:dyDescent="0.35">
      <c r="A2088" s="89"/>
    </row>
    <row r="2089" spans="1:1" x14ac:dyDescent="0.35">
      <c r="A2089" s="89"/>
    </row>
    <row r="2090" spans="1:1" x14ac:dyDescent="0.35">
      <c r="A2090" s="89"/>
    </row>
    <row r="2091" spans="1:1" x14ac:dyDescent="0.35">
      <c r="A2091" s="89"/>
    </row>
    <row r="2092" spans="1:1" x14ac:dyDescent="0.35">
      <c r="A2092" s="89"/>
    </row>
    <row r="2093" spans="1:1" x14ac:dyDescent="0.35">
      <c r="A2093" s="89"/>
    </row>
    <row r="2094" spans="1:1" x14ac:dyDescent="0.35">
      <c r="A2094" s="89"/>
    </row>
    <row r="2095" spans="1:1" x14ac:dyDescent="0.35">
      <c r="A2095" s="89"/>
    </row>
    <row r="2096" spans="1:1" x14ac:dyDescent="0.35">
      <c r="A2096" s="89"/>
    </row>
    <row r="2097" spans="1:1" x14ac:dyDescent="0.35">
      <c r="A2097" s="89"/>
    </row>
    <row r="2098" spans="1:1" x14ac:dyDescent="0.35">
      <c r="A2098" s="89"/>
    </row>
    <row r="2099" spans="1:1" x14ac:dyDescent="0.35">
      <c r="A2099" s="89"/>
    </row>
    <row r="2100" spans="1:1" x14ac:dyDescent="0.35">
      <c r="A2100" s="89"/>
    </row>
    <row r="2101" spans="1:1" x14ac:dyDescent="0.35">
      <c r="A2101" s="89"/>
    </row>
    <row r="2102" spans="1:1" x14ac:dyDescent="0.35">
      <c r="A2102" s="89"/>
    </row>
    <row r="2103" spans="1:1" x14ac:dyDescent="0.35">
      <c r="A2103" s="89"/>
    </row>
    <row r="2104" spans="1:1" x14ac:dyDescent="0.35">
      <c r="A2104" s="89"/>
    </row>
    <row r="2105" spans="1:1" x14ac:dyDescent="0.35">
      <c r="A2105" s="89"/>
    </row>
    <row r="2106" spans="1:1" x14ac:dyDescent="0.35">
      <c r="A2106" s="89"/>
    </row>
    <row r="2107" spans="1:1" x14ac:dyDescent="0.35">
      <c r="A2107" s="89"/>
    </row>
    <row r="2108" spans="1:1" x14ac:dyDescent="0.35">
      <c r="A2108" s="89"/>
    </row>
    <row r="2109" spans="1:1" x14ac:dyDescent="0.35">
      <c r="A2109" s="89"/>
    </row>
    <row r="2110" spans="1:1" x14ac:dyDescent="0.35">
      <c r="A2110" s="89"/>
    </row>
    <row r="2111" spans="1:1" x14ac:dyDescent="0.35">
      <c r="A2111" s="89"/>
    </row>
    <row r="2112" spans="1:1" x14ac:dyDescent="0.35">
      <c r="A2112" s="89"/>
    </row>
    <row r="2113" spans="1:1" x14ac:dyDescent="0.35">
      <c r="A2113" s="89"/>
    </row>
    <row r="2114" spans="1:1" x14ac:dyDescent="0.35">
      <c r="A2114" s="89"/>
    </row>
    <row r="2115" spans="1:1" x14ac:dyDescent="0.35">
      <c r="A2115" s="89"/>
    </row>
    <row r="2116" spans="1:1" x14ac:dyDescent="0.35">
      <c r="A2116" s="89"/>
    </row>
    <row r="2117" spans="1:1" x14ac:dyDescent="0.35">
      <c r="A2117" s="89"/>
    </row>
    <row r="2118" spans="1:1" x14ac:dyDescent="0.35">
      <c r="A2118" s="89"/>
    </row>
    <row r="2119" spans="1:1" x14ac:dyDescent="0.35">
      <c r="A2119" s="89"/>
    </row>
    <row r="2120" spans="1:1" x14ac:dyDescent="0.35">
      <c r="A2120" s="89"/>
    </row>
    <row r="2121" spans="1:1" x14ac:dyDescent="0.35">
      <c r="A2121" s="89"/>
    </row>
    <row r="2122" spans="1:1" x14ac:dyDescent="0.35">
      <c r="A2122" s="89"/>
    </row>
    <row r="2123" spans="1:1" x14ac:dyDescent="0.35">
      <c r="A2123" s="89"/>
    </row>
    <row r="2124" spans="1:1" x14ac:dyDescent="0.35">
      <c r="A2124" s="89"/>
    </row>
    <row r="2125" spans="1:1" x14ac:dyDescent="0.35">
      <c r="A2125" s="89"/>
    </row>
    <row r="2126" spans="1:1" x14ac:dyDescent="0.35">
      <c r="A2126" s="89"/>
    </row>
    <row r="2127" spans="1:1" x14ac:dyDescent="0.35">
      <c r="A2127" s="89"/>
    </row>
    <row r="2128" spans="1:1" x14ac:dyDescent="0.35">
      <c r="A2128" s="89"/>
    </row>
    <row r="2129" spans="1:1" x14ac:dyDescent="0.35">
      <c r="A2129" s="89"/>
    </row>
    <row r="2130" spans="1:1" x14ac:dyDescent="0.35">
      <c r="A2130" s="89"/>
    </row>
    <row r="2131" spans="1:1" x14ac:dyDescent="0.35">
      <c r="A2131" s="89"/>
    </row>
    <row r="2132" spans="1:1" x14ac:dyDescent="0.35">
      <c r="A2132" s="89"/>
    </row>
    <row r="2133" spans="1:1" x14ac:dyDescent="0.35">
      <c r="A2133" s="89"/>
    </row>
    <row r="2134" spans="1:1" x14ac:dyDescent="0.35">
      <c r="A2134" s="89"/>
    </row>
    <row r="2135" spans="1:1" x14ac:dyDescent="0.35">
      <c r="A2135" s="89"/>
    </row>
    <row r="2136" spans="1:1" x14ac:dyDescent="0.35">
      <c r="A2136" s="89"/>
    </row>
    <row r="2137" spans="1:1" x14ac:dyDescent="0.35">
      <c r="A2137" s="89"/>
    </row>
    <row r="2138" spans="1:1" x14ac:dyDescent="0.35">
      <c r="A2138" s="89"/>
    </row>
    <row r="2139" spans="1:1" x14ac:dyDescent="0.35">
      <c r="A2139" s="89"/>
    </row>
    <row r="2140" spans="1:1" x14ac:dyDescent="0.35">
      <c r="A2140" s="89"/>
    </row>
    <row r="2141" spans="1:1" x14ac:dyDescent="0.35">
      <c r="A2141" s="89"/>
    </row>
    <row r="2142" spans="1:1" x14ac:dyDescent="0.35">
      <c r="A2142" s="89"/>
    </row>
    <row r="2143" spans="1:1" x14ac:dyDescent="0.35">
      <c r="A2143" s="89"/>
    </row>
    <row r="2144" spans="1:1" x14ac:dyDescent="0.35">
      <c r="A2144" s="89"/>
    </row>
    <row r="2145" spans="1:1" x14ac:dyDescent="0.35">
      <c r="A2145" s="89"/>
    </row>
    <row r="2146" spans="1:1" x14ac:dyDescent="0.35">
      <c r="A2146" s="89"/>
    </row>
    <row r="2147" spans="1:1" x14ac:dyDescent="0.35">
      <c r="A2147" s="89"/>
    </row>
    <row r="2148" spans="1:1" x14ac:dyDescent="0.35">
      <c r="A2148" s="89"/>
    </row>
    <row r="2149" spans="1:1" x14ac:dyDescent="0.35">
      <c r="A2149" s="89"/>
    </row>
    <row r="2150" spans="1:1" x14ac:dyDescent="0.35">
      <c r="A2150" s="89"/>
    </row>
    <row r="2151" spans="1:1" x14ac:dyDescent="0.35">
      <c r="A2151" s="89"/>
    </row>
    <row r="2152" spans="1:1" x14ac:dyDescent="0.35">
      <c r="A2152" s="89"/>
    </row>
    <row r="2153" spans="1:1" x14ac:dyDescent="0.35">
      <c r="A2153" s="89"/>
    </row>
    <row r="2154" spans="1:1" x14ac:dyDescent="0.35">
      <c r="A2154" s="89"/>
    </row>
    <row r="2155" spans="1:1" x14ac:dyDescent="0.35">
      <c r="A2155" s="89"/>
    </row>
    <row r="2156" spans="1:1" x14ac:dyDescent="0.35">
      <c r="A2156" s="89"/>
    </row>
    <row r="2157" spans="1:1" x14ac:dyDescent="0.35">
      <c r="A2157" s="89"/>
    </row>
    <row r="2158" spans="1:1" x14ac:dyDescent="0.35">
      <c r="A2158" s="89"/>
    </row>
    <row r="2159" spans="1:1" x14ac:dyDescent="0.35">
      <c r="A2159" s="89"/>
    </row>
    <row r="2160" spans="1:1" x14ac:dyDescent="0.35">
      <c r="A2160" s="89"/>
    </row>
    <row r="2161" spans="1:1" x14ac:dyDescent="0.35">
      <c r="A2161" s="89"/>
    </row>
    <row r="2162" spans="1:1" x14ac:dyDescent="0.35">
      <c r="A2162" s="89"/>
    </row>
    <row r="2163" spans="1:1" x14ac:dyDescent="0.35">
      <c r="A2163" s="89"/>
    </row>
    <row r="2164" spans="1:1" x14ac:dyDescent="0.35">
      <c r="A2164" s="89"/>
    </row>
    <row r="2165" spans="1:1" x14ac:dyDescent="0.35">
      <c r="A2165" s="89"/>
    </row>
    <row r="2166" spans="1:1" x14ac:dyDescent="0.35">
      <c r="A2166" s="89"/>
    </row>
    <row r="2167" spans="1:1" x14ac:dyDescent="0.35">
      <c r="A2167" s="89"/>
    </row>
    <row r="2168" spans="1:1" x14ac:dyDescent="0.35">
      <c r="A2168" s="89"/>
    </row>
    <row r="2169" spans="1:1" x14ac:dyDescent="0.35">
      <c r="A2169" s="89"/>
    </row>
    <row r="2170" spans="1:1" x14ac:dyDescent="0.35">
      <c r="A2170" s="89"/>
    </row>
    <row r="2171" spans="1:1" x14ac:dyDescent="0.35">
      <c r="A2171" s="89"/>
    </row>
    <row r="2172" spans="1:1" x14ac:dyDescent="0.35">
      <c r="A2172" s="89"/>
    </row>
    <row r="2173" spans="1:1" x14ac:dyDescent="0.35">
      <c r="A2173" s="89"/>
    </row>
    <row r="2174" spans="1:1" x14ac:dyDescent="0.35">
      <c r="A2174" s="89"/>
    </row>
    <row r="2175" spans="1:1" x14ac:dyDescent="0.35">
      <c r="A2175" s="89"/>
    </row>
    <row r="2176" spans="1:1" x14ac:dyDescent="0.35">
      <c r="A2176" s="89"/>
    </row>
    <row r="2177" spans="1:1" x14ac:dyDescent="0.35">
      <c r="A2177" s="89"/>
    </row>
    <row r="2178" spans="1:1" x14ac:dyDescent="0.35">
      <c r="A2178" s="89"/>
    </row>
    <row r="2179" spans="1:1" x14ac:dyDescent="0.35">
      <c r="A2179" s="89"/>
    </row>
    <row r="2180" spans="1:1" x14ac:dyDescent="0.35">
      <c r="A2180" s="89"/>
    </row>
    <row r="2181" spans="1:1" x14ac:dyDescent="0.35">
      <c r="A2181" s="89"/>
    </row>
    <row r="2182" spans="1:1" x14ac:dyDescent="0.35">
      <c r="A2182" s="89"/>
    </row>
    <row r="2183" spans="1:1" x14ac:dyDescent="0.35">
      <c r="A2183" s="89"/>
    </row>
    <row r="2184" spans="1:1" x14ac:dyDescent="0.35">
      <c r="A2184" s="89"/>
    </row>
    <row r="2185" spans="1:1" x14ac:dyDescent="0.35">
      <c r="A2185" s="89"/>
    </row>
    <row r="2186" spans="1:1" x14ac:dyDescent="0.35">
      <c r="A2186" s="89"/>
    </row>
    <row r="2187" spans="1:1" x14ac:dyDescent="0.35">
      <c r="A2187" s="89"/>
    </row>
    <row r="2188" spans="1:1" x14ac:dyDescent="0.35">
      <c r="A2188" s="89"/>
    </row>
    <row r="2189" spans="1:1" x14ac:dyDescent="0.35">
      <c r="A2189" s="89"/>
    </row>
    <row r="2190" spans="1:1" x14ac:dyDescent="0.35">
      <c r="A2190" s="89"/>
    </row>
    <row r="2191" spans="1:1" x14ac:dyDescent="0.35">
      <c r="A2191" s="89"/>
    </row>
    <row r="2192" spans="1:1" x14ac:dyDescent="0.35">
      <c r="A2192" s="89"/>
    </row>
    <row r="2193" spans="1:1" x14ac:dyDescent="0.35">
      <c r="A2193" s="89"/>
    </row>
    <row r="2194" spans="1:1" x14ac:dyDescent="0.35">
      <c r="A2194" s="89"/>
    </row>
    <row r="2195" spans="1:1" x14ac:dyDescent="0.35">
      <c r="A2195" s="89"/>
    </row>
    <row r="2196" spans="1:1" x14ac:dyDescent="0.35">
      <c r="A2196" s="89"/>
    </row>
    <row r="2197" spans="1:1" x14ac:dyDescent="0.35">
      <c r="A2197" s="89"/>
    </row>
    <row r="2198" spans="1:1" x14ac:dyDescent="0.35">
      <c r="A2198" s="89"/>
    </row>
    <row r="2199" spans="1:1" x14ac:dyDescent="0.35">
      <c r="A2199" s="89"/>
    </row>
    <row r="2200" spans="1:1" x14ac:dyDescent="0.35">
      <c r="A2200" s="89"/>
    </row>
    <row r="2201" spans="1:1" x14ac:dyDescent="0.35">
      <c r="A2201" s="89"/>
    </row>
    <row r="2202" spans="1:1" x14ac:dyDescent="0.35">
      <c r="A2202" s="89"/>
    </row>
    <row r="2203" spans="1:1" x14ac:dyDescent="0.35">
      <c r="A2203" s="89"/>
    </row>
    <row r="2204" spans="1:1" x14ac:dyDescent="0.35">
      <c r="A2204" s="89"/>
    </row>
    <row r="2205" spans="1:1" x14ac:dyDescent="0.35">
      <c r="A2205" s="89"/>
    </row>
    <row r="2206" spans="1:1" x14ac:dyDescent="0.35">
      <c r="A2206" s="89"/>
    </row>
    <row r="2207" spans="1:1" x14ac:dyDescent="0.35">
      <c r="A2207" s="89"/>
    </row>
    <row r="2208" spans="1:1" x14ac:dyDescent="0.35">
      <c r="A2208" s="89"/>
    </row>
    <row r="2209" spans="1:1" x14ac:dyDescent="0.35">
      <c r="A2209" s="89"/>
    </row>
    <row r="2210" spans="1:1" x14ac:dyDescent="0.35">
      <c r="A2210" s="89"/>
    </row>
    <row r="2211" spans="1:1" x14ac:dyDescent="0.35">
      <c r="A2211" s="89"/>
    </row>
    <row r="2212" spans="1:1" x14ac:dyDescent="0.35">
      <c r="A2212" s="89"/>
    </row>
    <row r="2213" spans="1:1" x14ac:dyDescent="0.35">
      <c r="A2213" s="89"/>
    </row>
    <row r="2214" spans="1:1" x14ac:dyDescent="0.35">
      <c r="A2214" s="89"/>
    </row>
    <row r="2215" spans="1:1" x14ac:dyDescent="0.35">
      <c r="A2215" s="89"/>
    </row>
    <row r="2216" spans="1:1" x14ac:dyDescent="0.35">
      <c r="A2216" s="89"/>
    </row>
    <row r="2217" spans="1:1" x14ac:dyDescent="0.35">
      <c r="A2217" s="89"/>
    </row>
    <row r="2218" spans="1:1" x14ac:dyDescent="0.35">
      <c r="A2218" s="89"/>
    </row>
    <row r="2219" spans="1:1" x14ac:dyDescent="0.35">
      <c r="A2219" s="89"/>
    </row>
    <row r="2220" spans="1:1" x14ac:dyDescent="0.35">
      <c r="A2220" s="89"/>
    </row>
    <row r="2221" spans="1:1" x14ac:dyDescent="0.35">
      <c r="A2221" s="89"/>
    </row>
    <row r="2222" spans="1:1" x14ac:dyDescent="0.35">
      <c r="A2222" s="89"/>
    </row>
    <row r="2223" spans="1:1" x14ac:dyDescent="0.35">
      <c r="A2223" s="89"/>
    </row>
    <row r="2224" spans="1:1" x14ac:dyDescent="0.35">
      <c r="A2224" s="89"/>
    </row>
    <row r="2225" spans="1:1" x14ac:dyDescent="0.35">
      <c r="A2225" s="89"/>
    </row>
    <row r="2226" spans="1:1" x14ac:dyDescent="0.35">
      <c r="A2226" s="89"/>
    </row>
    <row r="2227" spans="1:1" x14ac:dyDescent="0.35">
      <c r="A2227" s="89"/>
    </row>
    <row r="2228" spans="1:1" x14ac:dyDescent="0.35">
      <c r="A2228" s="89"/>
    </row>
    <row r="2229" spans="1:1" x14ac:dyDescent="0.35">
      <c r="A2229" s="89"/>
    </row>
    <row r="2230" spans="1:1" x14ac:dyDescent="0.35">
      <c r="A2230" s="89"/>
    </row>
    <row r="2231" spans="1:1" x14ac:dyDescent="0.35">
      <c r="A2231" s="89"/>
    </row>
    <row r="2232" spans="1:1" x14ac:dyDescent="0.35">
      <c r="A2232" s="89"/>
    </row>
    <row r="2233" spans="1:1" x14ac:dyDescent="0.35">
      <c r="A2233" s="89"/>
    </row>
    <row r="2234" spans="1:1" x14ac:dyDescent="0.35">
      <c r="A2234" s="89"/>
    </row>
    <row r="2235" spans="1:1" x14ac:dyDescent="0.35">
      <c r="A2235" s="89"/>
    </row>
    <row r="2236" spans="1:1" x14ac:dyDescent="0.35">
      <c r="A2236" s="89"/>
    </row>
    <row r="2237" spans="1:1" x14ac:dyDescent="0.35">
      <c r="A2237" s="89"/>
    </row>
    <row r="2238" spans="1:1" x14ac:dyDescent="0.35">
      <c r="A2238" s="89"/>
    </row>
    <row r="2239" spans="1:1" x14ac:dyDescent="0.35">
      <c r="A2239" s="89"/>
    </row>
    <row r="2240" spans="1:1" x14ac:dyDescent="0.35">
      <c r="A2240" s="89"/>
    </row>
    <row r="2241" spans="1:1" x14ac:dyDescent="0.35">
      <c r="A2241" s="89"/>
    </row>
    <row r="2242" spans="1:1" x14ac:dyDescent="0.35">
      <c r="A2242" s="89"/>
    </row>
    <row r="2243" spans="1:1" x14ac:dyDescent="0.35">
      <c r="A2243" s="89"/>
    </row>
    <row r="2244" spans="1:1" x14ac:dyDescent="0.35">
      <c r="A2244" s="89"/>
    </row>
    <row r="2245" spans="1:1" x14ac:dyDescent="0.35">
      <c r="A2245" s="89"/>
    </row>
    <row r="2246" spans="1:1" x14ac:dyDescent="0.35">
      <c r="A2246" s="89"/>
    </row>
    <row r="2247" spans="1:1" x14ac:dyDescent="0.35">
      <c r="A2247" s="89"/>
    </row>
    <row r="2248" spans="1:1" x14ac:dyDescent="0.35">
      <c r="A2248" s="89"/>
    </row>
    <row r="2249" spans="1:1" x14ac:dyDescent="0.35">
      <c r="A2249" s="89"/>
    </row>
    <row r="2250" spans="1:1" x14ac:dyDescent="0.35">
      <c r="A2250" s="89"/>
    </row>
    <row r="2251" spans="1:1" x14ac:dyDescent="0.35">
      <c r="A2251" s="89"/>
    </row>
    <row r="2252" spans="1:1" x14ac:dyDescent="0.35">
      <c r="A2252" s="89"/>
    </row>
    <row r="2253" spans="1:1" x14ac:dyDescent="0.35">
      <c r="A2253" s="89"/>
    </row>
    <row r="2254" spans="1:1" x14ac:dyDescent="0.35">
      <c r="A2254" s="89"/>
    </row>
    <row r="2255" spans="1:1" x14ac:dyDescent="0.35">
      <c r="A2255" s="89"/>
    </row>
    <row r="2256" spans="1:1" x14ac:dyDescent="0.35">
      <c r="A2256" s="89"/>
    </row>
    <row r="2257" spans="1:1" x14ac:dyDescent="0.35">
      <c r="A2257" s="89"/>
    </row>
    <row r="2258" spans="1:1" x14ac:dyDescent="0.35">
      <c r="A2258" s="89"/>
    </row>
    <row r="2259" spans="1:1" x14ac:dyDescent="0.35">
      <c r="A2259" s="89"/>
    </row>
    <row r="2260" spans="1:1" x14ac:dyDescent="0.35">
      <c r="A2260" s="89"/>
    </row>
    <row r="2261" spans="1:1" x14ac:dyDescent="0.35">
      <c r="A2261" s="89"/>
    </row>
    <row r="2262" spans="1:1" x14ac:dyDescent="0.35">
      <c r="A2262" s="89"/>
    </row>
    <row r="2263" spans="1:1" x14ac:dyDescent="0.35">
      <c r="A2263" s="89"/>
    </row>
    <row r="2264" spans="1:1" x14ac:dyDescent="0.35">
      <c r="A2264" s="89"/>
    </row>
    <row r="2265" spans="1:1" x14ac:dyDescent="0.35">
      <c r="A2265" s="89"/>
    </row>
    <row r="2266" spans="1:1" x14ac:dyDescent="0.35">
      <c r="A2266" s="89"/>
    </row>
    <row r="2267" spans="1:1" x14ac:dyDescent="0.35">
      <c r="A2267" s="89"/>
    </row>
    <row r="2268" spans="1:1" x14ac:dyDescent="0.35">
      <c r="A2268" s="89"/>
    </row>
    <row r="2269" spans="1:1" x14ac:dyDescent="0.35">
      <c r="A2269" s="89"/>
    </row>
    <row r="2270" spans="1:1" x14ac:dyDescent="0.35">
      <c r="A2270" s="89"/>
    </row>
    <row r="2271" spans="1:1" x14ac:dyDescent="0.35">
      <c r="A2271" s="89"/>
    </row>
    <row r="2272" spans="1:1" x14ac:dyDescent="0.35">
      <c r="A2272" s="89"/>
    </row>
    <row r="2273" spans="1:1" x14ac:dyDescent="0.35">
      <c r="A2273" s="89"/>
    </row>
    <row r="2274" spans="1:1" x14ac:dyDescent="0.35">
      <c r="A2274" s="89"/>
    </row>
    <row r="2275" spans="1:1" x14ac:dyDescent="0.35">
      <c r="A2275" s="89"/>
    </row>
    <row r="2276" spans="1:1" x14ac:dyDescent="0.35">
      <c r="A2276" s="89"/>
    </row>
    <row r="2277" spans="1:1" x14ac:dyDescent="0.35">
      <c r="A2277" s="89"/>
    </row>
    <row r="2278" spans="1:1" x14ac:dyDescent="0.35">
      <c r="A2278" s="89"/>
    </row>
    <row r="2279" spans="1:1" x14ac:dyDescent="0.35">
      <c r="A2279" s="89"/>
    </row>
    <row r="2280" spans="1:1" x14ac:dyDescent="0.35">
      <c r="A2280" s="89"/>
    </row>
    <row r="2281" spans="1:1" x14ac:dyDescent="0.35">
      <c r="A2281" s="89"/>
    </row>
    <row r="2282" spans="1:1" x14ac:dyDescent="0.35">
      <c r="A2282" s="89"/>
    </row>
    <row r="2283" spans="1:1" x14ac:dyDescent="0.35">
      <c r="A2283" s="89"/>
    </row>
    <row r="2284" spans="1:1" x14ac:dyDescent="0.35">
      <c r="A2284" s="89"/>
    </row>
    <row r="2285" spans="1:1" x14ac:dyDescent="0.35">
      <c r="A2285" s="89"/>
    </row>
    <row r="2286" spans="1:1" x14ac:dyDescent="0.35">
      <c r="A2286" s="89"/>
    </row>
    <row r="2287" spans="1:1" x14ac:dyDescent="0.35">
      <c r="A2287" s="89"/>
    </row>
    <row r="2288" spans="1:1" x14ac:dyDescent="0.35">
      <c r="A2288" s="89"/>
    </row>
    <row r="2289" spans="1:1" x14ac:dyDescent="0.35">
      <c r="A2289" s="89"/>
    </row>
    <row r="2290" spans="1:1" x14ac:dyDescent="0.35">
      <c r="A2290" s="89"/>
    </row>
    <row r="2291" spans="1:1" x14ac:dyDescent="0.35">
      <c r="A2291" s="89"/>
    </row>
    <row r="2292" spans="1:1" x14ac:dyDescent="0.35">
      <c r="A2292" s="89"/>
    </row>
    <row r="2293" spans="1:1" x14ac:dyDescent="0.35">
      <c r="A2293" s="89"/>
    </row>
    <row r="2294" spans="1:1" x14ac:dyDescent="0.35">
      <c r="A2294" s="89"/>
    </row>
    <row r="2295" spans="1:1" x14ac:dyDescent="0.35">
      <c r="A2295" s="89"/>
    </row>
    <row r="2296" spans="1:1" x14ac:dyDescent="0.35">
      <c r="A2296" s="89"/>
    </row>
    <row r="2297" spans="1:1" x14ac:dyDescent="0.35">
      <c r="A2297" s="89"/>
    </row>
    <row r="2298" spans="1:1" x14ac:dyDescent="0.35">
      <c r="A2298" s="89"/>
    </row>
    <row r="2299" spans="1:1" x14ac:dyDescent="0.35">
      <c r="A2299" s="89"/>
    </row>
    <row r="2300" spans="1:1" x14ac:dyDescent="0.35">
      <c r="A2300" s="89"/>
    </row>
    <row r="2301" spans="1:1" x14ac:dyDescent="0.35">
      <c r="A2301" s="89"/>
    </row>
    <row r="2302" spans="1:1" x14ac:dyDescent="0.35">
      <c r="A2302" s="89"/>
    </row>
    <row r="2303" spans="1:1" x14ac:dyDescent="0.35">
      <c r="A2303" s="89"/>
    </row>
    <row r="2304" spans="1:1" x14ac:dyDescent="0.35">
      <c r="A2304" s="89"/>
    </row>
    <row r="2305" spans="1:1" x14ac:dyDescent="0.35">
      <c r="A2305" s="89"/>
    </row>
    <row r="2306" spans="1:1" x14ac:dyDescent="0.35">
      <c r="A2306" s="89"/>
    </row>
    <row r="2307" spans="1:1" x14ac:dyDescent="0.35">
      <c r="A2307" s="89"/>
    </row>
    <row r="2308" spans="1:1" x14ac:dyDescent="0.35">
      <c r="A2308" s="89"/>
    </row>
    <row r="2309" spans="1:1" x14ac:dyDescent="0.35">
      <c r="A2309" s="89"/>
    </row>
    <row r="2310" spans="1:1" x14ac:dyDescent="0.35">
      <c r="A2310" s="89"/>
    </row>
    <row r="2311" spans="1:1" x14ac:dyDescent="0.35">
      <c r="A2311" s="89"/>
    </row>
    <row r="2312" spans="1:1" x14ac:dyDescent="0.35">
      <c r="A2312" s="89"/>
    </row>
    <row r="2313" spans="1:1" x14ac:dyDescent="0.35">
      <c r="A2313" s="89"/>
    </row>
    <row r="2314" spans="1:1" x14ac:dyDescent="0.35">
      <c r="A2314" s="89"/>
    </row>
    <row r="2315" spans="1:1" x14ac:dyDescent="0.35">
      <c r="A2315" s="89"/>
    </row>
    <row r="2316" spans="1:1" x14ac:dyDescent="0.35">
      <c r="A2316" s="89"/>
    </row>
    <row r="2317" spans="1:1" x14ac:dyDescent="0.35">
      <c r="A2317" s="89"/>
    </row>
    <row r="2318" spans="1:1" x14ac:dyDescent="0.35">
      <c r="A2318" s="89"/>
    </row>
    <row r="2319" spans="1:1" x14ac:dyDescent="0.35">
      <c r="A2319" s="89"/>
    </row>
    <row r="2320" spans="1:1" x14ac:dyDescent="0.35">
      <c r="A2320" s="89"/>
    </row>
    <row r="2321" spans="1:1" x14ac:dyDescent="0.35">
      <c r="A2321" s="89"/>
    </row>
    <row r="2322" spans="1:1" x14ac:dyDescent="0.35">
      <c r="A2322" s="89"/>
    </row>
    <row r="2323" spans="1:1" x14ac:dyDescent="0.35">
      <c r="A2323" s="89"/>
    </row>
    <row r="2324" spans="1:1" x14ac:dyDescent="0.35">
      <c r="A2324" s="89"/>
    </row>
    <row r="2325" spans="1:1" x14ac:dyDescent="0.35">
      <c r="A2325" s="89"/>
    </row>
    <row r="2326" spans="1:1" x14ac:dyDescent="0.35">
      <c r="A2326" s="89"/>
    </row>
    <row r="2327" spans="1:1" x14ac:dyDescent="0.35">
      <c r="A2327" s="89"/>
    </row>
    <row r="2328" spans="1:1" x14ac:dyDescent="0.35">
      <c r="A2328" s="89"/>
    </row>
    <row r="2329" spans="1:1" x14ac:dyDescent="0.35">
      <c r="A2329" s="89"/>
    </row>
    <row r="2330" spans="1:1" x14ac:dyDescent="0.35">
      <c r="A2330" s="89"/>
    </row>
    <row r="2331" spans="1:1" x14ac:dyDescent="0.35">
      <c r="A2331" s="89"/>
    </row>
    <row r="2332" spans="1:1" x14ac:dyDescent="0.35">
      <c r="A2332" s="89"/>
    </row>
    <row r="2333" spans="1:1" x14ac:dyDescent="0.35">
      <c r="A2333" s="89"/>
    </row>
    <row r="2334" spans="1:1" x14ac:dyDescent="0.35">
      <c r="A2334" s="89"/>
    </row>
    <row r="2335" spans="1:1" x14ac:dyDescent="0.35">
      <c r="A2335" s="89"/>
    </row>
    <row r="2336" spans="1:1" x14ac:dyDescent="0.35">
      <c r="A2336" s="89"/>
    </row>
    <row r="2337" spans="1:1" x14ac:dyDescent="0.35">
      <c r="A2337" s="89"/>
    </row>
    <row r="2338" spans="1:1" x14ac:dyDescent="0.35">
      <c r="A2338" s="89"/>
    </row>
    <row r="2339" spans="1:1" x14ac:dyDescent="0.35">
      <c r="A2339" s="89"/>
    </row>
    <row r="2340" spans="1:1" x14ac:dyDescent="0.35">
      <c r="A2340" s="89"/>
    </row>
    <row r="2341" spans="1:1" x14ac:dyDescent="0.35">
      <c r="A2341" s="89"/>
    </row>
    <row r="2342" spans="1:1" x14ac:dyDescent="0.35">
      <c r="A2342" s="89"/>
    </row>
    <row r="2343" spans="1:1" x14ac:dyDescent="0.35">
      <c r="A2343" s="89"/>
    </row>
    <row r="2344" spans="1:1" x14ac:dyDescent="0.35">
      <c r="A2344" s="89"/>
    </row>
    <row r="2345" spans="1:1" x14ac:dyDescent="0.35">
      <c r="A2345" s="89"/>
    </row>
    <row r="2346" spans="1:1" x14ac:dyDescent="0.35">
      <c r="A2346" s="89"/>
    </row>
    <row r="2347" spans="1:1" x14ac:dyDescent="0.35">
      <c r="A2347" s="89"/>
    </row>
    <row r="2348" spans="1:1" x14ac:dyDescent="0.35">
      <c r="A2348" s="89"/>
    </row>
    <row r="2349" spans="1:1" x14ac:dyDescent="0.35">
      <c r="A2349" s="89"/>
    </row>
    <row r="2350" spans="1:1" x14ac:dyDescent="0.35">
      <c r="A2350" s="89"/>
    </row>
    <row r="2351" spans="1:1" x14ac:dyDescent="0.35">
      <c r="A2351" s="89"/>
    </row>
    <row r="2352" spans="1:1" x14ac:dyDescent="0.35">
      <c r="A2352" s="89"/>
    </row>
    <row r="2353" spans="1:1" x14ac:dyDescent="0.35">
      <c r="A2353" s="89"/>
    </row>
    <row r="2354" spans="1:1" x14ac:dyDescent="0.35">
      <c r="A2354" s="89"/>
    </row>
    <row r="2355" spans="1:1" x14ac:dyDescent="0.35">
      <c r="A2355" s="89"/>
    </row>
    <row r="2356" spans="1:1" x14ac:dyDescent="0.35">
      <c r="A2356" s="89"/>
    </row>
    <row r="2357" spans="1:1" x14ac:dyDescent="0.35">
      <c r="A2357" s="89"/>
    </row>
    <row r="2358" spans="1:1" x14ac:dyDescent="0.35">
      <c r="A2358" s="89"/>
    </row>
    <row r="2359" spans="1:1" x14ac:dyDescent="0.35">
      <c r="A2359" s="89"/>
    </row>
    <row r="2360" spans="1:1" x14ac:dyDescent="0.35">
      <c r="A2360" s="89"/>
    </row>
    <row r="2361" spans="1:1" x14ac:dyDescent="0.35">
      <c r="A2361" s="89"/>
    </row>
    <row r="2362" spans="1:1" x14ac:dyDescent="0.35">
      <c r="A2362" s="89"/>
    </row>
    <row r="2363" spans="1:1" x14ac:dyDescent="0.35">
      <c r="A2363" s="89"/>
    </row>
    <row r="2364" spans="1:1" x14ac:dyDescent="0.35">
      <c r="A2364" s="89"/>
    </row>
    <row r="2365" spans="1:1" x14ac:dyDescent="0.35">
      <c r="A2365" s="89"/>
    </row>
    <row r="2366" spans="1:1" x14ac:dyDescent="0.35">
      <c r="A2366" s="89"/>
    </row>
    <row r="2367" spans="1:1" x14ac:dyDescent="0.35">
      <c r="A2367" s="89"/>
    </row>
    <row r="2368" spans="1:1" x14ac:dyDescent="0.35">
      <c r="A2368" s="89"/>
    </row>
    <row r="2369" spans="1:1" x14ac:dyDescent="0.35">
      <c r="A2369" s="89"/>
    </row>
    <row r="2370" spans="1:1" x14ac:dyDescent="0.35">
      <c r="A2370" s="89"/>
    </row>
    <row r="2371" spans="1:1" x14ac:dyDescent="0.35">
      <c r="A2371" s="89"/>
    </row>
    <row r="2372" spans="1:1" x14ac:dyDescent="0.35">
      <c r="A2372" s="89"/>
    </row>
    <row r="2373" spans="1:1" x14ac:dyDescent="0.35">
      <c r="A2373" s="89"/>
    </row>
    <row r="2374" spans="1:1" x14ac:dyDescent="0.35">
      <c r="A2374" s="89"/>
    </row>
    <row r="2375" spans="1:1" x14ac:dyDescent="0.35">
      <c r="A2375" s="89"/>
    </row>
    <row r="2376" spans="1:1" x14ac:dyDescent="0.35">
      <c r="A2376" s="89"/>
    </row>
    <row r="2377" spans="1:1" x14ac:dyDescent="0.35">
      <c r="A2377" s="89"/>
    </row>
    <row r="2378" spans="1:1" x14ac:dyDescent="0.35">
      <c r="A2378" s="89"/>
    </row>
    <row r="2379" spans="1:1" x14ac:dyDescent="0.35">
      <c r="A2379" s="89"/>
    </row>
    <row r="2380" spans="1:1" x14ac:dyDescent="0.35">
      <c r="A2380" s="89"/>
    </row>
    <row r="2381" spans="1:1" x14ac:dyDescent="0.35">
      <c r="A2381" s="89"/>
    </row>
    <row r="2382" spans="1:1" x14ac:dyDescent="0.35">
      <c r="A2382" s="89"/>
    </row>
    <row r="2383" spans="1:1" x14ac:dyDescent="0.35">
      <c r="A2383" s="89"/>
    </row>
    <row r="2384" spans="1:1" x14ac:dyDescent="0.35">
      <c r="A2384" s="89"/>
    </row>
    <row r="2385" spans="1:1" x14ac:dyDescent="0.35">
      <c r="A2385" s="89"/>
    </row>
    <row r="2386" spans="1:1" x14ac:dyDescent="0.35">
      <c r="A2386" s="89"/>
    </row>
    <row r="2387" spans="1:1" x14ac:dyDescent="0.35">
      <c r="A2387" s="89"/>
    </row>
    <row r="2388" spans="1:1" x14ac:dyDescent="0.35">
      <c r="A2388" s="89"/>
    </row>
    <row r="2389" spans="1:1" x14ac:dyDescent="0.35">
      <c r="A2389" s="89"/>
    </row>
    <row r="2390" spans="1:1" x14ac:dyDescent="0.35">
      <c r="A2390" s="89"/>
    </row>
    <row r="2391" spans="1:1" x14ac:dyDescent="0.35">
      <c r="A2391" s="89"/>
    </row>
    <row r="2392" spans="1:1" x14ac:dyDescent="0.35">
      <c r="A2392" s="89"/>
    </row>
    <row r="2393" spans="1:1" x14ac:dyDescent="0.35">
      <c r="A2393" s="89"/>
    </row>
    <row r="2394" spans="1:1" x14ac:dyDescent="0.35">
      <c r="A2394" s="89"/>
    </row>
    <row r="2395" spans="1:1" x14ac:dyDescent="0.35">
      <c r="A2395" s="89"/>
    </row>
    <row r="2396" spans="1:1" x14ac:dyDescent="0.35">
      <c r="A2396" s="89"/>
    </row>
    <row r="2397" spans="1:1" x14ac:dyDescent="0.35">
      <c r="A2397" s="89"/>
    </row>
    <row r="2398" spans="1:1" x14ac:dyDescent="0.35">
      <c r="A2398" s="89"/>
    </row>
    <row r="2399" spans="1:1" x14ac:dyDescent="0.35">
      <c r="A2399" s="89"/>
    </row>
    <row r="2400" spans="1:1" x14ac:dyDescent="0.35">
      <c r="A2400" s="89"/>
    </row>
    <row r="2401" spans="1:1" x14ac:dyDescent="0.35">
      <c r="A2401" s="89"/>
    </row>
    <row r="2402" spans="1:1" x14ac:dyDescent="0.35">
      <c r="A2402" s="89"/>
    </row>
    <row r="2403" spans="1:1" x14ac:dyDescent="0.35">
      <c r="A2403" s="89"/>
    </row>
    <row r="2404" spans="1:1" x14ac:dyDescent="0.35">
      <c r="A2404" s="89"/>
    </row>
    <row r="2405" spans="1:1" x14ac:dyDescent="0.35">
      <c r="A2405" s="89"/>
    </row>
    <row r="2406" spans="1:1" x14ac:dyDescent="0.35">
      <c r="A2406" s="89"/>
    </row>
    <row r="2407" spans="1:1" x14ac:dyDescent="0.35">
      <c r="A2407" s="89"/>
    </row>
    <row r="2408" spans="1:1" x14ac:dyDescent="0.35">
      <c r="A2408" s="89"/>
    </row>
    <row r="2409" spans="1:1" x14ac:dyDescent="0.35">
      <c r="A2409" s="89"/>
    </row>
    <row r="2410" spans="1:1" x14ac:dyDescent="0.35">
      <c r="A2410" s="89"/>
    </row>
    <row r="2411" spans="1:1" x14ac:dyDescent="0.35">
      <c r="A2411" s="89"/>
    </row>
    <row r="2412" spans="1:1" x14ac:dyDescent="0.35">
      <c r="A2412" s="89"/>
    </row>
    <row r="2413" spans="1:1" x14ac:dyDescent="0.35">
      <c r="A2413" s="89"/>
    </row>
    <row r="2414" spans="1:1" x14ac:dyDescent="0.35">
      <c r="A2414" s="89"/>
    </row>
    <row r="2415" spans="1:1" x14ac:dyDescent="0.35">
      <c r="A2415" s="89"/>
    </row>
    <row r="2416" spans="1:1" x14ac:dyDescent="0.35">
      <c r="A2416" s="89"/>
    </row>
    <row r="2417" spans="1:1" x14ac:dyDescent="0.35">
      <c r="A2417" s="89"/>
    </row>
    <row r="2418" spans="1:1" x14ac:dyDescent="0.35">
      <c r="A2418" s="89"/>
    </row>
    <row r="2419" spans="1:1" x14ac:dyDescent="0.35">
      <c r="A2419" s="89"/>
    </row>
    <row r="2420" spans="1:1" x14ac:dyDescent="0.35">
      <c r="A2420" s="89"/>
    </row>
    <row r="2421" spans="1:1" x14ac:dyDescent="0.35">
      <c r="A2421" s="89"/>
    </row>
    <row r="2422" spans="1:1" x14ac:dyDescent="0.35">
      <c r="A2422" s="89"/>
    </row>
    <row r="2423" spans="1:1" x14ac:dyDescent="0.35">
      <c r="A2423" s="89"/>
    </row>
    <row r="2424" spans="1:1" x14ac:dyDescent="0.35">
      <c r="A2424" s="89"/>
    </row>
    <row r="2425" spans="1:1" x14ac:dyDescent="0.35">
      <c r="A2425" s="89"/>
    </row>
    <row r="2426" spans="1:1" x14ac:dyDescent="0.35">
      <c r="A2426" s="89"/>
    </row>
    <row r="2427" spans="1:1" x14ac:dyDescent="0.35">
      <c r="A2427" s="89"/>
    </row>
    <row r="2428" spans="1:1" x14ac:dyDescent="0.35">
      <c r="A2428" s="89"/>
    </row>
    <row r="2429" spans="1:1" x14ac:dyDescent="0.35">
      <c r="A2429" s="89"/>
    </row>
    <row r="2430" spans="1:1" x14ac:dyDescent="0.35">
      <c r="A2430" s="89"/>
    </row>
    <row r="2431" spans="1:1" x14ac:dyDescent="0.35">
      <c r="A2431" s="89"/>
    </row>
    <row r="2432" spans="1:1" x14ac:dyDescent="0.35">
      <c r="A2432" s="89"/>
    </row>
    <row r="2433" spans="1:1" x14ac:dyDescent="0.35">
      <c r="A2433" s="89"/>
    </row>
    <row r="2434" spans="1:1" x14ac:dyDescent="0.35">
      <c r="A2434" s="89"/>
    </row>
    <row r="2435" spans="1:1" x14ac:dyDescent="0.35">
      <c r="A2435" s="89"/>
    </row>
    <row r="2436" spans="1:1" x14ac:dyDescent="0.35">
      <c r="A2436" s="89"/>
    </row>
    <row r="2437" spans="1:1" x14ac:dyDescent="0.35">
      <c r="A2437" s="89"/>
    </row>
    <row r="2438" spans="1:1" x14ac:dyDescent="0.35">
      <c r="A2438" s="89"/>
    </row>
    <row r="2439" spans="1:1" x14ac:dyDescent="0.35">
      <c r="A2439" s="89"/>
    </row>
    <row r="2440" spans="1:1" x14ac:dyDescent="0.35">
      <c r="A2440" s="89"/>
    </row>
    <row r="2441" spans="1:1" x14ac:dyDescent="0.35">
      <c r="A2441" s="89"/>
    </row>
    <row r="2442" spans="1:1" x14ac:dyDescent="0.35">
      <c r="A2442" s="89"/>
    </row>
    <row r="2443" spans="1:1" x14ac:dyDescent="0.35">
      <c r="A2443" s="89"/>
    </row>
    <row r="2444" spans="1:1" x14ac:dyDescent="0.35">
      <c r="A2444" s="89"/>
    </row>
    <row r="2445" spans="1:1" x14ac:dyDescent="0.35">
      <c r="A2445" s="89"/>
    </row>
    <row r="2446" spans="1:1" x14ac:dyDescent="0.35">
      <c r="A2446" s="89"/>
    </row>
    <row r="2447" spans="1:1" x14ac:dyDescent="0.35">
      <c r="A2447" s="89"/>
    </row>
    <row r="2448" spans="1:1" x14ac:dyDescent="0.35">
      <c r="A2448" s="89"/>
    </row>
    <row r="2449" spans="1:1" x14ac:dyDescent="0.35">
      <c r="A2449" s="89"/>
    </row>
    <row r="2450" spans="1:1" x14ac:dyDescent="0.35">
      <c r="A2450" s="89"/>
    </row>
    <row r="2451" spans="1:1" x14ac:dyDescent="0.35">
      <c r="A2451" s="89"/>
    </row>
    <row r="2452" spans="1:1" x14ac:dyDescent="0.35">
      <c r="A2452" s="89"/>
    </row>
    <row r="2453" spans="1:1" x14ac:dyDescent="0.35">
      <c r="A2453" s="89"/>
    </row>
    <row r="2454" spans="1:1" x14ac:dyDescent="0.35">
      <c r="A2454" s="89"/>
    </row>
    <row r="2455" spans="1:1" x14ac:dyDescent="0.35">
      <c r="A2455" s="89"/>
    </row>
    <row r="2456" spans="1:1" x14ac:dyDescent="0.35">
      <c r="A2456" s="89"/>
    </row>
    <row r="2457" spans="1:1" x14ac:dyDescent="0.35">
      <c r="A2457" s="89"/>
    </row>
    <row r="2458" spans="1:1" x14ac:dyDescent="0.35">
      <c r="A2458" s="89"/>
    </row>
    <row r="2459" spans="1:1" x14ac:dyDescent="0.35">
      <c r="A2459" s="89"/>
    </row>
    <row r="2460" spans="1:1" x14ac:dyDescent="0.35">
      <c r="A2460" s="89"/>
    </row>
    <row r="2461" spans="1:1" x14ac:dyDescent="0.35">
      <c r="A2461" s="89"/>
    </row>
    <row r="2462" spans="1:1" x14ac:dyDescent="0.35">
      <c r="A2462" s="89"/>
    </row>
    <row r="2463" spans="1:1" x14ac:dyDescent="0.35">
      <c r="A2463" s="89"/>
    </row>
    <row r="2464" spans="1:1" x14ac:dyDescent="0.35">
      <c r="A2464" s="89"/>
    </row>
    <row r="2465" spans="1:1" x14ac:dyDescent="0.35">
      <c r="A2465" s="89"/>
    </row>
    <row r="2466" spans="1:1" x14ac:dyDescent="0.35">
      <c r="A2466" s="89"/>
    </row>
    <row r="2467" spans="1:1" x14ac:dyDescent="0.35">
      <c r="A2467" s="89"/>
    </row>
    <row r="2468" spans="1:1" x14ac:dyDescent="0.35">
      <c r="A2468" s="89"/>
    </row>
    <row r="2469" spans="1:1" x14ac:dyDescent="0.35">
      <c r="A2469" s="89"/>
    </row>
    <row r="2470" spans="1:1" x14ac:dyDescent="0.35">
      <c r="A2470" s="89"/>
    </row>
    <row r="2471" spans="1:1" x14ac:dyDescent="0.35">
      <c r="A2471" s="89"/>
    </row>
    <row r="2472" spans="1:1" x14ac:dyDescent="0.35">
      <c r="A2472" s="89"/>
    </row>
    <row r="2473" spans="1:1" x14ac:dyDescent="0.35">
      <c r="A2473" s="89"/>
    </row>
    <row r="2474" spans="1:1" x14ac:dyDescent="0.35">
      <c r="A2474" s="89"/>
    </row>
    <row r="2475" spans="1:1" x14ac:dyDescent="0.35">
      <c r="A2475" s="89"/>
    </row>
    <row r="2476" spans="1:1" x14ac:dyDescent="0.35">
      <c r="A2476" s="89"/>
    </row>
    <row r="2477" spans="1:1" x14ac:dyDescent="0.35">
      <c r="A2477" s="89"/>
    </row>
    <row r="2478" spans="1:1" x14ac:dyDescent="0.35">
      <c r="A2478" s="89"/>
    </row>
    <row r="2479" spans="1:1" x14ac:dyDescent="0.35">
      <c r="A2479" s="89"/>
    </row>
    <row r="2480" spans="1:1" x14ac:dyDescent="0.35">
      <c r="A2480" s="89"/>
    </row>
    <row r="2481" spans="1:1" x14ac:dyDescent="0.35">
      <c r="A2481" s="89"/>
    </row>
    <row r="2482" spans="1:1" x14ac:dyDescent="0.35">
      <c r="A2482" s="89"/>
    </row>
    <row r="2483" spans="1:1" x14ac:dyDescent="0.35">
      <c r="A2483" s="89"/>
    </row>
    <row r="2484" spans="1:1" x14ac:dyDescent="0.35">
      <c r="A2484" s="89"/>
    </row>
    <row r="2485" spans="1:1" x14ac:dyDescent="0.35">
      <c r="A2485" s="89"/>
    </row>
    <row r="2486" spans="1:1" x14ac:dyDescent="0.35">
      <c r="A2486" s="89"/>
    </row>
    <row r="2487" spans="1:1" x14ac:dyDescent="0.35">
      <c r="A2487" s="89"/>
    </row>
    <row r="2488" spans="1:1" x14ac:dyDescent="0.35">
      <c r="A2488" s="89"/>
    </row>
    <row r="2489" spans="1:1" x14ac:dyDescent="0.35">
      <c r="A2489" s="89"/>
    </row>
    <row r="2490" spans="1:1" x14ac:dyDescent="0.35">
      <c r="A2490" s="89"/>
    </row>
    <row r="2491" spans="1:1" x14ac:dyDescent="0.35">
      <c r="A2491" s="89"/>
    </row>
    <row r="2492" spans="1:1" x14ac:dyDescent="0.35">
      <c r="A2492" s="89"/>
    </row>
    <row r="2493" spans="1:1" x14ac:dyDescent="0.35">
      <c r="A2493" s="89"/>
    </row>
    <row r="2494" spans="1:1" x14ac:dyDescent="0.35">
      <c r="A2494" s="89"/>
    </row>
    <row r="2495" spans="1:1" x14ac:dyDescent="0.35">
      <c r="A2495" s="89"/>
    </row>
    <row r="2496" spans="1:1" x14ac:dyDescent="0.35">
      <c r="A2496" s="89"/>
    </row>
    <row r="2497" spans="1:1" x14ac:dyDescent="0.35">
      <c r="A2497" s="89"/>
    </row>
    <row r="2498" spans="1:1" x14ac:dyDescent="0.35">
      <c r="A2498" s="89"/>
    </row>
    <row r="2499" spans="1:1" x14ac:dyDescent="0.35">
      <c r="A2499" s="89"/>
    </row>
    <row r="2500" spans="1:1" x14ac:dyDescent="0.35">
      <c r="A2500" s="89"/>
    </row>
    <row r="2501" spans="1:1" x14ac:dyDescent="0.35">
      <c r="A2501" s="89"/>
    </row>
    <row r="2502" spans="1:1" x14ac:dyDescent="0.35">
      <c r="A2502" s="89"/>
    </row>
    <row r="2503" spans="1:1" x14ac:dyDescent="0.35">
      <c r="A2503" s="89"/>
    </row>
    <row r="2504" spans="1:1" x14ac:dyDescent="0.35">
      <c r="A2504" s="89"/>
    </row>
    <row r="2505" spans="1:1" x14ac:dyDescent="0.35">
      <c r="A2505" s="89"/>
    </row>
    <row r="2506" spans="1:1" x14ac:dyDescent="0.35">
      <c r="A2506" s="89"/>
    </row>
    <row r="2507" spans="1:1" x14ac:dyDescent="0.35">
      <c r="A2507" s="89"/>
    </row>
    <row r="2508" spans="1:1" x14ac:dyDescent="0.35">
      <c r="A2508" s="89"/>
    </row>
    <row r="2509" spans="1:1" x14ac:dyDescent="0.35">
      <c r="A2509" s="89"/>
    </row>
    <row r="2510" spans="1:1" x14ac:dyDescent="0.35">
      <c r="A2510" s="89"/>
    </row>
    <row r="2511" spans="1:1" x14ac:dyDescent="0.35">
      <c r="A2511" s="89"/>
    </row>
    <row r="2512" spans="1:1" x14ac:dyDescent="0.35">
      <c r="A2512" s="89"/>
    </row>
    <row r="2513" spans="1:1" x14ac:dyDescent="0.35">
      <c r="A2513" s="89"/>
    </row>
    <row r="2514" spans="1:1" x14ac:dyDescent="0.35">
      <c r="A2514" s="89"/>
    </row>
    <row r="2515" spans="1:1" x14ac:dyDescent="0.35">
      <c r="A2515" s="89"/>
    </row>
    <row r="2516" spans="1:1" x14ac:dyDescent="0.35">
      <c r="A2516" s="89"/>
    </row>
    <row r="2517" spans="1:1" x14ac:dyDescent="0.35">
      <c r="A2517" s="89"/>
    </row>
    <row r="2518" spans="1:1" x14ac:dyDescent="0.35">
      <c r="A2518" s="89"/>
    </row>
    <row r="2519" spans="1:1" x14ac:dyDescent="0.35">
      <c r="A2519" s="89"/>
    </row>
    <row r="2520" spans="1:1" x14ac:dyDescent="0.35">
      <c r="A2520" s="89"/>
    </row>
    <row r="2521" spans="1:1" x14ac:dyDescent="0.35">
      <c r="A2521" s="89"/>
    </row>
    <row r="2522" spans="1:1" x14ac:dyDescent="0.35">
      <c r="A2522" s="89"/>
    </row>
    <row r="2523" spans="1:1" x14ac:dyDescent="0.35">
      <c r="A2523" s="89"/>
    </row>
    <row r="2524" spans="1:1" x14ac:dyDescent="0.35">
      <c r="A2524" s="89"/>
    </row>
    <row r="2525" spans="1:1" x14ac:dyDescent="0.35">
      <c r="A2525" s="89"/>
    </row>
    <row r="2526" spans="1:1" x14ac:dyDescent="0.35">
      <c r="A2526" s="89"/>
    </row>
    <row r="2527" spans="1:1" x14ac:dyDescent="0.35">
      <c r="A2527" s="89"/>
    </row>
    <row r="2528" spans="1:1" x14ac:dyDescent="0.35">
      <c r="A2528" s="89"/>
    </row>
    <row r="2529" spans="1:1" x14ac:dyDescent="0.35">
      <c r="A2529" s="89"/>
    </row>
    <row r="2530" spans="1:1" x14ac:dyDescent="0.35">
      <c r="A2530" s="89"/>
    </row>
    <row r="2531" spans="1:1" x14ac:dyDescent="0.35">
      <c r="A2531" s="89"/>
    </row>
    <row r="2532" spans="1:1" x14ac:dyDescent="0.35">
      <c r="A2532" s="89"/>
    </row>
    <row r="2533" spans="1:1" x14ac:dyDescent="0.35">
      <c r="A2533" s="89"/>
    </row>
    <row r="2534" spans="1:1" x14ac:dyDescent="0.35">
      <c r="A2534" s="89"/>
    </row>
    <row r="2535" spans="1:1" x14ac:dyDescent="0.35">
      <c r="A2535" s="89"/>
    </row>
    <row r="2536" spans="1:1" x14ac:dyDescent="0.35">
      <c r="A2536" s="89"/>
    </row>
    <row r="2537" spans="1:1" x14ac:dyDescent="0.35">
      <c r="A2537" s="89"/>
    </row>
    <row r="2538" spans="1:1" x14ac:dyDescent="0.35">
      <c r="A2538" s="89"/>
    </row>
    <row r="2539" spans="1:1" x14ac:dyDescent="0.35">
      <c r="A2539" s="89"/>
    </row>
    <row r="2540" spans="1:1" x14ac:dyDescent="0.35">
      <c r="A2540" s="89"/>
    </row>
    <row r="2541" spans="1:1" x14ac:dyDescent="0.35">
      <c r="A2541" s="89"/>
    </row>
    <row r="2542" spans="1:1" x14ac:dyDescent="0.35">
      <c r="A2542" s="89"/>
    </row>
    <row r="2543" spans="1:1" x14ac:dyDescent="0.35">
      <c r="A2543" s="89"/>
    </row>
    <row r="2544" spans="1:1" x14ac:dyDescent="0.35">
      <c r="A2544" s="89"/>
    </row>
    <row r="2545" spans="1:1" x14ac:dyDescent="0.35">
      <c r="A2545" s="89"/>
    </row>
    <row r="2546" spans="1:1" x14ac:dyDescent="0.35">
      <c r="A2546" s="89"/>
    </row>
    <row r="2547" spans="1:1" x14ac:dyDescent="0.35">
      <c r="A2547" s="89"/>
    </row>
    <row r="2548" spans="1:1" x14ac:dyDescent="0.35">
      <c r="A2548" s="89"/>
    </row>
    <row r="2549" spans="1:1" x14ac:dyDescent="0.35">
      <c r="A2549" s="89"/>
    </row>
    <row r="2550" spans="1:1" x14ac:dyDescent="0.35">
      <c r="A2550" s="89"/>
    </row>
    <row r="2551" spans="1:1" x14ac:dyDescent="0.35">
      <c r="A2551" s="89"/>
    </row>
    <row r="2552" spans="1:1" x14ac:dyDescent="0.35">
      <c r="A2552" s="89"/>
    </row>
    <row r="2553" spans="1:1" x14ac:dyDescent="0.35">
      <c r="A2553" s="89"/>
    </row>
    <row r="2554" spans="1:1" x14ac:dyDescent="0.35">
      <c r="A2554" s="89"/>
    </row>
    <row r="2555" spans="1:1" x14ac:dyDescent="0.35">
      <c r="A2555" s="89"/>
    </row>
    <row r="2556" spans="1:1" x14ac:dyDescent="0.35">
      <c r="A2556" s="89"/>
    </row>
    <row r="2557" spans="1:1" x14ac:dyDescent="0.35">
      <c r="A2557" s="89"/>
    </row>
    <row r="2558" spans="1:1" x14ac:dyDescent="0.35">
      <c r="A2558" s="89"/>
    </row>
    <row r="2559" spans="1:1" x14ac:dyDescent="0.35">
      <c r="A2559" s="89"/>
    </row>
    <row r="2560" spans="1:1" x14ac:dyDescent="0.35">
      <c r="A2560" s="89"/>
    </row>
    <row r="2561" spans="1:1" x14ac:dyDescent="0.35">
      <c r="A2561" s="89"/>
    </row>
    <row r="2562" spans="1:1" x14ac:dyDescent="0.35">
      <c r="A2562" s="89"/>
    </row>
    <row r="2563" spans="1:1" x14ac:dyDescent="0.35">
      <c r="A2563" s="89"/>
    </row>
    <row r="2564" spans="1:1" x14ac:dyDescent="0.35">
      <c r="A2564" s="89"/>
    </row>
    <row r="2565" spans="1:1" x14ac:dyDescent="0.35">
      <c r="A2565" s="89"/>
    </row>
    <row r="2566" spans="1:1" x14ac:dyDescent="0.35">
      <c r="A2566" s="89"/>
    </row>
    <row r="2567" spans="1:1" x14ac:dyDescent="0.35">
      <c r="A2567" s="89"/>
    </row>
    <row r="2568" spans="1:1" x14ac:dyDescent="0.35">
      <c r="A2568" s="89"/>
    </row>
    <row r="2569" spans="1:1" x14ac:dyDescent="0.35">
      <c r="A2569" s="89"/>
    </row>
    <row r="2570" spans="1:1" x14ac:dyDescent="0.35">
      <c r="A2570" s="89"/>
    </row>
    <row r="2571" spans="1:1" x14ac:dyDescent="0.35">
      <c r="A2571" s="89"/>
    </row>
    <row r="2572" spans="1:1" x14ac:dyDescent="0.35">
      <c r="A2572" s="89"/>
    </row>
    <row r="2573" spans="1:1" x14ac:dyDescent="0.35">
      <c r="A2573" s="89"/>
    </row>
    <row r="2574" spans="1:1" x14ac:dyDescent="0.35">
      <c r="A2574" s="89"/>
    </row>
    <row r="2575" spans="1:1" x14ac:dyDescent="0.35">
      <c r="A2575" s="89"/>
    </row>
    <row r="2576" spans="1:1" x14ac:dyDescent="0.35">
      <c r="A2576" s="89"/>
    </row>
    <row r="2577" spans="1:1" x14ac:dyDescent="0.35">
      <c r="A2577" s="89"/>
    </row>
    <row r="2578" spans="1:1" x14ac:dyDescent="0.35">
      <c r="A2578" s="89"/>
    </row>
    <row r="2579" spans="1:1" x14ac:dyDescent="0.35">
      <c r="A2579" s="89"/>
    </row>
    <row r="2580" spans="1:1" x14ac:dyDescent="0.35">
      <c r="A2580" s="89"/>
    </row>
    <row r="2581" spans="1:1" x14ac:dyDescent="0.35">
      <c r="A2581" s="89"/>
    </row>
    <row r="2582" spans="1:1" x14ac:dyDescent="0.35">
      <c r="A2582" s="89"/>
    </row>
    <row r="2583" spans="1:1" x14ac:dyDescent="0.35">
      <c r="A2583" s="89"/>
    </row>
    <row r="2584" spans="1:1" x14ac:dyDescent="0.35">
      <c r="A2584" s="89"/>
    </row>
    <row r="2585" spans="1:1" x14ac:dyDescent="0.35">
      <c r="A2585" s="89"/>
    </row>
    <row r="2586" spans="1:1" x14ac:dyDescent="0.35">
      <c r="A2586" s="89"/>
    </row>
    <row r="2587" spans="1:1" x14ac:dyDescent="0.35">
      <c r="A2587" s="89"/>
    </row>
    <row r="2588" spans="1:1" x14ac:dyDescent="0.35">
      <c r="A2588" s="89"/>
    </row>
    <row r="2589" spans="1:1" x14ac:dyDescent="0.35">
      <c r="A2589" s="89"/>
    </row>
    <row r="2590" spans="1:1" x14ac:dyDescent="0.35">
      <c r="A2590" s="89"/>
    </row>
    <row r="2591" spans="1:1" x14ac:dyDescent="0.35">
      <c r="A2591" s="89"/>
    </row>
    <row r="2592" spans="1:1" x14ac:dyDescent="0.35">
      <c r="A2592" s="89"/>
    </row>
    <row r="2593" spans="1:1" x14ac:dyDescent="0.35">
      <c r="A2593" s="89"/>
    </row>
    <row r="2594" spans="1:1" x14ac:dyDescent="0.35">
      <c r="A2594" s="89"/>
    </row>
    <row r="2595" spans="1:1" x14ac:dyDescent="0.35">
      <c r="A2595" s="89"/>
    </row>
    <row r="2596" spans="1:1" x14ac:dyDescent="0.35">
      <c r="A2596" s="89"/>
    </row>
    <row r="2597" spans="1:1" x14ac:dyDescent="0.35">
      <c r="A2597" s="89"/>
    </row>
    <row r="2598" spans="1:1" x14ac:dyDescent="0.35">
      <c r="A2598" s="89"/>
    </row>
    <row r="2599" spans="1:1" x14ac:dyDescent="0.35">
      <c r="A2599" s="89"/>
    </row>
    <row r="2600" spans="1:1" x14ac:dyDescent="0.35">
      <c r="A2600" s="89"/>
    </row>
    <row r="2601" spans="1:1" x14ac:dyDescent="0.35">
      <c r="A2601" s="89"/>
    </row>
    <row r="2602" spans="1:1" x14ac:dyDescent="0.35">
      <c r="A2602" s="89"/>
    </row>
    <row r="2603" spans="1:1" x14ac:dyDescent="0.35">
      <c r="A2603" s="89"/>
    </row>
    <row r="2604" spans="1:1" x14ac:dyDescent="0.35">
      <c r="A2604" s="89"/>
    </row>
    <row r="2605" spans="1:1" x14ac:dyDescent="0.35">
      <c r="A2605" s="89"/>
    </row>
    <row r="2606" spans="1:1" x14ac:dyDescent="0.35">
      <c r="A2606" s="89"/>
    </row>
    <row r="2607" spans="1:1" x14ac:dyDescent="0.35">
      <c r="A2607" s="89"/>
    </row>
    <row r="2608" spans="1:1" x14ac:dyDescent="0.35">
      <c r="A2608" s="89"/>
    </row>
    <row r="2609" spans="1:1" x14ac:dyDescent="0.35">
      <c r="A2609" s="89"/>
    </row>
    <row r="2610" spans="1:1" x14ac:dyDescent="0.35">
      <c r="A2610" s="89"/>
    </row>
    <row r="2611" spans="1:1" x14ac:dyDescent="0.35">
      <c r="A2611" s="89"/>
    </row>
    <row r="2612" spans="1:1" x14ac:dyDescent="0.35">
      <c r="A2612" s="89"/>
    </row>
    <row r="2613" spans="1:1" x14ac:dyDescent="0.35">
      <c r="A2613" s="89"/>
    </row>
    <row r="2614" spans="1:1" x14ac:dyDescent="0.35">
      <c r="A2614" s="89"/>
    </row>
    <row r="2615" spans="1:1" x14ac:dyDescent="0.35">
      <c r="A2615" s="89"/>
    </row>
    <row r="2616" spans="1:1" x14ac:dyDescent="0.35">
      <c r="A2616" s="89"/>
    </row>
    <row r="2617" spans="1:1" x14ac:dyDescent="0.35">
      <c r="A2617" s="89"/>
    </row>
    <row r="2618" spans="1:1" x14ac:dyDescent="0.35">
      <c r="A2618" s="89"/>
    </row>
    <row r="2619" spans="1:1" x14ac:dyDescent="0.35">
      <c r="A2619" s="89"/>
    </row>
    <row r="2620" spans="1:1" x14ac:dyDescent="0.35">
      <c r="A2620" s="89"/>
    </row>
    <row r="2621" spans="1:1" x14ac:dyDescent="0.35">
      <c r="A2621" s="89"/>
    </row>
    <row r="2622" spans="1:1" x14ac:dyDescent="0.35">
      <c r="A2622" s="89"/>
    </row>
    <row r="2623" spans="1:1" x14ac:dyDescent="0.35">
      <c r="A2623" s="89"/>
    </row>
    <row r="2624" spans="1:1" x14ac:dyDescent="0.35">
      <c r="A2624" s="89"/>
    </row>
    <row r="2625" spans="1:1" x14ac:dyDescent="0.35">
      <c r="A2625" s="89"/>
    </row>
    <row r="2626" spans="1:1" x14ac:dyDescent="0.35">
      <c r="A2626" s="89"/>
    </row>
    <row r="2627" spans="1:1" x14ac:dyDescent="0.35">
      <c r="A2627" s="89"/>
    </row>
    <row r="2628" spans="1:1" x14ac:dyDescent="0.35">
      <c r="A2628" s="89"/>
    </row>
    <row r="2629" spans="1:1" x14ac:dyDescent="0.35">
      <c r="A2629" s="89"/>
    </row>
    <row r="2630" spans="1:1" x14ac:dyDescent="0.35">
      <c r="A2630" s="89"/>
    </row>
    <row r="2631" spans="1:1" x14ac:dyDescent="0.35">
      <c r="A2631" s="89"/>
    </row>
    <row r="2632" spans="1:1" x14ac:dyDescent="0.35">
      <c r="A2632" s="89"/>
    </row>
    <row r="2633" spans="1:1" x14ac:dyDescent="0.35">
      <c r="A2633" s="89"/>
    </row>
    <row r="2634" spans="1:1" x14ac:dyDescent="0.35">
      <c r="A2634" s="89"/>
    </row>
    <row r="2635" spans="1:1" x14ac:dyDescent="0.35">
      <c r="A2635" s="89"/>
    </row>
    <row r="2636" spans="1:1" x14ac:dyDescent="0.35">
      <c r="A2636" s="89"/>
    </row>
    <row r="2637" spans="1:1" x14ac:dyDescent="0.35">
      <c r="A2637" s="89"/>
    </row>
    <row r="2638" spans="1:1" x14ac:dyDescent="0.35">
      <c r="A2638" s="89"/>
    </row>
    <row r="2639" spans="1:1" x14ac:dyDescent="0.35">
      <c r="A2639" s="89"/>
    </row>
    <row r="2640" spans="1:1" x14ac:dyDescent="0.35">
      <c r="A2640" s="89"/>
    </row>
    <row r="2641" spans="1:1" x14ac:dyDescent="0.35">
      <c r="A2641" s="89"/>
    </row>
    <row r="2642" spans="1:1" x14ac:dyDescent="0.35">
      <c r="A2642" s="89"/>
    </row>
    <row r="2643" spans="1:1" x14ac:dyDescent="0.35">
      <c r="A2643" s="89"/>
    </row>
    <row r="2644" spans="1:1" x14ac:dyDescent="0.35">
      <c r="A2644" s="89"/>
    </row>
    <row r="2645" spans="1:1" x14ac:dyDescent="0.35">
      <c r="A2645" s="89"/>
    </row>
    <row r="2646" spans="1:1" x14ac:dyDescent="0.35">
      <c r="A2646" s="89"/>
    </row>
    <row r="2647" spans="1:1" x14ac:dyDescent="0.35">
      <c r="A2647" s="89"/>
    </row>
    <row r="2648" spans="1:1" x14ac:dyDescent="0.35">
      <c r="A2648" s="89"/>
    </row>
    <row r="2649" spans="1:1" x14ac:dyDescent="0.35">
      <c r="A2649" s="89"/>
    </row>
    <row r="2650" spans="1:1" x14ac:dyDescent="0.35">
      <c r="A2650" s="89"/>
    </row>
    <row r="2651" spans="1:1" x14ac:dyDescent="0.35">
      <c r="A2651" s="89"/>
    </row>
    <row r="2652" spans="1:1" x14ac:dyDescent="0.35">
      <c r="A2652" s="89"/>
    </row>
    <row r="2653" spans="1:1" x14ac:dyDescent="0.35">
      <c r="A2653" s="89"/>
    </row>
    <row r="2654" spans="1:1" x14ac:dyDescent="0.35">
      <c r="A2654" s="89"/>
    </row>
    <row r="2655" spans="1:1" x14ac:dyDescent="0.35">
      <c r="A2655" s="89"/>
    </row>
    <row r="2656" spans="1:1" x14ac:dyDescent="0.35">
      <c r="A2656" s="89"/>
    </row>
    <row r="2657" spans="1:1" x14ac:dyDescent="0.35">
      <c r="A2657" s="89"/>
    </row>
    <row r="2658" spans="1:1" x14ac:dyDescent="0.35">
      <c r="A2658" s="89"/>
    </row>
    <row r="2659" spans="1:1" x14ac:dyDescent="0.35">
      <c r="A2659" s="89"/>
    </row>
    <row r="2660" spans="1:1" x14ac:dyDescent="0.35">
      <c r="A2660" s="89"/>
    </row>
    <row r="2661" spans="1:1" x14ac:dyDescent="0.35">
      <c r="A2661" s="89"/>
    </row>
    <row r="2662" spans="1:1" x14ac:dyDescent="0.35">
      <c r="A2662" s="89"/>
    </row>
    <row r="2663" spans="1:1" x14ac:dyDescent="0.35">
      <c r="A2663" s="89"/>
    </row>
    <row r="2664" spans="1:1" x14ac:dyDescent="0.35">
      <c r="A2664" s="89"/>
    </row>
    <row r="2665" spans="1:1" x14ac:dyDescent="0.35">
      <c r="A2665" s="89"/>
    </row>
    <row r="2666" spans="1:1" x14ac:dyDescent="0.35">
      <c r="A2666" s="89"/>
    </row>
    <row r="2667" spans="1:1" x14ac:dyDescent="0.35">
      <c r="A2667" s="89"/>
    </row>
    <row r="2668" spans="1:1" x14ac:dyDescent="0.35">
      <c r="A2668" s="89"/>
    </row>
    <row r="2669" spans="1:1" x14ac:dyDescent="0.35">
      <c r="A2669" s="89"/>
    </row>
    <row r="2670" spans="1:1" x14ac:dyDescent="0.35">
      <c r="A2670" s="89"/>
    </row>
    <row r="2671" spans="1:1" x14ac:dyDescent="0.35">
      <c r="A2671" s="89"/>
    </row>
    <row r="2672" spans="1:1" x14ac:dyDescent="0.35">
      <c r="A2672" s="89"/>
    </row>
    <row r="2673" spans="1:1" x14ac:dyDescent="0.35">
      <c r="A2673" s="89"/>
    </row>
    <row r="2674" spans="1:1" x14ac:dyDescent="0.35">
      <c r="A2674" s="89"/>
    </row>
    <row r="2675" spans="1:1" x14ac:dyDescent="0.35">
      <c r="A2675" s="89"/>
    </row>
    <row r="2676" spans="1:1" x14ac:dyDescent="0.35">
      <c r="A2676" s="89"/>
    </row>
    <row r="2677" spans="1:1" x14ac:dyDescent="0.35">
      <c r="A2677" s="89"/>
    </row>
    <row r="2678" spans="1:1" x14ac:dyDescent="0.35">
      <c r="A2678" s="89"/>
    </row>
    <row r="2679" spans="1:1" x14ac:dyDescent="0.35">
      <c r="A2679" s="89"/>
    </row>
    <row r="2680" spans="1:1" x14ac:dyDescent="0.35">
      <c r="A2680" s="89"/>
    </row>
    <row r="2681" spans="1:1" x14ac:dyDescent="0.35">
      <c r="A2681" s="89"/>
    </row>
    <row r="2682" spans="1:1" x14ac:dyDescent="0.35">
      <c r="A2682" s="89"/>
    </row>
    <row r="2683" spans="1:1" x14ac:dyDescent="0.35">
      <c r="A2683" s="89"/>
    </row>
    <row r="2684" spans="1:1" x14ac:dyDescent="0.35">
      <c r="A2684" s="89"/>
    </row>
    <row r="2685" spans="1:1" x14ac:dyDescent="0.35">
      <c r="A2685" s="89"/>
    </row>
    <row r="2686" spans="1:1" x14ac:dyDescent="0.35">
      <c r="A2686" s="89"/>
    </row>
    <row r="2687" spans="1:1" x14ac:dyDescent="0.35">
      <c r="A2687" s="89"/>
    </row>
    <row r="2688" spans="1:1" x14ac:dyDescent="0.35">
      <c r="A2688" s="89"/>
    </row>
    <row r="2689" spans="1:1" x14ac:dyDescent="0.35">
      <c r="A2689" s="89"/>
    </row>
    <row r="2690" spans="1:1" x14ac:dyDescent="0.35">
      <c r="A2690" s="89"/>
    </row>
    <row r="2691" spans="1:1" x14ac:dyDescent="0.35">
      <c r="A2691" s="89"/>
    </row>
    <row r="2692" spans="1:1" x14ac:dyDescent="0.35">
      <c r="A2692" s="89"/>
    </row>
    <row r="2693" spans="1:1" x14ac:dyDescent="0.35">
      <c r="A2693" s="89"/>
    </row>
    <row r="2694" spans="1:1" x14ac:dyDescent="0.35">
      <c r="A2694" s="89"/>
    </row>
    <row r="2695" spans="1:1" x14ac:dyDescent="0.35">
      <c r="A2695" s="89"/>
    </row>
    <row r="2696" spans="1:1" x14ac:dyDescent="0.35">
      <c r="A2696" s="89"/>
    </row>
    <row r="2697" spans="1:1" x14ac:dyDescent="0.35">
      <c r="A2697" s="89"/>
    </row>
    <row r="2698" spans="1:1" x14ac:dyDescent="0.35">
      <c r="A2698" s="89"/>
    </row>
    <row r="2699" spans="1:1" x14ac:dyDescent="0.35">
      <c r="A2699" s="89"/>
    </row>
    <row r="2700" spans="1:1" x14ac:dyDescent="0.35">
      <c r="A2700" s="89"/>
    </row>
    <row r="2701" spans="1:1" x14ac:dyDescent="0.35">
      <c r="A2701" s="89"/>
    </row>
    <row r="2702" spans="1:1" x14ac:dyDescent="0.35">
      <c r="A2702" s="89"/>
    </row>
    <row r="2703" spans="1:1" x14ac:dyDescent="0.35">
      <c r="A2703" s="89"/>
    </row>
    <row r="2704" spans="1:1" x14ac:dyDescent="0.35">
      <c r="A2704" s="89"/>
    </row>
    <row r="2705" spans="1:1" x14ac:dyDescent="0.35">
      <c r="A2705" s="89"/>
    </row>
    <row r="2706" spans="1:1" x14ac:dyDescent="0.35">
      <c r="A2706" s="89"/>
    </row>
    <row r="2707" spans="1:1" x14ac:dyDescent="0.35">
      <c r="A2707" s="89"/>
    </row>
    <row r="2708" spans="1:1" x14ac:dyDescent="0.35">
      <c r="A2708" s="89"/>
    </row>
    <row r="2709" spans="1:1" x14ac:dyDescent="0.35">
      <c r="A2709" s="89"/>
    </row>
    <row r="2710" spans="1:1" x14ac:dyDescent="0.35">
      <c r="A2710" s="89"/>
    </row>
    <row r="2711" spans="1:1" x14ac:dyDescent="0.35">
      <c r="A2711" s="89"/>
    </row>
    <row r="2712" spans="1:1" x14ac:dyDescent="0.35">
      <c r="A2712" s="89"/>
    </row>
    <row r="2713" spans="1:1" x14ac:dyDescent="0.35">
      <c r="A2713" s="89"/>
    </row>
    <row r="2714" spans="1:1" x14ac:dyDescent="0.35">
      <c r="A2714" s="89"/>
    </row>
    <row r="2715" spans="1:1" x14ac:dyDescent="0.35">
      <c r="A2715" s="89"/>
    </row>
    <row r="2716" spans="1:1" x14ac:dyDescent="0.35">
      <c r="A2716" s="89"/>
    </row>
    <row r="2717" spans="1:1" x14ac:dyDescent="0.35">
      <c r="A2717" s="89"/>
    </row>
    <row r="2718" spans="1:1" x14ac:dyDescent="0.35">
      <c r="A2718" s="89"/>
    </row>
    <row r="2719" spans="1:1" x14ac:dyDescent="0.35">
      <c r="A2719" s="89"/>
    </row>
    <row r="2720" spans="1:1" x14ac:dyDescent="0.35">
      <c r="A2720" s="89"/>
    </row>
    <row r="2721" spans="1:1" x14ac:dyDescent="0.35">
      <c r="A2721" s="89"/>
    </row>
    <row r="2722" spans="1:1" x14ac:dyDescent="0.35">
      <c r="A2722" s="89"/>
    </row>
    <row r="2723" spans="1:1" x14ac:dyDescent="0.35">
      <c r="A2723" s="89"/>
    </row>
    <row r="2724" spans="1:1" x14ac:dyDescent="0.35">
      <c r="A2724" s="89"/>
    </row>
    <row r="2725" spans="1:1" x14ac:dyDescent="0.35">
      <c r="A2725" s="89"/>
    </row>
    <row r="2726" spans="1:1" x14ac:dyDescent="0.35">
      <c r="A2726" s="89"/>
    </row>
    <row r="2727" spans="1:1" x14ac:dyDescent="0.35">
      <c r="A2727" s="89"/>
    </row>
    <row r="2728" spans="1:1" x14ac:dyDescent="0.35">
      <c r="A2728" s="89"/>
    </row>
    <row r="2729" spans="1:1" x14ac:dyDescent="0.35">
      <c r="A2729" s="89"/>
    </row>
    <row r="2730" spans="1:1" x14ac:dyDescent="0.35">
      <c r="A2730" s="89"/>
    </row>
    <row r="2731" spans="1:1" x14ac:dyDescent="0.35">
      <c r="A2731" s="89"/>
    </row>
    <row r="2732" spans="1:1" x14ac:dyDescent="0.35">
      <c r="A2732" s="89"/>
    </row>
    <row r="2733" spans="1:1" x14ac:dyDescent="0.35">
      <c r="A2733" s="89"/>
    </row>
    <row r="2734" spans="1:1" x14ac:dyDescent="0.35">
      <c r="A2734" s="89"/>
    </row>
    <row r="2735" spans="1:1" x14ac:dyDescent="0.35">
      <c r="A2735" s="89"/>
    </row>
    <row r="2736" spans="1:1" x14ac:dyDescent="0.35">
      <c r="A2736" s="89"/>
    </row>
    <row r="2737" spans="1:1" x14ac:dyDescent="0.35">
      <c r="A2737" s="89"/>
    </row>
    <row r="2738" spans="1:1" x14ac:dyDescent="0.35">
      <c r="A2738" s="89"/>
    </row>
    <row r="2739" spans="1:1" x14ac:dyDescent="0.35">
      <c r="A2739" s="89"/>
    </row>
    <row r="2740" spans="1:1" x14ac:dyDescent="0.35">
      <c r="A2740" s="89"/>
    </row>
    <row r="2741" spans="1:1" x14ac:dyDescent="0.35">
      <c r="A2741" s="89"/>
    </row>
    <row r="2742" spans="1:1" x14ac:dyDescent="0.35">
      <c r="A2742" s="89"/>
    </row>
    <row r="2743" spans="1:1" x14ac:dyDescent="0.35">
      <c r="A2743" s="89"/>
    </row>
    <row r="2744" spans="1:1" x14ac:dyDescent="0.35">
      <c r="A2744" s="89"/>
    </row>
    <row r="2745" spans="1:1" x14ac:dyDescent="0.35">
      <c r="A2745" s="89"/>
    </row>
    <row r="2746" spans="1:1" x14ac:dyDescent="0.35">
      <c r="A2746" s="89"/>
    </row>
    <row r="2747" spans="1:1" x14ac:dyDescent="0.35">
      <c r="A2747" s="89"/>
    </row>
    <row r="2748" spans="1:1" x14ac:dyDescent="0.35">
      <c r="A2748" s="89"/>
    </row>
    <row r="2749" spans="1:1" x14ac:dyDescent="0.35">
      <c r="A2749" s="89"/>
    </row>
    <row r="2750" spans="1:1" x14ac:dyDescent="0.35">
      <c r="A2750" s="89"/>
    </row>
    <row r="2751" spans="1:1" x14ac:dyDescent="0.35">
      <c r="A2751" s="89"/>
    </row>
    <row r="2752" spans="1:1" x14ac:dyDescent="0.35">
      <c r="A2752" s="89"/>
    </row>
    <row r="2753" spans="1:1" x14ac:dyDescent="0.35">
      <c r="A2753" s="89"/>
    </row>
    <row r="2754" spans="1:1" x14ac:dyDescent="0.35">
      <c r="A2754" s="89"/>
    </row>
    <row r="2755" spans="1:1" x14ac:dyDescent="0.35">
      <c r="A2755" s="89"/>
    </row>
    <row r="2756" spans="1:1" x14ac:dyDescent="0.35">
      <c r="A2756" s="89"/>
    </row>
    <row r="2757" spans="1:1" x14ac:dyDescent="0.35">
      <c r="A2757" s="89"/>
    </row>
    <row r="2758" spans="1:1" x14ac:dyDescent="0.35">
      <c r="A2758" s="89"/>
    </row>
    <row r="2759" spans="1:1" x14ac:dyDescent="0.35">
      <c r="A2759" s="89"/>
    </row>
    <row r="2760" spans="1:1" x14ac:dyDescent="0.35">
      <c r="A2760" s="89"/>
    </row>
    <row r="2761" spans="1:1" x14ac:dyDescent="0.35">
      <c r="A2761" s="89"/>
    </row>
    <row r="2762" spans="1:1" x14ac:dyDescent="0.35">
      <c r="A2762" s="89"/>
    </row>
    <row r="2763" spans="1:1" x14ac:dyDescent="0.35">
      <c r="A2763" s="89"/>
    </row>
    <row r="2764" spans="1:1" x14ac:dyDescent="0.35">
      <c r="A2764" s="89"/>
    </row>
    <row r="2765" spans="1:1" x14ac:dyDescent="0.35">
      <c r="A2765" s="89"/>
    </row>
    <row r="2766" spans="1:1" x14ac:dyDescent="0.35">
      <c r="A2766" s="89"/>
    </row>
    <row r="2767" spans="1:1" x14ac:dyDescent="0.35">
      <c r="A2767" s="89"/>
    </row>
    <row r="2768" spans="1:1" x14ac:dyDescent="0.35">
      <c r="A2768" s="89"/>
    </row>
    <row r="2769" spans="1:1" x14ac:dyDescent="0.35">
      <c r="A2769" s="89"/>
    </row>
    <row r="2770" spans="1:1" x14ac:dyDescent="0.35">
      <c r="A2770" s="89"/>
    </row>
    <row r="2771" spans="1:1" x14ac:dyDescent="0.35">
      <c r="A2771" s="89"/>
    </row>
    <row r="2772" spans="1:1" x14ac:dyDescent="0.35">
      <c r="A2772" s="89"/>
    </row>
    <row r="2773" spans="1:1" x14ac:dyDescent="0.35">
      <c r="A2773" s="89"/>
    </row>
    <row r="2774" spans="1:1" x14ac:dyDescent="0.35">
      <c r="A2774" s="89"/>
    </row>
    <row r="2775" spans="1:1" x14ac:dyDescent="0.35">
      <c r="A2775" s="89"/>
    </row>
    <row r="2776" spans="1:1" x14ac:dyDescent="0.35">
      <c r="A2776" s="89"/>
    </row>
    <row r="2777" spans="1:1" x14ac:dyDescent="0.35">
      <c r="A2777" s="89"/>
    </row>
    <row r="2778" spans="1:1" x14ac:dyDescent="0.35">
      <c r="A2778" s="89"/>
    </row>
    <row r="2779" spans="1:1" x14ac:dyDescent="0.35">
      <c r="A2779" s="89"/>
    </row>
    <row r="2780" spans="1:1" x14ac:dyDescent="0.35">
      <c r="A2780" s="89"/>
    </row>
    <row r="2781" spans="1:1" x14ac:dyDescent="0.35">
      <c r="A2781" s="89"/>
    </row>
    <row r="2782" spans="1:1" x14ac:dyDescent="0.35">
      <c r="A2782" s="89"/>
    </row>
    <row r="2783" spans="1:1" x14ac:dyDescent="0.35">
      <c r="A2783" s="89"/>
    </row>
    <row r="2784" spans="1:1" x14ac:dyDescent="0.35">
      <c r="A2784" s="89"/>
    </row>
    <row r="2785" spans="1:1" x14ac:dyDescent="0.35">
      <c r="A2785" s="89"/>
    </row>
    <row r="2786" spans="1:1" x14ac:dyDescent="0.35">
      <c r="A2786" s="89"/>
    </row>
    <row r="2787" spans="1:1" x14ac:dyDescent="0.35">
      <c r="A2787" s="89"/>
    </row>
    <row r="2788" spans="1:1" x14ac:dyDescent="0.35">
      <c r="A2788" s="89"/>
    </row>
    <row r="2789" spans="1:1" x14ac:dyDescent="0.35">
      <c r="A2789" s="89"/>
    </row>
    <row r="2790" spans="1:1" x14ac:dyDescent="0.35">
      <c r="A2790" s="89"/>
    </row>
    <row r="2791" spans="1:1" x14ac:dyDescent="0.35">
      <c r="A2791" s="89"/>
    </row>
    <row r="2792" spans="1:1" x14ac:dyDescent="0.35">
      <c r="A2792" s="89"/>
    </row>
    <row r="2793" spans="1:1" x14ac:dyDescent="0.35">
      <c r="A2793" s="89"/>
    </row>
    <row r="2794" spans="1:1" x14ac:dyDescent="0.35">
      <c r="A2794" s="89"/>
    </row>
    <row r="2795" spans="1:1" x14ac:dyDescent="0.35">
      <c r="A2795" s="89"/>
    </row>
    <row r="2796" spans="1:1" x14ac:dyDescent="0.35">
      <c r="A2796" s="89"/>
    </row>
    <row r="2797" spans="1:1" x14ac:dyDescent="0.35">
      <c r="A2797" s="89"/>
    </row>
    <row r="2798" spans="1:1" x14ac:dyDescent="0.35">
      <c r="A2798" s="89"/>
    </row>
    <row r="2799" spans="1:1" x14ac:dyDescent="0.35">
      <c r="A2799" s="89"/>
    </row>
    <row r="2800" spans="1:1" x14ac:dyDescent="0.35">
      <c r="A2800" s="89"/>
    </row>
    <row r="2801" spans="1:1" x14ac:dyDescent="0.35">
      <c r="A2801" s="89"/>
    </row>
    <row r="2802" spans="1:1" x14ac:dyDescent="0.35">
      <c r="A2802" s="89"/>
    </row>
    <row r="2803" spans="1:1" x14ac:dyDescent="0.35">
      <c r="A2803" s="89"/>
    </row>
    <row r="2804" spans="1:1" x14ac:dyDescent="0.35">
      <c r="A2804" s="89"/>
    </row>
    <row r="2805" spans="1:1" x14ac:dyDescent="0.35">
      <c r="A2805" s="89"/>
    </row>
    <row r="2806" spans="1:1" x14ac:dyDescent="0.35">
      <c r="A2806" s="89"/>
    </row>
    <row r="2807" spans="1:1" x14ac:dyDescent="0.35">
      <c r="A2807" s="89"/>
    </row>
    <row r="2808" spans="1:1" x14ac:dyDescent="0.35">
      <c r="A2808" s="89"/>
    </row>
    <row r="2809" spans="1:1" x14ac:dyDescent="0.35">
      <c r="A2809" s="89"/>
    </row>
    <row r="2810" spans="1:1" x14ac:dyDescent="0.35">
      <c r="A2810" s="89"/>
    </row>
    <row r="2811" spans="1:1" x14ac:dyDescent="0.35">
      <c r="A2811" s="89"/>
    </row>
    <row r="2812" spans="1:1" x14ac:dyDescent="0.35">
      <c r="A2812" s="89"/>
    </row>
    <row r="2813" spans="1:1" x14ac:dyDescent="0.35">
      <c r="A2813" s="89"/>
    </row>
    <row r="2814" spans="1:1" x14ac:dyDescent="0.35">
      <c r="A2814" s="89"/>
    </row>
    <row r="2815" spans="1:1" x14ac:dyDescent="0.35">
      <c r="A2815" s="89"/>
    </row>
    <row r="2816" spans="1:1" x14ac:dyDescent="0.35">
      <c r="A2816" s="89"/>
    </row>
    <row r="2817" spans="1:1" x14ac:dyDescent="0.35">
      <c r="A2817" s="89"/>
    </row>
    <row r="2818" spans="1:1" x14ac:dyDescent="0.35">
      <c r="A2818" s="89"/>
    </row>
    <row r="2819" spans="1:1" x14ac:dyDescent="0.35">
      <c r="A2819" s="89"/>
    </row>
    <row r="2820" spans="1:1" x14ac:dyDescent="0.35">
      <c r="A2820" s="89"/>
    </row>
    <row r="2821" spans="1:1" x14ac:dyDescent="0.35">
      <c r="A2821" s="89"/>
    </row>
    <row r="2822" spans="1:1" x14ac:dyDescent="0.35">
      <c r="A2822" s="89"/>
    </row>
    <row r="2823" spans="1:1" x14ac:dyDescent="0.35">
      <c r="A2823" s="89"/>
    </row>
    <row r="2824" spans="1:1" x14ac:dyDescent="0.35">
      <c r="A2824" s="89"/>
    </row>
    <row r="2825" spans="1:1" x14ac:dyDescent="0.35">
      <c r="A2825" s="89"/>
    </row>
    <row r="2826" spans="1:1" x14ac:dyDescent="0.35">
      <c r="A2826" s="89"/>
    </row>
    <row r="2827" spans="1:1" x14ac:dyDescent="0.35">
      <c r="A2827" s="89"/>
    </row>
    <row r="2828" spans="1:1" x14ac:dyDescent="0.35">
      <c r="A2828" s="89"/>
    </row>
    <row r="2829" spans="1:1" x14ac:dyDescent="0.35">
      <c r="A2829" s="89"/>
    </row>
    <row r="2830" spans="1:1" x14ac:dyDescent="0.35">
      <c r="A2830" s="89"/>
    </row>
    <row r="2831" spans="1:1" x14ac:dyDescent="0.35">
      <c r="A2831" s="89"/>
    </row>
    <row r="2832" spans="1:1" x14ac:dyDescent="0.35">
      <c r="A2832" s="89"/>
    </row>
    <row r="2833" spans="1:1" x14ac:dyDescent="0.35">
      <c r="A2833" s="89"/>
    </row>
    <row r="2834" spans="1:1" x14ac:dyDescent="0.35">
      <c r="A2834" s="89"/>
    </row>
    <row r="2835" spans="1:1" x14ac:dyDescent="0.35">
      <c r="A2835" s="89"/>
    </row>
    <row r="2836" spans="1:1" x14ac:dyDescent="0.35">
      <c r="A2836" s="89"/>
    </row>
    <row r="2837" spans="1:1" x14ac:dyDescent="0.35">
      <c r="A2837" s="89"/>
    </row>
    <row r="2838" spans="1:1" x14ac:dyDescent="0.35">
      <c r="A2838" s="89"/>
    </row>
    <row r="2839" spans="1:1" x14ac:dyDescent="0.35">
      <c r="A2839" s="89"/>
    </row>
    <row r="2840" spans="1:1" x14ac:dyDescent="0.35">
      <c r="A2840" s="89"/>
    </row>
    <row r="2841" spans="1:1" x14ac:dyDescent="0.35">
      <c r="A2841" s="89"/>
    </row>
    <row r="2842" spans="1:1" x14ac:dyDescent="0.35">
      <c r="A2842" s="89"/>
    </row>
    <row r="2843" spans="1:1" x14ac:dyDescent="0.35">
      <c r="A2843" s="89"/>
    </row>
    <row r="2844" spans="1:1" x14ac:dyDescent="0.35">
      <c r="A2844" s="89"/>
    </row>
    <row r="2845" spans="1:1" x14ac:dyDescent="0.35">
      <c r="A2845" s="89"/>
    </row>
    <row r="2846" spans="1:1" x14ac:dyDescent="0.35">
      <c r="A2846" s="89"/>
    </row>
    <row r="2847" spans="1:1" x14ac:dyDescent="0.35">
      <c r="A2847" s="89"/>
    </row>
    <row r="2848" spans="1:1" x14ac:dyDescent="0.35">
      <c r="A2848" s="89"/>
    </row>
    <row r="2849" spans="1:1" x14ac:dyDescent="0.35">
      <c r="A2849" s="89"/>
    </row>
    <row r="2850" spans="1:1" x14ac:dyDescent="0.35">
      <c r="A2850" s="89"/>
    </row>
    <row r="2851" spans="1:1" x14ac:dyDescent="0.35">
      <c r="A2851" s="89"/>
    </row>
    <row r="2852" spans="1:1" x14ac:dyDescent="0.35">
      <c r="A2852" s="89"/>
    </row>
    <row r="2853" spans="1:1" x14ac:dyDescent="0.35">
      <c r="A2853" s="89"/>
    </row>
    <row r="2854" spans="1:1" x14ac:dyDescent="0.35">
      <c r="A2854" s="89"/>
    </row>
    <row r="2855" spans="1:1" x14ac:dyDescent="0.35">
      <c r="A2855" s="89"/>
    </row>
    <row r="2856" spans="1:1" x14ac:dyDescent="0.35">
      <c r="A2856" s="89"/>
    </row>
    <row r="2857" spans="1:1" x14ac:dyDescent="0.35">
      <c r="A2857" s="89"/>
    </row>
    <row r="2858" spans="1:1" x14ac:dyDescent="0.35">
      <c r="A2858" s="89"/>
    </row>
    <row r="2859" spans="1:1" x14ac:dyDescent="0.35">
      <c r="A2859" s="89"/>
    </row>
    <row r="2860" spans="1:1" x14ac:dyDescent="0.35">
      <c r="A2860" s="89"/>
    </row>
    <row r="2861" spans="1:1" x14ac:dyDescent="0.35">
      <c r="A2861" s="89"/>
    </row>
    <row r="2862" spans="1:1" x14ac:dyDescent="0.35">
      <c r="A2862" s="89"/>
    </row>
    <row r="2863" spans="1:1" x14ac:dyDescent="0.35">
      <c r="A2863" s="89"/>
    </row>
    <row r="2864" spans="1:1" x14ac:dyDescent="0.35">
      <c r="A2864" s="89"/>
    </row>
    <row r="2865" spans="1:1" x14ac:dyDescent="0.35">
      <c r="A2865" s="89"/>
    </row>
    <row r="2866" spans="1:1" x14ac:dyDescent="0.35">
      <c r="A2866" s="89"/>
    </row>
    <row r="2867" spans="1:1" x14ac:dyDescent="0.35">
      <c r="A2867" s="89"/>
    </row>
    <row r="2868" spans="1:1" x14ac:dyDescent="0.35">
      <c r="A2868" s="89"/>
    </row>
    <row r="2869" spans="1:1" x14ac:dyDescent="0.35">
      <c r="A2869" s="89"/>
    </row>
    <row r="2870" spans="1:1" x14ac:dyDescent="0.35">
      <c r="A2870" s="89"/>
    </row>
    <row r="2871" spans="1:1" x14ac:dyDescent="0.35">
      <c r="A2871" s="89"/>
    </row>
    <row r="2872" spans="1:1" x14ac:dyDescent="0.35">
      <c r="A2872" s="89"/>
    </row>
    <row r="2873" spans="1:1" x14ac:dyDescent="0.35">
      <c r="A2873" s="89"/>
    </row>
    <row r="2874" spans="1:1" x14ac:dyDescent="0.35">
      <c r="A2874" s="89"/>
    </row>
    <row r="2875" spans="1:1" x14ac:dyDescent="0.35">
      <c r="A2875" s="89"/>
    </row>
    <row r="2876" spans="1:1" x14ac:dyDescent="0.35">
      <c r="A2876" s="89"/>
    </row>
    <row r="2877" spans="1:1" x14ac:dyDescent="0.35">
      <c r="A2877" s="89"/>
    </row>
    <row r="2878" spans="1:1" x14ac:dyDescent="0.35">
      <c r="A2878" s="89"/>
    </row>
    <row r="2879" spans="1:1" x14ac:dyDescent="0.35">
      <c r="A2879" s="89"/>
    </row>
    <row r="2880" spans="1:1" x14ac:dyDescent="0.35">
      <c r="A2880" s="89"/>
    </row>
    <row r="2881" spans="1:1" x14ac:dyDescent="0.35">
      <c r="A2881" s="89"/>
    </row>
    <row r="2882" spans="1:1" x14ac:dyDescent="0.35">
      <c r="A2882" s="89"/>
    </row>
    <row r="2883" spans="1:1" x14ac:dyDescent="0.35">
      <c r="A2883" s="89"/>
    </row>
    <row r="2884" spans="1:1" x14ac:dyDescent="0.35">
      <c r="A2884" s="89"/>
    </row>
    <row r="2885" spans="1:1" x14ac:dyDescent="0.35">
      <c r="A2885" s="89"/>
    </row>
    <row r="2886" spans="1:1" x14ac:dyDescent="0.35">
      <c r="A2886" s="89"/>
    </row>
    <row r="2887" spans="1:1" x14ac:dyDescent="0.35">
      <c r="A2887" s="89"/>
    </row>
    <row r="2888" spans="1:1" x14ac:dyDescent="0.35">
      <c r="A2888" s="89"/>
    </row>
    <row r="2889" spans="1:1" x14ac:dyDescent="0.35">
      <c r="A2889" s="89"/>
    </row>
    <row r="2890" spans="1:1" x14ac:dyDescent="0.35">
      <c r="A2890" s="89"/>
    </row>
    <row r="2891" spans="1:1" x14ac:dyDescent="0.35">
      <c r="A2891" s="89"/>
    </row>
    <row r="2892" spans="1:1" x14ac:dyDescent="0.35">
      <c r="A2892" s="89"/>
    </row>
    <row r="2893" spans="1:1" x14ac:dyDescent="0.35">
      <c r="A2893" s="89"/>
    </row>
    <row r="2894" spans="1:1" x14ac:dyDescent="0.35">
      <c r="A2894" s="89"/>
    </row>
    <row r="2895" spans="1:1" x14ac:dyDescent="0.35">
      <c r="A2895" s="89"/>
    </row>
    <row r="2896" spans="1:1" x14ac:dyDescent="0.35">
      <c r="A2896" s="89"/>
    </row>
    <row r="2897" spans="1:1" x14ac:dyDescent="0.35">
      <c r="A2897" s="89"/>
    </row>
    <row r="2898" spans="1:1" x14ac:dyDescent="0.35">
      <c r="A2898" s="89"/>
    </row>
    <row r="2899" spans="1:1" x14ac:dyDescent="0.35">
      <c r="A2899" s="89"/>
    </row>
    <row r="2900" spans="1:1" x14ac:dyDescent="0.35">
      <c r="A2900" s="89"/>
    </row>
    <row r="2901" spans="1:1" x14ac:dyDescent="0.35">
      <c r="A2901" s="89"/>
    </row>
    <row r="2902" spans="1:1" x14ac:dyDescent="0.35">
      <c r="A2902" s="89"/>
    </row>
    <row r="2903" spans="1:1" x14ac:dyDescent="0.35">
      <c r="A2903" s="89"/>
    </row>
    <row r="2904" spans="1:1" x14ac:dyDescent="0.35">
      <c r="A2904" s="89"/>
    </row>
    <row r="2905" spans="1:1" x14ac:dyDescent="0.35">
      <c r="A2905" s="89"/>
    </row>
    <row r="2906" spans="1:1" x14ac:dyDescent="0.35">
      <c r="A2906" s="89"/>
    </row>
    <row r="2907" spans="1:1" x14ac:dyDescent="0.35">
      <c r="A2907" s="89"/>
    </row>
    <row r="2908" spans="1:1" x14ac:dyDescent="0.35">
      <c r="A2908" s="89"/>
    </row>
    <row r="2909" spans="1:1" x14ac:dyDescent="0.35">
      <c r="A2909" s="89"/>
    </row>
    <row r="2910" spans="1:1" x14ac:dyDescent="0.35">
      <c r="A2910" s="89"/>
    </row>
    <row r="2911" spans="1:1" x14ac:dyDescent="0.35">
      <c r="A2911" s="89"/>
    </row>
    <row r="2912" spans="1:1" x14ac:dyDescent="0.35">
      <c r="A2912" s="89"/>
    </row>
    <row r="2913" spans="1:1" x14ac:dyDescent="0.35">
      <c r="A2913" s="89"/>
    </row>
    <row r="2914" spans="1:1" x14ac:dyDescent="0.35">
      <c r="A2914" s="89"/>
    </row>
    <row r="2915" spans="1:1" x14ac:dyDescent="0.35">
      <c r="A2915" s="89"/>
    </row>
    <row r="2916" spans="1:1" x14ac:dyDescent="0.35">
      <c r="A2916" s="89"/>
    </row>
    <row r="2917" spans="1:1" x14ac:dyDescent="0.35">
      <c r="A2917" s="89"/>
    </row>
    <row r="2918" spans="1:1" x14ac:dyDescent="0.35">
      <c r="A2918" s="89"/>
    </row>
    <row r="2919" spans="1:1" x14ac:dyDescent="0.35">
      <c r="A2919" s="89"/>
    </row>
    <row r="2920" spans="1:1" x14ac:dyDescent="0.35">
      <c r="A2920" s="89"/>
    </row>
    <row r="2921" spans="1:1" x14ac:dyDescent="0.35">
      <c r="A2921" s="89"/>
    </row>
    <row r="2922" spans="1:1" x14ac:dyDescent="0.35">
      <c r="A2922" s="89"/>
    </row>
    <row r="2923" spans="1:1" x14ac:dyDescent="0.35">
      <c r="A2923" s="89"/>
    </row>
    <row r="2924" spans="1:1" x14ac:dyDescent="0.35">
      <c r="A2924" s="89"/>
    </row>
    <row r="2925" spans="1:1" x14ac:dyDescent="0.35">
      <c r="A2925" s="89"/>
    </row>
    <row r="2926" spans="1:1" x14ac:dyDescent="0.35">
      <c r="A2926" s="89"/>
    </row>
    <row r="2927" spans="1:1" x14ac:dyDescent="0.35">
      <c r="A2927" s="89"/>
    </row>
    <row r="2928" spans="1:1" x14ac:dyDescent="0.35">
      <c r="A2928" s="89"/>
    </row>
    <row r="2929" spans="1:1" x14ac:dyDescent="0.35">
      <c r="A2929" s="89"/>
    </row>
    <row r="2930" spans="1:1" x14ac:dyDescent="0.35">
      <c r="A2930" s="89"/>
    </row>
    <row r="2931" spans="1:1" x14ac:dyDescent="0.35">
      <c r="A2931" s="89"/>
    </row>
    <row r="2932" spans="1:1" x14ac:dyDescent="0.35">
      <c r="A2932" s="89"/>
    </row>
    <row r="2933" spans="1:1" x14ac:dyDescent="0.35">
      <c r="A2933" s="89"/>
    </row>
    <row r="2934" spans="1:1" x14ac:dyDescent="0.35">
      <c r="A2934" s="89"/>
    </row>
    <row r="2935" spans="1:1" x14ac:dyDescent="0.35">
      <c r="A2935" s="89"/>
    </row>
    <row r="2936" spans="1:1" x14ac:dyDescent="0.35">
      <c r="A2936" s="89"/>
    </row>
    <row r="2937" spans="1:1" x14ac:dyDescent="0.35">
      <c r="A2937" s="89"/>
    </row>
    <row r="2938" spans="1:1" x14ac:dyDescent="0.35">
      <c r="A2938" s="89"/>
    </row>
    <row r="2939" spans="1:1" x14ac:dyDescent="0.35">
      <c r="A2939" s="89"/>
    </row>
    <row r="2940" spans="1:1" x14ac:dyDescent="0.35">
      <c r="A2940" s="89"/>
    </row>
    <row r="2941" spans="1:1" x14ac:dyDescent="0.35">
      <c r="A2941" s="89"/>
    </row>
    <row r="2942" spans="1:1" x14ac:dyDescent="0.35">
      <c r="A2942" s="89"/>
    </row>
    <row r="2943" spans="1:1" x14ac:dyDescent="0.35">
      <c r="A2943" s="89"/>
    </row>
    <row r="2944" spans="1:1" x14ac:dyDescent="0.35">
      <c r="A2944" s="89"/>
    </row>
    <row r="2945" spans="1:1" x14ac:dyDescent="0.35">
      <c r="A2945" s="89"/>
    </row>
    <row r="2946" spans="1:1" x14ac:dyDescent="0.35">
      <c r="A2946" s="89"/>
    </row>
    <row r="2947" spans="1:1" x14ac:dyDescent="0.35">
      <c r="A2947" s="89"/>
    </row>
    <row r="2948" spans="1:1" x14ac:dyDescent="0.35">
      <c r="A2948" s="89"/>
    </row>
    <row r="2949" spans="1:1" x14ac:dyDescent="0.35">
      <c r="A2949" s="89"/>
    </row>
    <row r="2950" spans="1:1" x14ac:dyDescent="0.35">
      <c r="A2950" s="89"/>
    </row>
    <row r="2951" spans="1:1" x14ac:dyDescent="0.35">
      <c r="A2951" s="89"/>
    </row>
    <row r="2952" spans="1:1" x14ac:dyDescent="0.35">
      <c r="A2952" s="89"/>
    </row>
    <row r="2953" spans="1:1" x14ac:dyDescent="0.35">
      <c r="A2953" s="89"/>
    </row>
    <row r="2954" spans="1:1" x14ac:dyDescent="0.35">
      <c r="A2954" s="89"/>
    </row>
    <row r="2955" spans="1:1" x14ac:dyDescent="0.35">
      <c r="A2955" s="89"/>
    </row>
    <row r="2956" spans="1:1" x14ac:dyDescent="0.35">
      <c r="A2956" s="89"/>
    </row>
    <row r="2957" spans="1:1" x14ac:dyDescent="0.35">
      <c r="A2957" s="89"/>
    </row>
    <row r="2958" spans="1:1" x14ac:dyDescent="0.35">
      <c r="A2958" s="89"/>
    </row>
    <row r="2959" spans="1:1" x14ac:dyDescent="0.35">
      <c r="A2959" s="89"/>
    </row>
    <row r="2960" spans="1:1" x14ac:dyDescent="0.35">
      <c r="A2960" s="89"/>
    </row>
    <row r="2961" spans="1:1" x14ac:dyDescent="0.35">
      <c r="A2961" s="89"/>
    </row>
    <row r="2962" spans="1:1" x14ac:dyDescent="0.35">
      <c r="A2962" s="89"/>
    </row>
    <row r="2963" spans="1:1" x14ac:dyDescent="0.35">
      <c r="A2963" s="89"/>
    </row>
    <row r="2964" spans="1:1" x14ac:dyDescent="0.35">
      <c r="A2964" s="89"/>
    </row>
    <row r="2965" spans="1:1" x14ac:dyDescent="0.35">
      <c r="A2965" s="89"/>
    </row>
    <row r="2966" spans="1:1" x14ac:dyDescent="0.35">
      <c r="A2966" s="89"/>
    </row>
    <row r="2967" spans="1:1" x14ac:dyDescent="0.35">
      <c r="A2967" s="89"/>
    </row>
    <row r="2968" spans="1:1" x14ac:dyDescent="0.35">
      <c r="A2968" s="89"/>
    </row>
    <row r="2969" spans="1:1" x14ac:dyDescent="0.35">
      <c r="A2969" s="89"/>
    </row>
    <row r="2970" spans="1:1" x14ac:dyDescent="0.35">
      <c r="A2970" s="89"/>
    </row>
    <row r="2971" spans="1:1" x14ac:dyDescent="0.35">
      <c r="A2971" s="89"/>
    </row>
    <row r="2972" spans="1:1" x14ac:dyDescent="0.35">
      <c r="A2972" s="89"/>
    </row>
    <row r="2973" spans="1:1" x14ac:dyDescent="0.35">
      <c r="A2973" s="89"/>
    </row>
    <row r="2974" spans="1:1" x14ac:dyDescent="0.35">
      <c r="A2974" s="89"/>
    </row>
    <row r="2975" spans="1:1" x14ac:dyDescent="0.35">
      <c r="A2975" s="89"/>
    </row>
    <row r="2976" spans="1:1" x14ac:dyDescent="0.35">
      <c r="A2976" s="89"/>
    </row>
    <row r="2977" spans="1:1" x14ac:dyDescent="0.35">
      <c r="A2977" s="89"/>
    </row>
    <row r="2978" spans="1:1" x14ac:dyDescent="0.35">
      <c r="A2978" s="89"/>
    </row>
    <row r="2979" spans="1:1" x14ac:dyDescent="0.35">
      <c r="A2979" s="89"/>
    </row>
    <row r="2980" spans="1:1" x14ac:dyDescent="0.35">
      <c r="A2980" s="89"/>
    </row>
    <row r="2981" spans="1:1" x14ac:dyDescent="0.35">
      <c r="A2981" s="89"/>
    </row>
    <row r="2982" spans="1:1" x14ac:dyDescent="0.35">
      <c r="A2982" s="89"/>
    </row>
    <row r="2983" spans="1:1" x14ac:dyDescent="0.35">
      <c r="A2983" s="89"/>
    </row>
    <row r="2984" spans="1:1" x14ac:dyDescent="0.35">
      <c r="A2984" s="89"/>
    </row>
    <row r="2985" spans="1:1" x14ac:dyDescent="0.35">
      <c r="A2985" s="89"/>
    </row>
    <row r="2986" spans="1:1" x14ac:dyDescent="0.35">
      <c r="A2986" s="89"/>
    </row>
    <row r="2987" spans="1:1" x14ac:dyDescent="0.35">
      <c r="A2987" s="89"/>
    </row>
    <row r="2988" spans="1:1" x14ac:dyDescent="0.35">
      <c r="A2988" s="89"/>
    </row>
    <row r="2989" spans="1:1" x14ac:dyDescent="0.35">
      <c r="A2989" s="89"/>
    </row>
    <row r="2990" spans="1:1" x14ac:dyDescent="0.35">
      <c r="A2990" s="89"/>
    </row>
    <row r="2991" spans="1:1" x14ac:dyDescent="0.35">
      <c r="A2991" s="89"/>
    </row>
    <row r="2992" spans="1:1" x14ac:dyDescent="0.35">
      <c r="A2992" s="89"/>
    </row>
    <row r="2993" spans="1:1" x14ac:dyDescent="0.35">
      <c r="A2993" s="89"/>
    </row>
    <row r="2994" spans="1:1" x14ac:dyDescent="0.35">
      <c r="A2994" s="89"/>
    </row>
    <row r="2995" spans="1:1" x14ac:dyDescent="0.35">
      <c r="A2995" s="89"/>
    </row>
    <row r="2996" spans="1:1" x14ac:dyDescent="0.35">
      <c r="A2996" s="89"/>
    </row>
    <row r="2997" spans="1:1" x14ac:dyDescent="0.35">
      <c r="A2997" s="89"/>
    </row>
    <row r="2998" spans="1:1" x14ac:dyDescent="0.35">
      <c r="A2998" s="89"/>
    </row>
    <row r="2999" spans="1:1" x14ac:dyDescent="0.35">
      <c r="A2999" s="89"/>
    </row>
    <row r="3000" spans="1:1" x14ac:dyDescent="0.35">
      <c r="A3000" s="89"/>
    </row>
    <row r="3001" spans="1:1" x14ac:dyDescent="0.35">
      <c r="A3001" s="89"/>
    </row>
    <row r="3002" spans="1:1" x14ac:dyDescent="0.35">
      <c r="A3002" s="89"/>
    </row>
    <row r="3003" spans="1:1" x14ac:dyDescent="0.35">
      <c r="A3003" s="89"/>
    </row>
    <row r="3004" spans="1:1" x14ac:dyDescent="0.35">
      <c r="A3004" s="89"/>
    </row>
    <row r="3005" spans="1:1" x14ac:dyDescent="0.35">
      <c r="A3005" s="89"/>
    </row>
    <row r="3006" spans="1:1" x14ac:dyDescent="0.35">
      <c r="A3006" s="89"/>
    </row>
    <row r="3007" spans="1:1" x14ac:dyDescent="0.35">
      <c r="A3007" s="89"/>
    </row>
    <row r="3008" spans="1:1" x14ac:dyDescent="0.35">
      <c r="A3008" s="89"/>
    </row>
    <row r="3009" spans="1:1" x14ac:dyDescent="0.35">
      <c r="A3009" s="89"/>
    </row>
    <row r="3010" spans="1:1" x14ac:dyDescent="0.35">
      <c r="A3010" s="89"/>
    </row>
    <row r="3011" spans="1:1" x14ac:dyDescent="0.35">
      <c r="A3011" s="89"/>
    </row>
    <row r="3012" spans="1:1" x14ac:dyDescent="0.35">
      <c r="A3012" s="89"/>
    </row>
    <row r="3013" spans="1:1" x14ac:dyDescent="0.35">
      <c r="A3013" s="89"/>
    </row>
    <row r="3014" spans="1:1" x14ac:dyDescent="0.35">
      <c r="A3014" s="89"/>
    </row>
    <row r="3015" spans="1:1" x14ac:dyDescent="0.35">
      <c r="A3015" s="89"/>
    </row>
    <row r="3016" spans="1:1" x14ac:dyDescent="0.35">
      <c r="A3016" s="89"/>
    </row>
    <row r="3017" spans="1:1" x14ac:dyDescent="0.35">
      <c r="A3017" s="89"/>
    </row>
    <row r="3018" spans="1:1" x14ac:dyDescent="0.35">
      <c r="A3018" s="89"/>
    </row>
    <row r="3019" spans="1:1" x14ac:dyDescent="0.35">
      <c r="A3019" s="89"/>
    </row>
    <row r="3020" spans="1:1" x14ac:dyDescent="0.35">
      <c r="A3020" s="89"/>
    </row>
    <row r="3021" spans="1:1" x14ac:dyDescent="0.35">
      <c r="A3021" s="89"/>
    </row>
    <row r="3022" spans="1:1" x14ac:dyDescent="0.35">
      <c r="A3022" s="89"/>
    </row>
    <row r="3023" spans="1:1" x14ac:dyDescent="0.35">
      <c r="A3023" s="89"/>
    </row>
    <row r="3024" spans="1:1" x14ac:dyDescent="0.35">
      <c r="A3024" s="89"/>
    </row>
    <row r="3025" spans="1:1" x14ac:dyDescent="0.35">
      <c r="A3025" s="89"/>
    </row>
    <row r="3026" spans="1:1" x14ac:dyDescent="0.35">
      <c r="A3026" s="89"/>
    </row>
    <row r="3027" spans="1:1" x14ac:dyDescent="0.35">
      <c r="A3027" s="89"/>
    </row>
    <row r="3028" spans="1:1" x14ac:dyDescent="0.35">
      <c r="A3028" s="89"/>
    </row>
    <row r="3029" spans="1:1" x14ac:dyDescent="0.35">
      <c r="A3029" s="89"/>
    </row>
    <row r="3030" spans="1:1" x14ac:dyDescent="0.35">
      <c r="A3030" s="89"/>
    </row>
    <row r="3031" spans="1:1" x14ac:dyDescent="0.35">
      <c r="A3031" s="89"/>
    </row>
    <row r="3032" spans="1:1" x14ac:dyDescent="0.35">
      <c r="A3032" s="89"/>
    </row>
    <row r="3033" spans="1:1" x14ac:dyDescent="0.35">
      <c r="A3033" s="89"/>
    </row>
    <row r="3034" spans="1:1" x14ac:dyDescent="0.35">
      <c r="A3034" s="89"/>
    </row>
    <row r="3035" spans="1:1" x14ac:dyDescent="0.35">
      <c r="A3035" s="89"/>
    </row>
    <row r="3036" spans="1:1" x14ac:dyDescent="0.35">
      <c r="A3036" s="89"/>
    </row>
    <row r="3037" spans="1:1" x14ac:dyDescent="0.35">
      <c r="A3037" s="89"/>
    </row>
    <row r="3038" spans="1:1" x14ac:dyDescent="0.35">
      <c r="A3038" s="89"/>
    </row>
    <row r="3039" spans="1:1" x14ac:dyDescent="0.35">
      <c r="A3039" s="89"/>
    </row>
    <row r="3040" spans="1:1" x14ac:dyDescent="0.35">
      <c r="A3040" s="89"/>
    </row>
    <row r="3041" spans="1:1" x14ac:dyDescent="0.35">
      <c r="A3041" s="89"/>
    </row>
    <row r="3042" spans="1:1" x14ac:dyDescent="0.35">
      <c r="A3042" s="89"/>
    </row>
    <row r="3043" spans="1:1" x14ac:dyDescent="0.35">
      <c r="A3043" s="89"/>
    </row>
    <row r="3044" spans="1:1" x14ac:dyDescent="0.35">
      <c r="A3044" s="89"/>
    </row>
    <row r="3045" spans="1:1" x14ac:dyDescent="0.35">
      <c r="A3045" s="89"/>
    </row>
    <row r="3046" spans="1:1" x14ac:dyDescent="0.35">
      <c r="A3046" s="89"/>
    </row>
    <row r="3047" spans="1:1" x14ac:dyDescent="0.35">
      <c r="A3047" s="89"/>
    </row>
    <row r="3048" spans="1:1" x14ac:dyDescent="0.35">
      <c r="A3048" s="89"/>
    </row>
    <row r="3049" spans="1:1" x14ac:dyDescent="0.35">
      <c r="A3049" s="89"/>
    </row>
    <row r="3050" spans="1:1" x14ac:dyDescent="0.35">
      <c r="A3050" s="89"/>
    </row>
    <row r="3051" spans="1:1" x14ac:dyDescent="0.35">
      <c r="A3051" s="89"/>
    </row>
    <row r="3052" spans="1:1" x14ac:dyDescent="0.35">
      <c r="A3052" s="89"/>
    </row>
    <row r="3053" spans="1:1" x14ac:dyDescent="0.35">
      <c r="A3053" s="89"/>
    </row>
    <row r="3054" spans="1:1" x14ac:dyDescent="0.35">
      <c r="A3054" s="89"/>
    </row>
    <row r="3055" spans="1:1" x14ac:dyDescent="0.35">
      <c r="A3055" s="89"/>
    </row>
    <row r="3056" spans="1:1" x14ac:dyDescent="0.35">
      <c r="A3056" s="89"/>
    </row>
    <row r="3057" spans="1:1" x14ac:dyDescent="0.35">
      <c r="A3057" s="89"/>
    </row>
    <row r="3058" spans="1:1" x14ac:dyDescent="0.35">
      <c r="A3058" s="89"/>
    </row>
    <row r="3059" spans="1:1" x14ac:dyDescent="0.35">
      <c r="A3059" s="89"/>
    </row>
    <row r="3060" spans="1:1" x14ac:dyDescent="0.35">
      <c r="A3060" s="89"/>
    </row>
    <row r="3061" spans="1:1" x14ac:dyDescent="0.35">
      <c r="A3061" s="89"/>
    </row>
    <row r="3062" spans="1:1" x14ac:dyDescent="0.35">
      <c r="A3062" s="89"/>
    </row>
    <row r="3063" spans="1:1" x14ac:dyDescent="0.35">
      <c r="A3063" s="89"/>
    </row>
    <row r="3064" spans="1:1" x14ac:dyDescent="0.35">
      <c r="A3064" s="89"/>
    </row>
    <row r="3065" spans="1:1" x14ac:dyDescent="0.35">
      <c r="A3065" s="89"/>
    </row>
    <row r="3066" spans="1:1" x14ac:dyDescent="0.35">
      <c r="A3066" s="89"/>
    </row>
    <row r="3067" spans="1:1" x14ac:dyDescent="0.35">
      <c r="A3067" s="89"/>
    </row>
    <row r="3068" spans="1:1" x14ac:dyDescent="0.35">
      <c r="A3068" s="89"/>
    </row>
    <row r="3069" spans="1:1" x14ac:dyDescent="0.35">
      <c r="A3069" s="89"/>
    </row>
    <row r="3070" spans="1:1" x14ac:dyDescent="0.35">
      <c r="A3070" s="89"/>
    </row>
    <row r="3071" spans="1:1" x14ac:dyDescent="0.35">
      <c r="A3071" s="89"/>
    </row>
    <row r="3072" spans="1:1" x14ac:dyDescent="0.35">
      <c r="A3072" s="89"/>
    </row>
    <row r="3073" spans="1:1" x14ac:dyDescent="0.35">
      <c r="A3073" s="89"/>
    </row>
    <row r="3074" spans="1:1" x14ac:dyDescent="0.35">
      <c r="A3074" s="89"/>
    </row>
    <row r="3075" spans="1:1" x14ac:dyDescent="0.35">
      <c r="A3075" s="89"/>
    </row>
    <row r="3076" spans="1:1" x14ac:dyDescent="0.35">
      <c r="A3076" s="89"/>
    </row>
    <row r="3077" spans="1:1" x14ac:dyDescent="0.35">
      <c r="A3077" s="89"/>
    </row>
    <row r="3078" spans="1:1" x14ac:dyDescent="0.35">
      <c r="A3078" s="89"/>
    </row>
    <row r="3079" spans="1:1" x14ac:dyDescent="0.35">
      <c r="A3079" s="89"/>
    </row>
    <row r="3080" spans="1:1" x14ac:dyDescent="0.35">
      <c r="A3080" s="89"/>
    </row>
    <row r="3081" spans="1:1" x14ac:dyDescent="0.35">
      <c r="A3081" s="89"/>
    </row>
    <row r="3082" spans="1:1" x14ac:dyDescent="0.35">
      <c r="A3082" s="89"/>
    </row>
    <row r="3083" spans="1:1" x14ac:dyDescent="0.35">
      <c r="A3083" s="89"/>
    </row>
    <row r="3084" spans="1:1" x14ac:dyDescent="0.35">
      <c r="A3084" s="89"/>
    </row>
    <row r="3085" spans="1:1" x14ac:dyDescent="0.35">
      <c r="A3085" s="89"/>
    </row>
    <row r="3086" spans="1:1" x14ac:dyDescent="0.35">
      <c r="A3086" s="89"/>
    </row>
    <row r="3087" spans="1:1" x14ac:dyDescent="0.35">
      <c r="A3087" s="89"/>
    </row>
    <row r="3088" spans="1:1" x14ac:dyDescent="0.35">
      <c r="A3088" s="89"/>
    </row>
    <row r="3089" spans="1:1" x14ac:dyDescent="0.35">
      <c r="A3089" s="89"/>
    </row>
    <row r="3090" spans="1:1" x14ac:dyDescent="0.35">
      <c r="A3090" s="89"/>
    </row>
    <row r="3091" spans="1:1" x14ac:dyDescent="0.35">
      <c r="A3091" s="89"/>
    </row>
    <row r="3092" spans="1:1" x14ac:dyDescent="0.35">
      <c r="A3092" s="89"/>
    </row>
    <row r="3093" spans="1:1" x14ac:dyDescent="0.35">
      <c r="A3093" s="89"/>
    </row>
    <row r="3094" spans="1:1" x14ac:dyDescent="0.35">
      <c r="A3094" s="89"/>
    </row>
    <row r="3095" spans="1:1" x14ac:dyDescent="0.35">
      <c r="A3095" s="89"/>
    </row>
    <row r="3096" spans="1:1" x14ac:dyDescent="0.35">
      <c r="A3096" s="89"/>
    </row>
    <row r="3097" spans="1:1" x14ac:dyDescent="0.35">
      <c r="A3097" s="89"/>
    </row>
    <row r="3098" spans="1:1" x14ac:dyDescent="0.35">
      <c r="A3098" s="89"/>
    </row>
    <row r="3099" spans="1:1" x14ac:dyDescent="0.35">
      <c r="A3099" s="89"/>
    </row>
    <row r="3100" spans="1:1" x14ac:dyDescent="0.35">
      <c r="A3100" s="89"/>
    </row>
    <row r="3101" spans="1:1" x14ac:dyDescent="0.35">
      <c r="A3101" s="89"/>
    </row>
    <row r="3102" spans="1:1" x14ac:dyDescent="0.35">
      <c r="A3102" s="89"/>
    </row>
    <row r="3103" spans="1:1" x14ac:dyDescent="0.35">
      <c r="A3103" s="89"/>
    </row>
    <row r="3104" spans="1:1" x14ac:dyDescent="0.35">
      <c r="A3104" s="89"/>
    </row>
    <row r="3105" spans="1:1" x14ac:dyDescent="0.35">
      <c r="A3105" s="89"/>
    </row>
    <row r="3106" spans="1:1" x14ac:dyDescent="0.35">
      <c r="A3106" s="89"/>
    </row>
    <row r="3107" spans="1:1" x14ac:dyDescent="0.35">
      <c r="A3107" s="89"/>
    </row>
    <row r="3108" spans="1:1" x14ac:dyDescent="0.35">
      <c r="A3108" s="89"/>
    </row>
    <row r="3109" spans="1:1" x14ac:dyDescent="0.35">
      <c r="A3109" s="89"/>
    </row>
    <row r="3110" spans="1:1" x14ac:dyDescent="0.35">
      <c r="A3110" s="89"/>
    </row>
    <row r="3111" spans="1:1" x14ac:dyDescent="0.35">
      <c r="A3111" s="89"/>
    </row>
    <row r="3112" spans="1:1" x14ac:dyDescent="0.35">
      <c r="A3112" s="89"/>
    </row>
    <row r="3113" spans="1:1" x14ac:dyDescent="0.35">
      <c r="A3113" s="89"/>
    </row>
    <row r="3114" spans="1:1" x14ac:dyDescent="0.35">
      <c r="A3114" s="89"/>
    </row>
    <row r="3115" spans="1:1" x14ac:dyDescent="0.35">
      <c r="A3115" s="89"/>
    </row>
    <row r="3116" spans="1:1" x14ac:dyDescent="0.35">
      <c r="A3116" s="89"/>
    </row>
    <row r="3117" spans="1:1" x14ac:dyDescent="0.35">
      <c r="A3117" s="89"/>
    </row>
    <row r="3118" spans="1:1" x14ac:dyDescent="0.35">
      <c r="A3118" s="89"/>
    </row>
    <row r="3119" spans="1:1" x14ac:dyDescent="0.35">
      <c r="A3119" s="89"/>
    </row>
    <row r="3120" spans="1:1" x14ac:dyDescent="0.35">
      <c r="A3120" s="89"/>
    </row>
    <row r="3121" spans="1:1" x14ac:dyDescent="0.35">
      <c r="A3121" s="89"/>
    </row>
    <row r="3122" spans="1:1" x14ac:dyDescent="0.35">
      <c r="A3122" s="89"/>
    </row>
    <row r="3123" spans="1:1" x14ac:dyDescent="0.35">
      <c r="A3123" s="89"/>
    </row>
    <row r="3124" spans="1:1" x14ac:dyDescent="0.35">
      <c r="A3124" s="89"/>
    </row>
    <row r="3125" spans="1:1" x14ac:dyDescent="0.35">
      <c r="A3125" s="89"/>
    </row>
    <row r="3126" spans="1:1" x14ac:dyDescent="0.35">
      <c r="A3126" s="89"/>
    </row>
    <row r="3127" spans="1:1" x14ac:dyDescent="0.35">
      <c r="A3127" s="89"/>
    </row>
    <row r="3128" spans="1:1" x14ac:dyDescent="0.35">
      <c r="A3128" s="89"/>
    </row>
    <row r="3129" spans="1:1" x14ac:dyDescent="0.35">
      <c r="A3129" s="89"/>
    </row>
    <row r="3130" spans="1:1" x14ac:dyDescent="0.35">
      <c r="A3130" s="89"/>
    </row>
    <row r="3131" spans="1:1" x14ac:dyDescent="0.35">
      <c r="A3131" s="89"/>
    </row>
    <row r="3132" spans="1:1" x14ac:dyDescent="0.35">
      <c r="A3132" s="89"/>
    </row>
    <row r="3133" spans="1:1" x14ac:dyDescent="0.35">
      <c r="A3133" s="89"/>
    </row>
    <row r="3134" spans="1:1" x14ac:dyDescent="0.35">
      <c r="A3134" s="89"/>
    </row>
    <row r="3135" spans="1:1" x14ac:dyDescent="0.35">
      <c r="A3135" s="89"/>
    </row>
    <row r="3136" spans="1:1" x14ac:dyDescent="0.35">
      <c r="A3136" s="89"/>
    </row>
    <row r="3137" spans="1:1" x14ac:dyDescent="0.35">
      <c r="A3137" s="89"/>
    </row>
    <row r="3138" spans="1:1" x14ac:dyDescent="0.35">
      <c r="A3138" s="89"/>
    </row>
    <row r="3139" spans="1:1" x14ac:dyDescent="0.35">
      <c r="A3139" s="89"/>
    </row>
    <row r="3140" spans="1:1" x14ac:dyDescent="0.35">
      <c r="A3140" s="89"/>
    </row>
    <row r="3141" spans="1:1" x14ac:dyDescent="0.35">
      <c r="A3141" s="89"/>
    </row>
    <row r="3142" spans="1:1" x14ac:dyDescent="0.35">
      <c r="A3142" s="89"/>
    </row>
    <row r="3143" spans="1:1" x14ac:dyDescent="0.35">
      <c r="A3143" s="89"/>
    </row>
    <row r="3144" spans="1:1" x14ac:dyDescent="0.35">
      <c r="A3144" s="89"/>
    </row>
    <row r="3145" spans="1:1" x14ac:dyDescent="0.35">
      <c r="A3145" s="89"/>
    </row>
    <row r="3146" spans="1:1" x14ac:dyDescent="0.35">
      <c r="A3146" s="89"/>
    </row>
    <row r="3147" spans="1:1" x14ac:dyDescent="0.35">
      <c r="A3147" s="89"/>
    </row>
    <row r="3148" spans="1:1" x14ac:dyDescent="0.35">
      <c r="A3148" s="89"/>
    </row>
    <row r="3149" spans="1:1" x14ac:dyDescent="0.35">
      <c r="A3149" s="89"/>
    </row>
    <row r="3150" spans="1:1" x14ac:dyDescent="0.35">
      <c r="A3150" s="89"/>
    </row>
    <row r="3151" spans="1:1" x14ac:dyDescent="0.35">
      <c r="A3151" s="89"/>
    </row>
    <row r="3152" spans="1:1" x14ac:dyDescent="0.35">
      <c r="A3152" s="89"/>
    </row>
    <row r="3153" spans="1:1" x14ac:dyDescent="0.35">
      <c r="A3153" s="89"/>
    </row>
    <row r="3154" spans="1:1" x14ac:dyDescent="0.35">
      <c r="A3154" s="89"/>
    </row>
    <row r="3155" spans="1:1" x14ac:dyDescent="0.35">
      <c r="A3155" s="89"/>
    </row>
    <row r="3156" spans="1:1" x14ac:dyDescent="0.35">
      <c r="A3156" s="89"/>
    </row>
    <row r="3157" spans="1:1" x14ac:dyDescent="0.35">
      <c r="A3157" s="89"/>
    </row>
    <row r="3158" spans="1:1" x14ac:dyDescent="0.35">
      <c r="A3158" s="89"/>
    </row>
    <row r="3159" spans="1:1" x14ac:dyDescent="0.35">
      <c r="A3159" s="89"/>
    </row>
    <row r="3160" spans="1:1" x14ac:dyDescent="0.35">
      <c r="A3160" s="89"/>
    </row>
    <row r="3161" spans="1:1" x14ac:dyDescent="0.35">
      <c r="A3161" s="89"/>
    </row>
    <row r="3162" spans="1:1" x14ac:dyDescent="0.35">
      <c r="A3162" s="89"/>
    </row>
    <row r="3163" spans="1:1" x14ac:dyDescent="0.35">
      <c r="A3163" s="89"/>
    </row>
    <row r="3164" spans="1:1" x14ac:dyDescent="0.35">
      <c r="A3164" s="89"/>
    </row>
    <row r="3165" spans="1:1" x14ac:dyDescent="0.35">
      <c r="A3165" s="89"/>
    </row>
    <row r="3166" spans="1:1" x14ac:dyDescent="0.35">
      <c r="A3166" s="89"/>
    </row>
    <row r="3167" spans="1:1" x14ac:dyDescent="0.35">
      <c r="A3167" s="89"/>
    </row>
    <row r="3168" spans="1:1" x14ac:dyDescent="0.35">
      <c r="A3168" s="89"/>
    </row>
    <row r="3169" spans="1:1" x14ac:dyDescent="0.35">
      <c r="A3169" s="89"/>
    </row>
    <row r="3170" spans="1:1" x14ac:dyDescent="0.35">
      <c r="A3170" s="89"/>
    </row>
    <row r="3171" spans="1:1" x14ac:dyDescent="0.35">
      <c r="A3171" s="89"/>
    </row>
    <row r="3172" spans="1:1" x14ac:dyDescent="0.35">
      <c r="A3172" s="89"/>
    </row>
    <row r="3173" spans="1:1" x14ac:dyDescent="0.35">
      <c r="A3173" s="89"/>
    </row>
    <row r="3174" spans="1:1" x14ac:dyDescent="0.35">
      <c r="A3174" s="89"/>
    </row>
    <row r="3175" spans="1:1" x14ac:dyDescent="0.35">
      <c r="A3175" s="89"/>
    </row>
    <row r="3176" spans="1:1" x14ac:dyDescent="0.35">
      <c r="A3176" s="89"/>
    </row>
    <row r="3177" spans="1:1" x14ac:dyDescent="0.35">
      <c r="A3177" s="89"/>
    </row>
    <row r="3178" spans="1:1" x14ac:dyDescent="0.35">
      <c r="A3178" s="89"/>
    </row>
    <row r="3179" spans="1:1" x14ac:dyDescent="0.35">
      <c r="A3179" s="89"/>
    </row>
    <row r="3180" spans="1:1" x14ac:dyDescent="0.35">
      <c r="A3180" s="89"/>
    </row>
    <row r="3181" spans="1:1" x14ac:dyDescent="0.35">
      <c r="A3181" s="89"/>
    </row>
    <row r="3182" spans="1:1" x14ac:dyDescent="0.35">
      <c r="A3182" s="89"/>
    </row>
    <row r="3183" spans="1:1" x14ac:dyDescent="0.35">
      <c r="A3183" s="89"/>
    </row>
    <row r="3184" spans="1:1" x14ac:dyDescent="0.35">
      <c r="A3184" s="89"/>
    </row>
    <row r="3185" spans="1:1" x14ac:dyDescent="0.35">
      <c r="A3185" s="89"/>
    </row>
    <row r="3186" spans="1:1" x14ac:dyDescent="0.35">
      <c r="A3186" s="89"/>
    </row>
    <row r="3187" spans="1:1" x14ac:dyDescent="0.35">
      <c r="A3187" s="89"/>
    </row>
    <row r="3188" spans="1:1" x14ac:dyDescent="0.35">
      <c r="A3188" s="89"/>
    </row>
    <row r="3189" spans="1:1" x14ac:dyDescent="0.35">
      <c r="A3189" s="89"/>
    </row>
    <row r="3190" spans="1:1" x14ac:dyDescent="0.35">
      <c r="A3190" s="89"/>
    </row>
    <row r="3191" spans="1:1" x14ac:dyDescent="0.35">
      <c r="A3191" s="89"/>
    </row>
    <row r="3192" spans="1:1" x14ac:dyDescent="0.35">
      <c r="A3192" s="89"/>
    </row>
    <row r="3193" spans="1:1" x14ac:dyDescent="0.35">
      <c r="A3193" s="89"/>
    </row>
    <row r="3194" spans="1:1" x14ac:dyDescent="0.35">
      <c r="A3194" s="89"/>
    </row>
    <row r="3195" spans="1:1" x14ac:dyDescent="0.35">
      <c r="A3195" s="89"/>
    </row>
    <row r="3196" spans="1:1" x14ac:dyDescent="0.35">
      <c r="A3196" s="89"/>
    </row>
    <row r="3197" spans="1:1" x14ac:dyDescent="0.35">
      <c r="A3197" s="89"/>
    </row>
    <row r="3198" spans="1:1" x14ac:dyDescent="0.35">
      <c r="A3198" s="89"/>
    </row>
    <row r="3199" spans="1:1" x14ac:dyDescent="0.35">
      <c r="A3199" s="89"/>
    </row>
    <row r="3200" spans="1:1" x14ac:dyDescent="0.35">
      <c r="A3200" s="89"/>
    </row>
    <row r="3201" spans="1:1" x14ac:dyDescent="0.35">
      <c r="A3201" s="89"/>
    </row>
    <row r="3202" spans="1:1" x14ac:dyDescent="0.35">
      <c r="A3202" s="89"/>
    </row>
    <row r="3203" spans="1:1" x14ac:dyDescent="0.35">
      <c r="A3203" s="89"/>
    </row>
    <row r="3204" spans="1:1" x14ac:dyDescent="0.35">
      <c r="A3204" s="89"/>
    </row>
    <row r="3205" spans="1:1" x14ac:dyDescent="0.35">
      <c r="A3205" s="89"/>
    </row>
    <row r="3206" spans="1:1" x14ac:dyDescent="0.35">
      <c r="A3206" s="89"/>
    </row>
    <row r="3207" spans="1:1" x14ac:dyDescent="0.35">
      <c r="A3207" s="89"/>
    </row>
    <row r="3208" spans="1:1" x14ac:dyDescent="0.35">
      <c r="A3208" s="89"/>
    </row>
    <row r="3209" spans="1:1" x14ac:dyDescent="0.35">
      <c r="A3209" s="89"/>
    </row>
    <row r="3210" spans="1:1" x14ac:dyDescent="0.35">
      <c r="A3210" s="89"/>
    </row>
    <row r="3211" spans="1:1" x14ac:dyDescent="0.35">
      <c r="A3211" s="89"/>
    </row>
    <row r="3212" spans="1:1" x14ac:dyDescent="0.35">
      <c r="A3212" s="89"/>
    </row>
    <row r="3213" spans="1:1" x14ac:dyDescent="0.35">
      <c r="A3213" s="89"/>
    </row>
    <row r="3214" spans="1:1" x14ac:dyDescent="0.35">
      <c r="A3214" s="89"/>
    </row>
    <row r="3215" spans="1:1" x14ac:dyDescent="0.35">
      <c r="A3215" s="89"/>
    </row>
    <row r="3216" spans="1:1" x14ac:dyDescent="0.35">
      <c r="A3216" s="89"/>
    </row>
    <row r="3217" spans="1:1" x14ac:dyDescent="0.35">
      <c r="A3217" s="89"/>
    </row>
    <row r="3218" spans="1:1" x14ac:dyDescent="0.35">
      <c r="A3218" s="89"/>
    </row>
    <row r="3219" spans="1:1" x14ac:dyDescent="0.35">
      <c r="A3219" s="89"/>
    </row>
    <row r="3220" spans="1:1" x14ac:dyDescent="0.35">
      <c r="A3220" s="89"/>
    </row>
    <row r="3221" spans="1:1" x14ac:dyDescent="0.35">
      <c r="A3221" s="89"/>
    </row>
    <row r="3222" spans="1:1" x14ac:dyDescent="0.35">
      <c r="A3222" s="89"/>
    </row>
    <row r="3223" spans="1:1" x14ac:dyDescent="0.35">
      <c r="A3223" s="89"/>
    </row>
    <row r="3224" spans="1:1" x14ac:dyDescent="0.35">
      <c r="A3224" s="89"/>
    </row>
    <row r="3225" spans="1:1" x14ac:dyDescent="0.35">
      <c r="A3225" s="89"/>
    </row>
    <row r="3226" spans="1:1" x14ac:dyDescent="0.35">
      <c r="A3226" s="89"/>
    </row>
    <row r="3227" spans="1:1" x14ac:dyDescent="0.35">
      <c r="A3227" s="89"/>
    </row>
    <row r="3228" spans="1:1" x14ac:dyDescent="0.35">
      <c r="A3228" s="89"/>
    </row>
    <row r="3229" spans="1:1" x14ac:dyDescent="0.35">
      <c r="A3229" s="89"/>
    </row>
    <row r="3230" spans="1:1" x14ac:dyDescent="0.35">
      <c r="A3230" s="89"/>
    </row>
    <row r="3231" spans="1:1" x14ac:dyDescent="0.35">
      <c r="A3231" s="89"/>
    </row>
    <row r="3232" spans="1:1" x14ac:dyDescent="0.35">
      <c r="A3232" s="89"/>
    </row>
    <row r="3233" spans="1:1" x14ac:dyDescent="0.35">
      <c r="A3233" s="89"/>
    </row>
    <row r="3234" spans="1:1" x14ac:dyDescent="0.35">
      <c r="A3234" s="89"/>
    </row>
    <row r="3235" spans="1:1" x14ac:dyDescent="0.35">
      <c r="A3235" s="89"/>
    </row>
    <row r="3236" spans="1:1" x14ac:dyDescent="0.35">
      <c r="A3236" s="89"/>
    </row>
    <row r="3237" spans="1:1" x14ac:dyDescent="0.35">
      <c r="A3237" s="89"/>
    </row>
    <row r="3238" spans="1:1" x14ac:dyDescent="0.35">
      <c r="A3238" s="89"/>
    </row>
    <row r="3239" spans="1:1" x14ac:dyDescent="0.35">
      <c r="A3239" s="89"/>
    </row>
    <row r="3240" spans="1:1" x14ac:dyDescent="0.35">
      <c r="A3240" s="89"/>
    </row>
    <row r="3241" spans="1:1" x14ac:dyDescent="0.35">
      <c r="A3241" s="89"/>
    </row>
    <row r="3242" spans="1:1" x14ac:dyDescent="0.35">
      <c r="A3242" s="89"/>
    </row>
    <row r="3243" spans="1:1" x14ac:dyDescent="0.35">
      <c r="A3243" s="89"/>
    </row>
    <row r="3244" spans="1:1" x14ac:dyDescent="0.35">
      <c r="A3244" s="89"/>
    </row>
    <row r="3245" spans="1:1" x14ac:dyDescent="0.35">
      <c r="A3245" s="89"/>
    </row>
    <row r="3246" spans="1:1" x14ac:dyDescent="0.35">
      <c r="A3246" s="89"/>
    </row>
    <row r="3247" spans="1:1" x14ac:dyDescent="0.35">
      <c r="A3247" s="89"/>
    </row>
    <row r="3248" spans="1:1" x14ac:dyDescent="0.35">
      <c r="A3248" s="89"/>
    </row>
    <row r="3249" spans="1:1" x14ac:dyDescent="0.35">
      <c r="A3249" s="89"/>
    </row>
    <row r="3250" spans="1:1" x14ac:dyDescent="0.35">
      <c r="A3250" s="89"/>
    </row>
    <row r="3251" spans="1:1" x14ac:dyDescent="0.35">
      <c r="A3251" s="89"/>
    </row>
    <row r="3252" spans="1:1" x14ac:dyDescent="0.35">
      <c r="A3252" s="89"/>
    </row>
    <row r="3253" spans="1:1" x14ac:dyDescent="0.35">
      <c r="A3253" s="89"/>
    </row>
    <row r="3254" spans="1:1" x14ac:dyDescent="0.35">
      <c r="A3254" s="89"/>
    </row>
    <row r="3255" spans="1:1" x14ac:dyDescent="0.35">
      <c r="A3255" s="89"/>
    </row>
    <row r="3256" spans="1:1" x14ac:dyDescent="0.35">
      <c r="A3256" s="89"/>
    </row>
    <row r="3257" spans="1:1" x14ac:dyDescent="0.35">
      <c r="A3257" s="89"/>
    </row>
    <row r="3258" spans="1:1" x14ac:dyDescent="0.35">
      <c r="A3258" s="89"/>
    </row>
    <row r="3259" spans="1:1" x14ac:dyDescent="0.35">
      <c r="A3259" s="89"/>
    </row>
    <row r="3260" spans="1:1" x14ac:dyDescent="0.35">
      <c r="A3260" s="89"/>
    </row>
    <row r="3261" spans="1:1" x14ac:dyDescent="0.35">
      <c r="A3261" s="89"/>
    </row>
    <row r="3262" spans="1:1" x14ac:dyDescent="0.35">
      <c r="A3262" s="89"/>
    </row>
    <row r="3263" spans="1:1" x14ac:dyDescent="0.35">
      <c r="A3263" s="89"/>
    </row>
    <row r="3264" spans="1:1" x14ac:dyDescent="0.35">
      <c r="A3264" s="89"/>
    </row>
    <row r="3265" spans="1:1" x14ac:dyDescent="0.35">
      <c r="A3265" s="89"/>
    </row>
    <row r="3266" spans="1:1" x14ac:dyDescent="0.35">
      <c r="A3266" s="89"/>
    </row>
    <row r="3267" spans="1:1" x14ac:dyDescent="0.35">
      <c r="A3267" s="89"/>
    </row>
    <row r="3268" spans="1:1" x14ac:dyDescent="0.35">
      <c r="A3268" s="89"/>
    </row>
    <row r="3269" spans="1:1" x14ac:dyDescent="0.35">
      <c r="A3269" s="89"/>
    </row>
    <row r="3270" spans="1:1" x14ac:dyDescent="0.35">
      <c r="A3270" s="89"/>
    </row>
    <row r="3271" spans="1:1" x14ac:dyDescent="0.35">
      <c r="A3271" s="89"/>
    </row>
    <row r="3272" spans="1:1" x14ac:dyDescent="0.35">
      <c r="A3272" s="89"/>
    </row>
    <row r="3273" spans="1:1" x14ac:dyDescent="0.35">
      <c r="A3273" s="89"/>
    </row>
    <row r="3274" spans="1:1" x14ac:dyDescent="0.35">
      <c r="A3274" s="89"/>
    </row>
    <row r="3275" spans="1:1" x14ac:dyDescent="0.35">
      <c r="A3275" s="89"/>
    </row>
    <row r="3276" spans="1:1" x14ac:dyDescent="0.35">
      <c r="A3276" s="89"/>
    </row>
    <row r="3277" spans="1:1" x14ac:dyDescent="0.35">
      <c r="A3277" s="89"/>
    </row>
    <row r="3278" spans="1:1" x14ac:dyDescent="0.35">
      <c r="A3278" s="89"/>
    </row>
    <row r="3279" spans="1:1" x14ac:dyDescent="0.35">
      <c r="A3279" s="89"/>
    </row>
    <row r="3280" spans="1:1" x14ac:dyDescent="0.35">
      <c r="A3280" s="89"/>
    </row>
    <row r="3281" spans="1:1" x14ac:dyDescent="0.35">
      <c r="A3281" s="89"/>
    </row>
    <row r="3282" spans="1:1" x14ac:dyDescent="0.35">
      <c r="A3282" s="89"/>
    </row>
    <row r="3283" spans="1:1" x14ac:dyDescent="0.35">
      <c r="A3283" s="89"/>
    </row>
    <row r="3284" spans="1:1" x14ac:dyDescent="0.35">
      <c r="A3284" s="89"/>
    </row>
    <row r="3285" spans="1:1" x14ac:dyDescent="0.35">
      <c r="A3285" s="89"/>
    </row>
    <row r="3286" spans="1:1" x14ac:dyDescent="0.35">
      <c r="A3286" s="89"/>
    </row>
    <row r="3287" spans="1:1" x14ac:dyDescent="0.35">
      <c r="A3287" s="89"/>
    </row>
    <row r="3288" spans="1:1" x14ac:dyDescent="0.35">
      <c r="A3288" s="89"/>
    </row>
    <row r="3289" spans="1:1" x14ac:dyDescent="0.35">
      <c r="A3289" s="89"/>
    </row>
    <row r="3290" spans="1:1" x14ac:dyDescent="0.35">
      <c r="A3290" s="89"/>
    </row>
    <row r="3291" spans="1:1" x14ac:dyDescent="0.35">
      <c r="A3291" s="89"/>
    </row>
    <row r="3292" spans="1:1" x14ac:dyDescent="0.35">
      <c r="A3292" s="89"/>
    </row>
    <row r="3293" spans="1:1" x14ac:dyDescent="0.35">
      <c r="A3293" s="89"/>
    </row>
    <row r="3294" spans="1:1" x14ac:dyDescent="0.35">
      <c r="A3294" s="89"/>
    </row>
    <row r="3295" spans="1:1" x14ac:dyDescent="0.35">
      <c r="A3295" s="89"/>
    </row>
    <row r="3296" spans="1:1" x14ac:dyDescent="0.35">
      <c r="A3296" s="89"/>
    </row>
    <row r="3297" spans="1:1" x14ac:dyDescent="0.35">
      <c r="A3297" s="89"/>
    </row>
    <row r="3298" spans="1:1" x14ac:dyDescent="0.35">
      <c r="A3298" s="89"/>
    </row>
    <row r="3299" spans="1:1" x14ac:dyDescent="0.35">
      <c r="A3299" s="89"/>
    </row>
    <row r="3300" spans="1:1" x14ac:dyDescent="0.35">
      <c r="A3300" s="89"/>
    </row>
    <row r="3301" spans="1:1" x14ac:dyDescent="0.35">
      <c r="A3301" s="89"/>
    </row>
    <row r="3302" spans="1:1" x14ac:dyDescent="0.35">
      <c r="A3302" s="89"/>
    </row>
    <row r="3303" spans="1:1" x14ac:dyDescent="0.35">
      <c r="A3303" s="89"/>
    </row>
    <row r="3304" spans="1:1" x14ac:dyDescent="0.35">
      <c r="A3304" s="89"/>
    </row>
    <row r="3305" spans="1:1" x14ac:dyDescent="0.35">
      <c r="A3305" s="89"/>
    </row>
    <row r="3306" spans="1:1" x14ac:dyDescent="0.35">
      <c r="A3306" s="89"/>
    </row>
    <row r="3307" spans="1:1" x14ac:dyDescent="0.35">
      <c r="A3307" s="89"/>
    </row>
    <row r="3308" spans="1:1" x14ac:dyDescent="0.35">
      <c r="A3308" s="89"/>
    </row>
    <row r="3309" spans="1:1" x14ac:dyDescent="0.35">
      <c r="A3309" s="89"/>
    </row>
    <row r="3310" spans="1:1" x14ac:dyDescent="0.35">
      <c r="A3310" s="89"/>
    </row>
    <row r="3311" spans="1:1" x14ac:dyDescent="0.35">
      <c r="A3311" s="89"/>
    </row>
    <row r="3312" spans="1:1" x14ac:dyDescent="0.35">
      <c r="A3312" s="89"/>
    </row>
    <row r="3313" spans="1:1" x14ac:dyDescent="0.35">
      <c r="A3313" s="89"/>
    </row>
    <row r="3314" spans="1:1" x14ac:dyDescent="0.35">
      <c r="A3314" s="89"/>
    </row>
    <row r="3315" spans="1:1" x14ac:dyDescent="0.35">
      <c r="A3315" s="89"/>
    </row>
    <row r="3316" spans="1:1" x14ac:dyDescent="0.35">
      <c r="A3316" s="89"/>
    </row>
    <row r="3317" spans="1:1" x14ac:dyDescent="0.35">
      <c r="A3317" s="89"/>
    </row>
    <row r="3318" spans="1:1" x14ac:dyDescent="0.35">
      <c r="A3318" s="89"/>
    </row>
    <row r="3319" spans="1:1" x14ac:dyDescent="0.35">
      <c r="A3319" s="89"/>
    </row>
    <row r="3320" spans="1:1" x14ac:dyDescent="0.35">
      <c r="A3320" s="89"/>
    </row>
    <row r="3321" spans="1:1" x14ac:dyDescent="0.35">
      <c r="A3321" s="89"/>
    </row>
    <row r="3322" spans="1:1" x14ac:dyDescent="0.35">
      <c r="A3322" s="89"/>
    </row>
    <row r="3323" spans="1:1" x14ac:dyDescent="0.35">
      <c r="A3323" s="89"/>
    </row>
    <row r="3324" spans="1:1" x14ac:dyDescent="0.35">
      <c r="A3324" s="89"/>
    </row>
    <row r="3325" spans="1:1" x14ac:dyDescent="0.35">
      <c r="A3325" s="89"/>
    </row>
    <row r="3326" spans="1:1" x14ac:dyDescent="0.35">
      <c r="A3326" s="89"/>
    </row>
    <row r="3327" spans="1:1" x14ac:dyDescent="0.35">
      <c r="A3327" s="89"/>
    </row>
    <row r="3328" spans="1:1" x14ac:dyDescent="0.35">
      <c r="A3328" s="89"/>
    </row>
    <row r="3329" spans="1:1" x14ac:dyDescent="0.35">
      <c r="A3329" s="89"/>
    </row>
    <row r="3330" spans="1:1" x14ac:dyDescent="0.35">
      <c r="A3330" s="89"/>
    </row>
    <row r="3331" spans="1:1" x14ac:dyDescent="0.35">
      <c r="A3331" s="89"/>
    </row>
    <row r="3332" spans="1:1" x14ac:dyDescent="0.35">
      <c r="A3332" s="89"/>
    </row>
    <row r="3333" spans="1:1" x14ac:dyDescent="0.35">
      <c r="A3333" s="89"/>
    </row>
    <row r="3334" spans="1:1" x14ac:dyDescent="0.35">
      <c r="A3334" s="89"/>
    </row>
    <row r="3335" spans="1:1" x14ac:dyDescent="0.35">
      <c r="A3335" s="89"/>
    </row>
    <row r="3336" spans="1:1" x14ac:dyDescent="0.35">
      <c r="A3336" s="89"/>
    </row>
    <row r="3337" spans="1:1" x14ac:dyDescent="0.35">
      <c r="A3337" s="89"/>
    </row>
    <row r="3338" spans="1:1" x14ac:dyDescent="0.35">
      <c r="A3338" s="89"/>
    </row>
    <row r="3339" spans="1:1" x14ac:dyDescent="0.35">
      <c r="A3339" s="89"/>
    </row>
    <row r="3340" spans="1:1" x14ac:dyDescent="0.35">
      <c r="A3340" s="89"/>
    </row>
    <row r="3341" spans="1:1" x14ac:dyDescent="0.35">
      <c r="A3341" s="89"/>
    </row>
    <row r="3342" spans="1:1" x14ac:dyDescent="0.35">
      <c r="A3342" s="89"/>
    </row>
    <row r="3343" spans="1:1" x14ac:dyDescent="0.35">
      <c r="A3343" s="89"/>
    </row>
    <row r="3344" spans="1:1" x14ac:dyDescent="0.35">
      <c r="A3344" s="89"/>
    </row>
    <row r="3345" spans="1:1" x14ac:dyDescent="0.35">
      <c r="A3345" s="89"/>
    </row>
    <row r="3346" spans="1:1" x14ac:dyDescent="0.35">
      <c r="A3346" s="89"/>
    </row>
    <row r="3347" spans="1:1" x14ac:dyDescent="0.35">
      <c r="A3347" s="89"/>
    </row>
    <row r="3348" spans="1:1" x14ac:dyDescent="0.35">
      <c r="A3348" s="89"/>
    </row>
    <row r="3349" spans="1:1" x14ac:dyDescent="0.35">
      <c r="A3349" s="89"/>
    </row>
    <row r="3350" spans="1:1" x14ac:dyDescent="0.35">
      <c r="A3350" s="89"/>
    </row>
    <row r="3351" spans="1:1" x14ac:dyDescent="0.35">
      <c r="A3351" s="89"/>
    </row>
    <row r="3352" spans="1:1" x14ac:dyDescent="0.35">
      <c r="A3352" s="89"/>
    </row>
    <row r="3353" spans="1:1" x14ac:dyDescent="0.35">
      <c r="A3353" s="89"/>
    </row>
    <row r="3354" spans="1:1" x14ac:dyDescent="0.35">
      <c r="A3354" s="89"/>
    </row>
    <row r="3355" spans="1:1" x14ac:dyDescent="0.35">
      <c r="A3355" s="89"/>
    </row>
    <row r="3356" spans="1:1" x14ac:dyDescent="0.35">
      <c r="A3356" s="89"/>
    </row>
    <row r="3357" spans="1:1" x14ac:dyDescent="0.35">
      <c r="A3357" s="89"/>
    </row>
    <row r="3358" spans="1:1" x14ac:dyDescent="0.35">
      <c r="A3358" s="89"/>
    </row>
    <row r="3359" spans="1:1" x14ac:dyDescent="0.35">
      <c r="A3359" s="89"/>
    </row>
    <row r="3360" spans="1:1" x14ac:dyDescent="0.35">
      <c r="A3360" s="89"/>
    </row>
    <row r="3361" spans="1:1" x14ac:dyDescent="0.35">
      <c r="A3361" s="89"/>
    </row>
    <row r="3362" spans="1:1" x14ac:dyDescent="0.35">
      <c r="A3362" s="89"/>
    </row>
    <row r="3363" spans="1:1" x14ac:dyDescent="0.35">
      <c r="A3363" s="89"/>
    </row>
    <row r="3364" spans="1:1" x14ac:dyDescent="0.35">
      <c r="A3364" s="89"/>
    </row>
    <row r="3365" spans="1:1" x14ac:dyDescent="0.35">
      <c r="A3365" s="89"/>
    </row>
    <row r="3366" spans="1:1" x14ac:dyDescent="0.35">
      <c r="A3366" s="89"/>
    </row>
    <row r="3367" spans="1:1" x14ac:dyDescent="0.35">
      <c r="A3367" s="89"/>
    </row>
    <row r="3368" spans="1:1" x14ac:dyDescent="0.35">
      <c r="A3368" s="89"/>
    </row>
    <row r="3369" spans="1:1" x14ac:dyDescent="0.35">
      <c r="A3369" s="89"/>
    </row>
    <row r="3370" spans="1:1" x14ac:dyDescent="0.35">
      <c r="A3370" s="89"/>
    </row>
    <row r="3371" spans="1:1" x14ac:dyDescent="0.35">
      <c r="A3371" s="89"/>
    </row>
    <row r="3372" spans="1:1" x14ac:dyDescent="0.35">
      <c r="A3372" s="89"/>
    </row>
    <row r="3373" spans="1:1" x14ac:dyDescent="0.35">
      <c r="A3373" s="89"/>
    </row>
    <row r="3374" spans="1:1" x14ac:dyDescent="0.35">
      <c r="A3374" s="89"/>
    </row>
    <row r="3375" spans="1:1" x14ac:dyDescent="0.35">
      <c r="A3375" s="89"/>
    </row>
    <row r="3376" spans="1:1" x14ac:dyDescent="0.35">
      <c r="A3376" s="89"/>
    </row>
    <row r="3377" spans="1:1" x14ac:dyDescent="0.35">
      <c r="A3377" s="89"/>
    </row>
    <row r="3378" spans="1:1" x14ac:dyDescent="0.35">
      <c r="A3378" s="89"/>
    </row>
    <row r="3379" spans="1:1" x14ac:dyDescent="0.35">
      <c r="A3379" s="89"/>
    </row>
    <row r="3380" spans="1:1" x14ac:dyDescent="0.35">
      <c r="A3380" s="89"/>
    </row>
    <row r="3381" spans="1:1" x14ac:dyDescent="0.35">
      <c r="A3381" s="89"/>
    </row>
    <row r="3382" spans="1:1" x14ac:dyDescent="0.35">
      <c r="A3382" s="89"/>
    </row>
    <row r="3383" spans="1:1" x14ac:dyDescent="0.35">
      <c r="A3383" s="89"/>
    </row>
    <row r="3384" spans="1:1" x14ac:dyDescent="0.35">
      <c r="A3384" s="89"/>
    </row>
    <row r="3385" spans="1:1" x14ac:dyDescent="0.35">
      <c r="A3385" s="89"/>
    </row>
    <row r="3386" spans="1:1" x14ac:dyDescent="0.35">
      <c r="A3386" s="89"/>
    </row>
    <row r="3387" spans="1:1" x14ac:dyDescent="0.35">
      <c r="A3387" s="89"/>
    </row>
    <row r="3388" spans="1:1" x14ac:dyDescent="0.35">
      <c r="A3388" s="89"/>
    </row>
    <row r="3389" spans="1:1" x14ac:dyDescent="0.35">
      <c r="A3389" s="89"/>
    </row>
    <row r="3390" spans="1:1" x14ac:dyDescent="0.35">
      <c r="A3390" s="89"/>
    </row>
    <row r="3391" spans="1:1" x14ac:dyDescent="0.35">
      <c r="A3391" s="89"/>
    </row>
    <row r="3392" spans="1:1" x14ac:dyDescent="0.35">
      <c r="A3392" s="89"/>
    </row>
    <row r="3393" spans="1:1" x14ac:dyDescent="0.35">
      <c r="A3393" s="89"/>
    </row>
    <row r="3394" spans="1:1" x14ac:dyDescent="0.35">
      <c r="A3394" s="89"/>
    </row>
    <row r="3395" spans="1:1" x14ac:dyDescent="0.35">
      <c r="A3395" s="89"/>
    </row>
    <row r="3396" spans="1:1" x14ac:dyDescent="0.35">
      <c r="A3396" s="89"/>
    </row>
    <row r="3397" spans="1:1" x14ac:dyDescent="0.35">
      <c r="A3397" s="89"/>
    </row>
    <row r="3398" spans="1:1" x14ac:dyDescent="0.35">
      <c r="A3398" s="89"/>
    </row>
    <row r="3399" spans="1:1" x14ac:dyDescent="0.35">
      <c r="A3399" s="89"/>
    </row>
    <row r="3400" spans="1:1" x14ac:dyDescent="0.35">
      <c r="A3400" s="89"/>
    </row>
    <row r="3401" spans="1:1" x14ac:dyDescent="0.35">
      <c r="A3401" s="89"/>
    </row>
    <row r="3402" spans="1:1" x14ac:dyDescent="0.35">
      <c r="A3402" s="89"/>
    </row>
    <row r="3403" spans="1:1" x14ac:dyDescent="0.35">
      <c r="A3403" s="89"/>
    </row>
    <row r="3404" spans="1:1" x14ac:dyDescent="0.35">
      <c r="A3404" s="89"/>
    </row>
    <row r="3405" spans="1:1" x14ac:dyDescent="0.35">
      <c r="A3405" s="89"/>
    </row>
    <row r="3406" spans="1:1" x14ac:dyDescent="0.35">
      <c r="A3406" s="89"/>
    </row>
    <row r="3407" spans="1:1" x14ac:dyDescent="0.35">
      <c r="A3407" s="89"/>
    </row>
    <row r="3408" spans="1:1" x14ac:dyDescent="0.35">
      <c r="A3408" s="89"/>
    </row>
    <row r="3409" spans="1:1" x14ac:dyDescent="0.35">
      <c r="A3409" s="89"/>
    </row>
    <row r="3410" spans="1:1" x14ac:dyDescent="0.35">
      <c r="A3410" s="89"/>
    </row>
    <row r="3411" spans="1:1" x14ac:dyDescent="0.35">
      <c r="A3411" s="89"/>
    </row>
    <row r="3412" spans="1:1" x14ac:dyDescent="0.35">
      <c r="A3412" s="89"/>
    </row>
    <row r="3413" spans="1:1" x14ac:dyDescent="0.35">
      <c r="A3413" s="89"/>
    </row>
    <row r="3414" spans="1:1" x14ac:dyDescent="0.35">
      <c r="A3414" s="89"/>
    </row>
    <row r="3415" spans="1:1" x14ac:dyDescent="0.35">
      <c r="A3415" s="89"/>
    </row>
    <row r="3416" spans="1:1" x14ac:dyDescent="0.35">
      <c r="A3416" s="89"/>
    </row>
    <row r="3417" spans="1:1" x14ac:dyDescent="0.35">
      <c r="A3417" s="89"/>
    </row>
    <row r="3418" spans="1:1" x14ac:dyDescent="0.35">
      <c r="A3418" s="89"/>
    </row>
    <row r="3419" spans="1:1" x14ac:dyDescent="0.35">
      <c r="A3419" s="89"/>
    </row>
    <row r="3420" spans="1:1" x14ac:dyDescent="0.35">
      <c r="A3420" s="89"/>
    </row>
    <row r="3421" spans="1:1" x14ac:dyDescent="0.35">
      <c r="A3421" s="89"/>
    </row>
    <row r="3422" spans="1:1" x14ac:dyDescent="0.35">
      <c r="A3422" s="89"/>
    </row>
    <row r="3423" spans="1:1" x14ac:dyDescent="0.35">
      <c r="A3423" s="89"/>
    </row>
    <row r="3424" spans="1:1" x14ac:dyDescent="0.35">
      <c r="A3424" s="89"/>
    </row>
    <row r="3425" spans="1:1" x14ac:dyDescent="0.35">
      <c r="A3425" s="89"/>
    </row>
    <row r="3426" spans="1:1" x14ac:dyDescent="0.35">
      <c r="A3426" s="89"/>
    </row>
    <row r="3427" spans="1:1" x14ac:dyDescent="0.35">
      <c r="A3427" s="89"/>
    </row>
    <row r="3428" spans="1:1" x14ac:dyDescent="0.35">
      <c r="A3428" s="89"/>
    </row>
    <row r="3429" spans="1:1" x14ac:dyDescent="0.35">
      <c r="A3429" s="89"/>
    </row>
    <row r="3430" spans="1:1" x14ac:dyDescent="0.35">
      <c r="A3430" s="89"/>
    </row>
    <row r="3431" spans="1:1" x14ac:dyDescent="0.35">
      <c r="A3431" s="89"/>
    </row>
    <row r="3432" spans="1:1" x14ac:dyDescent="0.35">
      <c r="A3432" s="89"/>
    </row>
    <row r="3433" spans="1:1" x14ac:dyDescent="0.35">
      <c r="A3433" s="89"/>
    </row>
    <row r="3434" spans="1:1" x14ac:dyDescent="0.35">
      <c r="A3434" s="89"/>
    </row>
    <row r="3435" spans="1:1" x14ac:dyDescent="0.35">
      <c r="A3435" s="89"/>
    </row>
    <row r="3436" spans="1:1" x14ac:dyDescent="0.35">
      <c r="A3436" s="89"/>
    </row>
    <row r="3437" spans="1:1" x14ac:dyDescent="0.35">
      <c r="A3437" s="89"/>
    </row>
    <row r="3438" spans="1:1" x14ac:dyDescent="0.35">
      <c r="A3438" s="89"/>
    </row>
    <row r="3439" spans="1:1" x14ac:dyDescent="0.35">
      <c r="A3439" s="89"/>
    </row>
    <row r="3440" spans="1:1" x14ac:dyDescent="0.35">
      <c r="A3440" s="89"/>
    </row>
    <row r="3441" spans="1:1" x14ac:dyDescent="0.35">
      <c r="A3441" s="89"/>
    </row>
    <row r="3442" spans="1:1" x14ac:dyDescent="0.35">
      <c r="A3442" s="89"/>
    </row>
    <row r="3443" spans="1:1" x14ac:dyDescent="0.35">
      <c r="A3443" s="89"/>
    </row>
    <row r="3444" spans="1:1" x14ac:dyDescent="0.35">
      <c r="A3444" s="89"/>
    </row>
    <row r="3445" spans="1:1" x14ac:dyDescent="0.35">
      <c r="A3445" s="89"/>
    </row>
    <row r="3446" spans="1:1" x14ac:dyDescent="0.35">
      <c r="A3446" s="89"/>
    </row>
    <row r="3447" spans="1:1" x14ac:dyDescent="0.35">
      <c r="A3447" s="89"/>
    </row>
    <row r="3448" spans="1:1" x14ac:dyDescent="0.35">
      <c r="A3448" s="89"/>
    </row>
    <row r="3449" spans="1:1" x14ac:dyDescent="0.35">
      <c r="A3449" s="89"/>
    </row>
    <row r="3450" spans="1:1" x14ac:dyDescent="0.35">
      <c r="A3450" s="89"/>
    </row>
    <row r="3451" spans="1:1" x14ac:dyDescent="0.35">
      <c r="A3451" s="89"/>
    </row>
    <row r="3452" spans="1:1" x14ac:dyDescent="0.35">
      <c r="A3452" s="89"/>
    </row>
    <row r="3453" spans="1:1" x14ac:dyDescent="0.35">
      <c r="A3453" s="89"/>
    </row>
    <row r="3454" spans="1:1" x14ac:dyDescent="0.35">
      <c r="A3454" s="89"/>
    </row>
    <row r="3455" spans="1:1" x14ac:dyDescent="0.35">
      <c r="A3455" s="89"/>
    </row>
    <row r="3456" spans="1:1" x14ac:dyDescent="0.35">
      <c r="A3456" s="89"/>
    </row>
    <row r="3457" spans="1:1" x14ac:dyDescent="0.35">
      <c r="A3457" s="89"/>
    </row>
    <row r="3458" spans="1:1" x14ac:dyDescent="0.35">
      <c r="A3458" s="89"/>
    </row>
    <row r="3459" spans="1:1" x14ac:dyDescent="0.35">
      <c r="A3459" s="89"/>
    </row>
    <row r="3460" spans="1:1" x14ac:dyDescent="0.35">
      <c r="A3460" s="89"/>
    </row>
    <row r="3461" spans="1:1" x14ac:dyDescent="0.35">
      <c r="A3461" s="89"/>
    </row>
    <row r="3462" spans="1:1" x14ac:dyDescent="0.35">
      <c r="A3462" s="89"/>
    </row>
    <row r="3463" spans="1:1" x14ac:dyDescent="0.35">
      <c r="A3463" s="89"/>
    </row>
    <row r="3464" spans="1:1" x14ac:dyDescent="0.35">
      <c r="A3464" s="89"/>
    </row>
    <row r="3465" spans="1:1" x14ac:dyDescent="0.35">
      <c r="A3465" s="89"/>
    </row>
    <row r="3466" spans="1:1" x14ac:dyDescent="0.35">
      <c r="A3466" s="89"/>
    </row>
    <row r="3467" spans="1:1" x14ac:dyDescent="0.35">
      <c r="A3467" s="89"/>
    </row>
    <row r="3468" spans="1:1" x14ac:dyDescent="0.35">
      <c r="A3468" s="89"/>
    </row>
    <row r="3469" spans="1:1" x14ac:dyDescent="0.35">
      <c r="A3469" s="89"/>
    </row>
    <row r="3470" spans="1:1" x14ac:dyDescent="0.35">
      <c r="A3470" s="89"/>
    </row>
    <row r="3471" spans="1:1" x14ac:dyDescent="0.35">
      <c r="A3471" s="89"/>
    </row>
    <row r="3472" spans="1:1" x14ac:dyDescent="0.35">
      <c r="A3472" s="89"/>
    </row>
    <row r="3473" spans="1:1" x14ac:dyDescent="0.35">
      <c r="A3473" s="89"/>
    </row>
    <row r="3474" spans="1:1" x14ac:dyDescent="0.35">
      <c r="A3474" s="89"/>
    </row>
    <row r="3475" spans="1:1" x14ac:dyDescent="0.35">
      <c r="A3475" s="89"/>
    </row>
    <row r="3476" spans="1:1" x14ac:dyDescent="0.35">
      <c r="A3476" s="89"/>
    </row>
    <row r="3477" spans="1:1" x14ac:dyDescent="0.35">
      <c r="A3477" s="89"/>
    </row>
    <row r="3478" spans="1:1" x14ac:dyDescent="0.35">
      <c r="A3478" s="89"/>
    </row>
    <row r="3479" spans="1:1" x14ac:dyDescent="0.35">
      <c r="A3479" s="89"/>
    </row>
    <row r="3480" spans="1:1" x14ac:dyDescent="0.35">
      <c r="A3480" s="89"/>
    </row>
    <row r="3481" spans="1:1" x14ac:dyDescent="0.35">
      <c r="A3481" s="89"/>
    </row>
    <row r="3482" spans="1:1" x14ac:dyDescent="0.35">
      <c r="A3482" s="89"/>
    </row>
    <row r="3483" spans="1:1" x14ac:dyDescent="0.35">
      <c r="A3483" s="89"/>
    </row>
    <row r="3484" spans="1:1" x14ac:dyDescent="0.35">
      <c r="A3484" s="89"/>
    </row>
    <row r="3485" spans="1:1" x14ac:dyDescent="0.35">
      <c r="A3485" s="89"/>
    </row>
    <row r="3486" spans="1:1" x14ac:dyDescent="0.35">
      <c r="A3486" s="89"/>
    </row>
    <row r="3487" spans="1:1" x14ac:dyDescent="0.35">
      <c r="A3487" s="89"/>
    </row>
    <row r="3488" spans="1:1" x14ac:dyDescent="0.35">
      <c r="A3488" s="89"/>
    </row>
    <row r="3489" spans="1:1" x14ac:dyDescent="0.35">
      <c r="A3489" s="89"/>
    </row>
    <row r="3490" spans="1:1" x14ac:dyDescent="0.35">
      <c r="A3490" s="89"/>
    </row>
    <row r="3491" spans="1:1" x14ac:dyDescent="0.35">
      <c r="A3491" s="89"/>
    </row>
    <row r="3492" spans="1:1" x14ac:dyDescent="0.35">
      <c r="A3492" s="89"/>
    </row>
    <row r="3493" spans="1:1" x14ac:dyDescent="0.35">
      <c r="A3493" s="89"/>
    </row>
    <row r="3494" spans="1:1" x14ac:dyDescent="0.35">
      <c r="A3494" s="89"/>
    </row>
    <row r="3495" spans="1:1" x14ac:dyDescent="0.35">
      <c r="A3495" s="89"/>
    </row>
    <row r="3496" spans="1:1" x14ac:dyDescent="0.35">
      <c r="A3496" s="89"/>
    </row>
    <row r="3497" spans="1:1" x14ac:dyDescent="0.35">
      <c r="A3497" s="89"/>
    </row>
    <row r="3498" spans="1:1" x14ac:dyDescent="0.35">
      <c r="A3498" s="89"/>
    </row>
    <row r="3499" spans="1:1" x14ac:dyDescent="0.35">
      <c r="A3499" s="89"/>
    </row>
    <row r="3500" spans="1:1" x14ac:dyDescent="0.35">
      <c r="A3500" s="89"/>
    </row>
    <row r="3501" spans="1:1" x14ac:dyDescent="0.35">
      <c r="A3501" s="89"/>
    </row>
    <row r="3502" spans="1:1" x14ac:dyDescent="0.35">
      <c r="A3502" s="89"/>
    </row>
    <row r="3503" spans="1:1" x14ac:dyDescent="0.35">
      <c r="A3503" s="89"/>
    </row>
    <row r="3504" spans="1:1" x14ac:dyDescent="0.35">
      <c r="A3504" s="89"/>
    </row>
    <row r="3505" spans="1:1" x14ac:dyDescent="0.35">
      <c r="A3505" s="89"/>
    </row>
    <row r="3506" spans="1:1" x14ac:dyDescent="0.35">
      <c r="A3506" s="89"/>
    </row>
    <row r="3507" spans="1:1" x14ac:dyDescent="0.35">
      <c r="A3507" s="89"/>
    </row>
    <row r="3508" spans="1:1" x14ac:dyDescent="0.35">
      <c r="A3508" s="89"/>
    </row>
    <row r="3509" spans="1:1" x14ac:dyDescent="0.35">
      <c r="A3509" s="89"/>
    </row>
    <row r="3510" spans="1:1" x14ac:dyDescent="0.35">
      <c r="A3510" s="89"/>
    </row>
    <row r="3511" spans="1:1" x14ac:dyDescent="0.35">
      <c r="A3511" s="89"/>
    </row>
    <row r="3512" spans="1:1" x14ac:dyDescent="0.35">
      <c r="A3512" s="89"/>
    </row>
    <row r="3513" spans="1:1" x14ac:dyDescent="0.35">
      <c r="A3513" s="89"/>
    </row>
    <row r="3514" spans="1:1" x14ac:dyDescent="0.35">
      <c r="A3514" s="89"/>
    </row>
    <row r="3515" spans="1:1" x14ac:dyDescent="0.35">
      <c r="A3515" s="89"/>
    </row>
    <row r="3516" spans="1:1" x14ac:dyDescent="0.35">
      <c r="A3516" s="89"/>
    </row>
    <row r="3517" spans="1:1" x14ac:dyDescent="0.35">
      <c r="A3517" s="89"/>
    </row>
    <row r="3518" spans="1:1" x14ac:dyDescent="0.35">
      <c r="A3518" s="89"/>
    </row>
    <row r="3519" spans="1:1" x14ac:dyDescent="0.35">
      <c r="A3519" s="89"/>
    </row>
    <row r="3520" spans="1:1" x14ac:dyDescent="0.35">
      <c r="A3520" s="89"/>
    </row>
    <row r="3521" spans="1:1" x14ac:dyDescent="0.35">
      <c r="A3521" s="89"/>
    </row>
    <row r="3522" spans="1:1" x14ac:dyDescent="0.35">
      <c r="A3522" s="89"/>
    </row>
    <row r="3523" spans="1:1" x14ac:dyDescent="0.35">
      <c r="A3523" s="89"/>
    </row>
    <row r="3524" spans="1:1" x14ac:dyDescent="0.35">
      <c r="A3524" s="89"/>
    </row>
    <row r="3525" spans="1:1" x14ac:dyDescent="0.35">
      <c r="A3525" s="89"/>
    </row>
    <row r="3526" spans="1:1" x14ac:dyDescent="0.35">
      <c r="A3526" s="89"/>
    </row>
    <row r="3527" spans="1:1" x14ac:dyDescent="0.35">
      <c r="A3527" s="89"/>
    </row>
    <row r="3528" spans="1:1" x14ac:dyDescent="0.35">
      <c r="A3528" s="89"/>
    </row>
    <row r="3529" spans="1:1" x14ac:dyDescent="0.35">
      <c r="A3529" s="89"/>
    </row>
    <row r="3530" spans="1:1" x14ac:dyDescent="0.35">
      <c r="A3530" s="89"/>
    </row>
    <row r="3531" spans="1:1" x14ac:dyDescent="0.35">
      <c r="A3531" s="89"/>
    </row>
    <row r="3532" spans="1:1" x14ac:dyDescent="0.35">
      <c r="A3532" s="89"/>
    </row>
    <row r="3533" spans="1:1" x14ac:dyDescent="0.35">
      <c r="A3533" s="89"/>
    </row>
    <row r="3534" spans="1:1" x14ac:dyDescent="0.35">
      <c r="A3534" s="89"/>
    </row>
    <row r="3535" spans="1:1" x14ac:dyDescent="0.35">
      <c r="A3535" s="89"/>
    </row>
    <row r="3536" spans="1:1" x14ac:dyDescent="0.35">
      <c r="A3536" s="89"/>
    </row>
    <row r="3537" spans="1:1" x14ac:dyDescent="0.35">
      <c r="A3537" s="89"/>
    </row>
    <row r="3538" spans="1:1" x14ac:dyDescent="0.35">
      <c r="A3538" s="89"/>
    </row>
    <row r="3539" spans="1:1" x14ac:dyDescent="0.35">
      <c r="A3539" s="89"/>
    </row>
    <row r="3540" spans="1:1" x14ac:dyDescent="0.35">
      <c r="A3540" s="89"/>
    </row>
    <row r="3541" spans="1:1" x14ac:dyDescent="0.35">
      <c r="A3541" s="89"/>
    </row>
    <row r="3542" spans="1:1" x14ac:dyDescent="0.35">
      <c r="A3542" s="89"/>
    </row>
    <row r="3543" spans="1:1" x14ac:dyDescent="0.35">
      <c r="A3543" s="89"/>
    </row>
    <row r="3544" spans="1:1" x14ac:dyDescent="0.35">
      <c r="A3544" s="89"/>
    </row>
    <row r="3545" spans="1:1" x14ac:dyDescent="0.35">
      <c r="A3545" s="89"/>
    </row>
    <row r="3546" spans="1:1" x14ac:dyDescent="0.35">
      <c r="A3546" s="89"/>
    </row>
    <row r="3547" spans="1:1" x14ac:dyDescent="0.35">
      <c r="A3547" s="89"/>
    </row>
    <row r="3548" spans="1:1" x14ac:dyDescent="0.35">
      <c r="A3548" s="89"/>
    </row>
    <row r="3549" spans="1:1" x14ac:dyDescent="0.35">
      <c r="A3549" s="89"/>
    </row>
    <row r="3550" spans="1:1" x14ac:dyDescent="0.35">
      <c r="A3550" s="89"/>
    </row>
    <row r="3551" spans="1:1" x14ac:dyDescent="0.35">
      <c r="A3551" s="89"/>
    </row>
    <row r="3552" spans="1:1" x14ac:dyDescent="0.35">
      <c r="A3552" s="89"/>
    </row>
    <row r="3553" spans="1:1" x14ac:dyDescent="0.35">
      <c r="A3553" s="89"/>
    </row>
    <row r="3554" spans="1:1" x14ac:dyDescent="0.35">
      <c r="A3554" s="89"/>
    </row>
    <row r="3555" spans="1:1" x14ac:dyDescent="0.35">
      <c r="A3555" s="89"/>
    </row>
    <row r="3556" spans="1:1" x14ac:dyDescent="0.35">
      <c r="A3556" s="89"/>
    </row>
    <row r="3557" spans="1:1" x14ac:dyDescent="0.35">
      <c r="A3557" s="89"/>
    </row>
    <row r="3558" spans="1:1" x14ac:dyDescent="0.35">
      <c r="A3558" s="89"/>
    </row>
    <row r="3559" spans="1:1" x14ac:dyDescent="0.35">
      <c r="A3559" s="89"/>
    </row>
    <row r="3560" spans="1:1" x14ac:dyDescent="0.35">
      <c r="A3560" s="89"/>
    </row>
    <row r="3561" spans="1:1" x14ac:dyDescent="0.35">
      <c r="A3561" s="89"/>
    </row>
    <row r="3562" spans="1:1" x14ac:dyDescent="0.35">
      <c r="A3562" s="89"/>
    </row>
    <row r="3563" spans="1:1" x14ac:dyDescent="0.35">
      <c r="A3563" s="89"/>
    </row>
    <row r="3564" spans="1:1" x14ac:dyDescent="0.35">
      <c r="A3564" s="89"/>
    </row>
    <row r="3565" spans="1:1" x14ac:dyDescent="0.35">
      <c r="A3565" s="89"/>
    </row>
    <row r="3566" spans="1:1" x14ac:dyDescent="0.35">
      <c r="A3566" s="89"/>
    </row>
    <row r="3567" spans="1:1" x14ac:dyDescent="0.35">
      <c r="A3567" s="89"/>
    </row>
    <row r="3568" spans="1:1" x14ac:dyDescent="0.35">
      <c r="A3568" s="89"/>
    </row>
    <row r="3569" spans="1:1" x14ac:dyDescent="0.35">
      <c r="A3569" s="89"/>
    </row>
    <row r="3570" spans="1:1" x14ac:dyDescent="0.35">
      <c r="A3570" s="89"/>
    </row>
    <row r="3571" spans="1:1" x14ac:dyDescent="0.35">
      <c r="A3571" s="89"/>
    </row>
    <row r="3572" spans="1:1" x14ac:dyDescent="0.35">
      <c r="A3572" s="89"/>
    </row>
    <row r="3573" spans="1:1" x14ac:dyDescent="0.35">
      <c r="A3573" s="89"/>
    </row>
    <row r="3574" spans="1:1" x14ac:dyDescent="0.35">
      <c r="A3574" s="89"/>
    </row>
    <row r="3575" spans="1:1" x14ac:dyDescent="0.35">
      <c r="A3575" s="89"/>
    </row>
    <row r="3576" spans="1:1" x14ac:dyDescent="0.35">
      <c r="A3576" s="89"/>
    </row>
    <row r="3577" spans="1:1" x14ac:dyDescent="0.35">
      <c r="A3577" s="89"/>
    </row>
    <row r="3578" spans="1:1" x14ac:dyDescent="0.35">
      <c r="A3578" s="89"/>
    </row>
    <row r="3579" spans="1:1" x14ac:dyDescent="0.35">
      <c r="A3579" s="89"/>
    </row>
    <row r="3580" spans="1:1" x14ac:dyDescent="0.35">
      <c r="A3580" s="89"/>
    </row>
    <row r="3581" spans="1:1" x14ac:dyDescent="0.35">
      <c r="A3581" s="89"/>
    </row>
    <row r="3582" spans="1:1" x14ac:dyDescent="0.35">
      <c r="A3582" s="89"/>
    </row>
    <row r="3583" spans="1:1" x14ac:dyDescent="0.35">
      <c r="A3583" s="89"/>
    </row>
    <row r="3584" spans="1:1" x14ac:dyDescent="0.35">
      <c r="A3584" s="89"/>
    </row>
    <row r="3585" spans="1:1" x14ac:dyDescent="0.35">
      <c r="A3585" s="89"/>
    </row>
    <row r="3586" spans="1:1" x14ac:dyDescent="0.35">
      <c r="A3586" s="89"/>
    </row>
    <row r="3587" spans="1:1" x14ac:dyDescent="0.35">
      <c r="A3587" s="89"/>
    </row>
    <row r="3588" spans="1:1" x14ac:dyDescent="0.35">
      <c r="A3588" s="89"/>
    </row>
    <row r="3589" spans="1:1" x14ac:dyDescent="0.35">
      <c r="A3589" s="89"/>
    </row>
    <row r="3590" spans="1:1" x14ac:dyDescent="0.35">
      <c r="A3590" s="89"/>
    </row>
    <row r="3591" spans="1:1" x14ac:dyDescent="0.35">
      <c r="A3591" s="89"/>
    </row>
    <row r="3592" spans="1:1" x14ac:dyDescent="0.35">
      <c r="A3592" s="89"/>
    </row>
    <row r="3593" spans="1:1" x14ac:dyDescent="0.35">
      <c r="A3593" s="89"/>
    </row>
    <row r="3594" spans="1:1" x14ac:dyDescent="0.35">
      <c r="A3594" s="89"/>
    </row>
    <row r="3595" spans="1:1" x14ac:dyDescent="0.35">
      <c r="A3595" s="89"/>
    </row>
    <row r="3596" spans="1:1" x14ac:dyDescent="0.35">
      <c r="A3596" s="89"/>
    </row>
    <row r="3597" spans="1:1" x14ac:dyDescent="0.35">
      <c r="A3597" s="89"/>
    </row>
    <row r="3598" spans="1:1" x14ac:dyDescent="0.35">
      <c r="A3598" s="89"/>
    </row>
    <row r="3599" spans="1:1" x14ac:dyDescent="0.35">
      <c r="A3599" s="89"/>
    </row>
    <row r="3600" spans="1:1" x14ac:dyDescent="0.35">
      <c r="A3600" s="89"/>
    </row>
    <row r="3601" spans="1:1" x14ac:dyDescent="0.35">
      <c r="A3601" s="89"/>
    </row>
    <row r="3602" spans="1:1" x14ac:dyDescent="0.35">
      <c r="A3602" s="89"/>
    </row>
    <row r="3603" spans="1:1" x14ac:dyDescent="0.35">
      <c r="A3603" s="89"/>
    </row>
    <row r="3604" spans="1:1" x14ac:dyDescent="0.35">
      <c r="A3604" s="89"/>
    </row>
    <row r="3605" spans="1:1" x14ac:dyDescent="0.35">
      <c r="A3605" s="89"/>
    </row>
    <row r="3606" spans="1:1" x14ac:dyDescent="0.35">
      <c r="A3606" s="89"/>
    </row>
    <row r="3607" spans="1:1" x14ac:dyDescent="0.35">
      <c r="A3607" s="89"/>
    </row>
    <row r="3608" spans="1:1" x14ac:dyDescent="0.35">
      <c r="A3608" s="89"/>
    </row>
    <row r="3609" spans="1:1" x14ac:dyDescent="0.35">
      <c r="A3609" s="89"/>
    </row>
    <row r="3610" spans="1:1" x14ac:dyDescent="0.35">
      <c r="A3610" s="89"/>
    </row>
    <row r="3611" spans="1:1" x14ac:dyDescent="0.35">
      <c r="A3611" s="89"/>
    </row>
    <row r="3612" spans="1:1" x14ac:dyDescent="0.35">
      <c r="A3612" s="89"/>
    </row>
    <row r="3613" spans="1:1" x14ac:dyDescent="0.35">
      <c r="A3613" s="89"/>
    </row>
    <row r="3614" spans="1:1" x14ac:dyDescent="0.35">
      <c r="A3614" s="89"/>
    </row>
    <row r="3615" spans="1:1" x14ac:dyDescent="0.35">
      <c r="A3615" s="89"/>
    </row>
    <row r="3616" spans="1:1" x14ac:dyDescent="0.35">
      <c r="A3616" s="89"/>
    </row>
    <row r="3617" spans="1:1" x14ac:dyDescent="0.35">
      <c r="A3617" s="89"/>
    </row>
    <row r="3618" spans="1:1" x14ac:dyDescent="0.35">
      <c r="A3618" s="89"/>
    </row>
    <row r="3619" spans="1:1" x14ac:dyDescent="0.35">
      <c r="A3619" s="89"/>
    </row>
    <row r="3620" spans="1:1" x14ac:dyDescent="0.35">
      <c r="A3620" s="89"/>
    </row>
    <row r="3621" spans="1:1" x14ac:dyDescent="0.35">
      <c r="A3621" s="89"/>
    </row>
    <row r="3622" spans="1:1" x14ac:dyDescent="0.35">
      <c r="A3622" s="89"/>
    </row>
    <row r="3623" spans="1:1" x14ac:dyDescent="0.35">
      <c r="A3623" s="89"/>
    </row>
    <row r="3624" spans="1:1" x14ac:dyDescent="0.35">
      <c r="A3624" s="89"/>
    </row>
    <row r="3625" spans="1:1" x14ac:dyDescent="0.35">
      <c r="A3625" s="89"/>
    </row>
    <row r="3626" spans="1:1" x14ac:dyDescent="0.35">
      <c r="A3626" s="89"/>
    </row>
    <row r="3627" spans="1:1" x14ac:dyDescent="0.35">
      <c r="A3627" s="89"/>
    </row>
    <row r="3628" spans="1:1" x14ac:dyDescent="0.35">
      <c r="A3628" s="89"/>
    </row>
    <row r="3629" spans="1:1" x14ac:dyDescent="0.35">
      <c r="A3629" s="89"/>
    </row>
    <row r="3630" spans="1:1" x14ac:dyDescent="0.35">
      <c r="A3630" s="89"/>
    </row>
    <row r="3631" spans="1:1" x14ac:dyDescent="0.35">
      <c r="A3631" s="89"/>
    </row>
    <row r="3632" spans="1:1" x14ac:dyDescent="0.35">
      <c r="A3632" s="89"/>
    </row>
    <row r="3633" spans="1:1" x14ac:dyDescent="0.35">
      <c r="A3633" s="89"/>
    </row>
    <row r="3634" spans="1:1" x14ac:dyDescent="0.35">
      <c r="A3634" s="89"/>
    </row>
    <row r="3635" spans="1:1" x14ac:dyDescent="0.35">
      <c r="A3635" s="89"/>
    </row>
    <row r="3636" spans="1:1" x14ac:dyDescent="0.35">
      <c r="A3636" s="89"/>
    </row>
    <row r="3637" spans="1:1" x14ac:dyDescent="0.35">
      <c r="A3637" s="89"/>
    </row>
    <row r="3638" spans="1:1" x14ac:dyDescent="0.35">
      <c r="A3638" s="89"/>
    </row>
    <row r="3639" spans="1:1" x14ac:dyDescent="0.35">
      <c r="A3639" s="89"/>
    </row>
    <row r="3640" spans="1:1" x14ac:dyDescent="0.35">
      <c r="A3640" s="89"/>
    </row>
    <row r="3641" spans="1:1" x14ac:dyDescent="0.35">
      <c r="A3641" s="89"/>
    </row>
    <row r="3642" spans="1:1" x14ac:dyDescent="0.35">
      <c r="A3642" s="89"/>
    </row>
    <row r="3643" spans="1:1" x14ac:dyDescent="0.35">
      <c r="A3643" s="89"/>
    </row>
    <row r="3644" spans="1:1" x14ac:dyDescent="0.35">
      <c r="A3644" s="89"/>
    </row>
    <row r="3645" spans="1:1" x14ac:dyDescent="0.35">
      <c r="A3645" s="89"/>
    </row>
    <row r="3646" spans="1:1" x14ac:dyDescent="0.35">
      <c r="A3646" s="89"/>
    </row>
    <row r="3647" spans="1:1" x14ac:dyDescent="0.35">
      <c r="A3647" s="89"/>
    </row>
    <row r="3648" spans="1:1" x14ac:dyDescent="0.35">
      <c r="A3648" s="89"/>
    </row>
    <row r="3649" spans="1:1" x14ac:dyDescent="0.35">
      <c r="A3649" s="89"/>
    </row>
    <row r="3650" spans="1:1" x14ac:dyDescent="0.35">
      <c r="A3650" s="89"/>
    </row>
    <row r="3651" spans="1:1" x14ac:dyDescent="0.35">
      <c r="A3651" s="89"/>
    </row>
    <row r="3652" spans="1:1" x14ac:dyDescent="0.35">
      <c r="A3652" s="89"/>
    </row>
    <row r="3653" spans="1:1" x14ac:dyDescent="0.35">
      <c r="A3653" s="89"/>
    </row>
    <row r="3654" spans="1:1" x14ac:dyDescent="0.35">
      <c r="A3654" s="89"/>
    </row>
    <row r="3655" spans="1:1" x14ac:dyDescent="0.35">
      <c r="A3655" s="89"/>
    </row>
    <row r="3656" spans="1:1" x14ac:dyDescent="0.35">
      <c r="A3656" s="89"/>
    </row>
    <row r="3657" spans="1:1" x14ac:dyDescent="0.35">
      <c r="A3657" s="89"/>
    </row>
    <row r="3658" spans="1:1" x14ac:dyDescent="0.35">
      <c r="A3658" s="89"/>
    </row>
    <row r="3659" spans="1:1" x14ac:dyDescent="0.35">
      <c r="A3659" s="89"/>
    </row>
    <row r="3660" spans="1:1" x14ac:dyDescent="0.35">
      <c r="A3660" s="89"/>
    </row>
    <row r="3661" spans="1:1" x14ac:dyDescent="0.35">
      <c r="A3661" s="89"/>
    </row>
    <row r="3662" spans="1:1" x14ac:dyDescent="0.35">
      <c r="A3662" s="89"/>
    </row>
    <row r="3663" spans="1:1" x14ac:dyDescent="0.35">
      <c r="A3663" s="89"/>
    </row>
    <row r="3664" spans="1:1" x14ac:dyDescent="0.35">
      <c r="A3664" s="89"/>
    </row>
    <row r="3665" spans="1:1" x14ac:dyDescent="0.35">
      <c r="A3665" s="89"/>
    </row>
    <row r="3666" spans="1:1" x14ac:dyDescent="0.35">
      <c r="A3666" s="89"/>
    </row>
    <row r="3667" spans="1:1" x14ac:dyDescent="0.35">
      <c r="A3667" s="89"/>
    </row>
    <row r="3668" spans="1:1" x14ac:dyDescent="0.35">
      <c r="A3668" s="89"/>
    </row>
    <row r="3669" spans="1:1" x14ac:dyDescent="0.35">
      <c r="A3669" s="89"/>
    </row>
    <row r="3670" spans="1:1" x14ac:dyDescent="0.35">
      <c r="A3670" s="89"/>
    </row>
    <row r="3671" spans="1:1" x14ac:dyDescent="0.35">
      <c r="A3671" s="89"/>
    </row>
    <row r="3672" spans="1:1" x14ac:dyDescent="0.35">
      <c r="A3672" s="89"/>
    </row>
    <row r="3673" spans="1:1" x14ac:dyDescent="0.35">
      <c r="A3673" s="89"/>
    </row>
    <row r="3674" spans="1:1" x14ac:dyDescent="0.35">
      <c r="A3674" s="89"/>
    </row>
    <row r="3675" spans="1:1" x14ac:dyDescent="0.35">
      <c r="A3675" s="89"/>
    </row>
    <row r="3676" spans="1:1" x14ac:dyDescent="0.35">
      <c r="A3676" s="89"/>
    </row>
    <row r="3677" spans="1:1" x14ac:dyDescent="0.35">
      <c r="A3677" s="89"/>
    </row>
    <row r="3678" spans="1:1" x14ac:dyDescent="0.35">
      <c r="A3678" s="89"/>
    </row>
    <row r="3679" spans="1:1" x14ac:dyDescent="0.35">
      <c r="A3679" s="89"/>
    </row>
    <row r="3680" spans="1:1" x14ac:dyDescent="0.35">
      <c r="A3680" s="89"/>
    </row>
    <row r="3681" spans="1:1" x14ac:dyDescent="0.35">
      <c r="A3681" s="89"/>
    </row>
    <row r="3682" spans="1:1" x14ac:dyDescent="0.35">
      <c r="A3682" s="89"/>
    </row>
    <row r="3683" spans="1:1" x14ac:dyDescent="0.35">
      <c r="A3683" s="89"/>
    </row>
    <row r="3684" spans="1:1" x14ac:dyDescent="0.35">
      <c r="A3684" s="89"/>
    </row>
    <row r="3685" spans="1:1" x14ac:dyDescent="0.35">
      <c r="A3685" s="89"/>
    </row>
    <row r="3686" spans="1:1" x14ac:dyDescent="0.35">
      <c r="A3686" s="89"/>
    </row>
    <row r="3687" spans="1:1" x14ac:dyDescent="0.35">
      <c r="A3687" s="89"/>
    </row>
    <row r="3688" spans="1:1" x14ac:dyDescent="0.35">
      <c r="A3688" s="89"/>
    </row>
    <row r="3689" spans="1:1" x14ac:dyDescent="0.35">
      <c r="A3689" s="89"/>
    </row>
    <row r="3690" spans="1:1" x14ac:dyDescent="0.35">
      <c r="A3690" s="89"/>
    </row>
    <row r="3691" spans="1:1" x14ac:dyDescent="0.35">
      <c r="A3691" s="89"/>
    </row>
    <row r="3692" spans="1:1" x14ac:dyDescent="0.35">
      <c r="A3692" s="89"/>
    </row>
    <row r="3693" spans="1:1" x14ac:dyDescent="0.35">
      <c r="A3693" s="89"/>
    </row>
    <row r="3694" spans="1:1" x14ac:dyDescent="0.35">
      <c r="A3694" s="89"/>
    </row>
    <row r="3695" spans="1:1" x14ac:dyDescent="0.35">
      <c r="A3695" s="89"/>
    </row>
    <row r="3696" spans="1:1" x14ac:dyDescent="0.35">
      <c r="A3696" s="89"/>
    </row>
    <row r="3697" spans="1:1" x14ac:dyDescent="0.35">
      <c r="A3697" s="89"/>
    </row>
    <row r="3698" spans="1:1" x14ac:dyDescent="0.35">
      <c r="A3698" s="89"/>
    </row>
    <row r="3699" spans="1:1" x14ac:dyDescent="0.35">
      <c r="A3699" s="89"/>
    </row>
    <row r="3700" spans="1:1" x14ac:dyDescent="0.35">
      <c r="A3700" s="89"/>
    </row>
    <row r="3701" spans="1:1" x14ac:dyDescent="0.35">
      <c r="A3701" s="89"/>
    </row>
    <row r="3702" spans="1:1" x14ac:dyDescent="0.35">
      <c r="A3702" s="89"/>
    </row>
    <row r="3703" spans="1:1" x14ac:dyDescent="0.35">
      <c r="A3703" s="89"/>
    </row>
    <row r="3704" spans="1:1" x14ac:dyDescent="0.35">
      <c r="A3704" s="89"/>
    </row>
    <row r="3705" spans="1:1" x14ac:dyDescent="0.35">
      <c r="A3705" s="89"/>
    </row>
    <row r="3706" spans="1:1" x14ac:dyDescent="0.35">
      <c r="A3706" s="89"/>
    </row>
    <row r="3707" spans="1:1" x14ac:dyDescent="0.35">
      <c r="A3707" s="89"/>
    </row>
    <row r="3708" spans="1:1" x14ac:dyDescent="0.35">
      <c r="A3708" s="89"/>
    </row>
    <row r="3709" spans="1:1" x14ac:dyDescent="0.35">
      <c r="A3709" s="89"/>
    </row>
    <row r="3710" spans="1:1" x14ac:dyDescent="0.35">
      <c r="A3710" s="89"/>
    </row>
    <row r="3711" spans="1:1" x14ac:dyDescent="0.35">
      <c r="A3711" s="89"/>
    </row>
    <row r="3712" spans="1:1" x14ac:dyDescent="0.35">
      <c r="A3712" s="89"/>
    </row>
    <row r="3713" spans="1:1" x14ac:dyDescent="0.35">
      <c r="A3713" s="89"/>
    </row>
    <row r="3714" spans="1:1" x14ac:dyDescent="0.35">
      <c r="A3714" s="89"/>
    </row>
    <row r="3715" spans="1:1" x14ac:dyDescent="0.35">
      <c r="A3715" s="89"/>
    </row>
    <row r="3716" spans="1:1" x14ac:dyDescent="0.35">
      <c r="A3716" s="89"/>
    </row>
    <row r="3717" spans="1:1" x14ac:dyDescent="0.35">
      <c r="A3717" s="89"/>
    </row>
    <row r="3718" spans="1:1" x14ac:dyDescent="0.35">
      <c r="A3718" s="89"/>
    </row>
    <row r="3719" spans="1:1" x14ac:dyDescent="0.35">
      <c r="A3719" s="89"/>
    </row>
    <row r="3720" spans="1:1" x14ac:dyDescent="0.35">
      <c r="A3720" s="89"/>
    </row>
    <row r="3721" spans="1:1" x14ac:dyDescent="0.35">
      <c r="A3721" s="89"/>
    </row>
    <row r="3722" spans="1:1" x14ac:dyDescent="0.35">
      <c r="A3722" s="89"/>
    </row>
    <row r="3723" spans="1:1" x14ac:dyDescent="0.35">
      <c r="A3723" s="89"/>
    </row>
    <row r="3724" spans="1:1" x14ac:dyDescent="0.35">
      <c r="A3724" s="89"/>
    </row>
    <row r="3725" spans="1:1" x14ac:dyDescent="0.35">
      <c r="A3725" s="89"/>
    </row>
    <row r="3726" spans="1:1" x14ac:dyDescent="0.35">
      <c r="A3726" s="89"/>
    </row>
    <row r="3727" spans="1:1" x14ac:dyDescent="0.35">
      <c r="A3727" s="89"/>
    </row>
    <row r="3728" spans="1:1" x14ac:dyDescent="0.35">
      <c r="A3728" s="89"/>
    </row>
    <row r="3729" spans="1:1" x14ac:dyDescent="0.35">
      <c r="A3729" s="89"/>
    </row>
    <row r="3730" spans="1:1" x14ac:dyDescent="0.35">
      <c r="A3730" s="89"/>
    </row>
    <row r="3731" spans="1:1" x14ac:dyDescent="0.35">
      <c r="A3731" s="89"/>
    </row>
    <row r="3732" spans="1:1" x14ac:dyDescent="0.35">
      <c r="A3732" s="89"/>
    </row>
    <row r="3733" spans="1:1" x14ac:dyDescent="0.35">
      <c r="A3733" s="89"/>
    </row>
    <row r="3734" spans="1:1" x14ac:dyDescent="0.35">
      <c r="A3734" s="89"/>
    </row>
    <row r="3735" spans="1:1" x14ac:dyDescent="0.35">
      <c r="A3735" s="89"/>
    </row>
    <row r="3736" spans="1:1" x14ac:dyDescent="0.35">
      <c r="A3736" s="89"/>
    </row>
    <row r="3737" spans="1:1" x14ac:dyDescent="0.35">
      <c r="A3737" s="89"/>
    </row>
    <row r="3738" spans="1:1" x14ac:dyDescent="0.35">
      <c r="A3738" s="89"/>
    </row>
    <row r="3739" spans="1:1" x14ac:dyDescent="0.35">
      <c r="A3739" s="89"/>
    </row>
    <row r="3740" spans="1:1" x14ac:dyDescent="0.35">
      <c r="A3740" s="89"/>
    </row>
    <row r="3741" spans="1:1" x14ac:dyDescent="0.35">
      <c r="A3741" s="89"/>
    </row>
    <row r="3742" spans="1:1" x14ac:dyDescent="0.35">
      <c r="A3742" s="89"/>
    </row>
    <row r="3743" spans="1:1" x14ac:dyDescent="0.35">
      <c r="A3743" s="89"/>
    </row>
    <row r="3744" spans="1:1" x14ac:dyDescent="0.35">
      <c r="A3744" s="89"/>
    </row>
    <row r="3745" spans="1:1" x14ac:dyDescent="0.35">
      <c r="A3745" s="89"/>
    </row>
    <row r="3746" spans="1:1" x14ac:dyDescent="0.35">
      <c r="A3746" s="89"/>
    </row>
    <row r="3747" spans="1:1" x14ac:dyDescent="0.35">
      <c r="A3747" s="89"/>
    </row>
    <row r="3748" spans="1:1" x14ac:dyDescent="0.35">
      <c r="A3748" s="89"/>
    </row>
    <row r="3749" spans="1:1" x14ac:dyDescent="0.35">
      <c r="A3749" s="89"/>
    </row>
    <row r="3750" spans="1:1" x14ac:dyDescent="0.35">
      <c r="A3750" s="89"/>
    </row>
    <row r="3751" spans="1:1" x14ac:dyDescent="0.35">
      <c r="A3751" s="89"/>
    </row>
    <row r="3752" spans="1:1" x14ac:dyDescent="0.35">
      <c r="A3752" s="89"/>
    </row>
    <row r="3753" spans="1:1" x14ac:dyDescent="0.35">
      <c r="A3753" s="89"/>
    </row>
    <row r="3754" spans="1:1" x14ac:dyDescent="0.35">
      <c r="A3754" s="89"/>
    </row>
    <row r="3755" spans="1:1" x14ac:dyDescent="0.35">
      <c r="A3755" s="89"/>
    </row>
    <row r="3756" spans="1:1" x14ac:dyDescent="0.35">
      <c r="A3756" s="89"/>
    </row>
    <row r="3757" spans="1:1" x14ac:dyDescent="0.35">
      <c r="A3757" s="89"/>
    </row>
    <row r="3758" spans="1:1" x14ac:dyDescent="0.35">
      <c r="A3758" s="89"/>
    </row>
    <row r="3759" spans="1:1" x14ac:dyDescent="0.35">
      <c r="A3759" s="89"/>
    </row>
    <row r="3760" spans="1:1" x14ac:dyDescent="0.35">
      <c r="A3760" s="89"/>
    </row>
    <row r="3761" spans="1:1" x14ac:dyDescent="0.35">
      <c r="A3761" s="89"/>
    </row>
    <row r="3762" spans="1:1" x14ac:dyDescent="0.35">
      <c r="A3762" s="89"/>
    </row>
    <row r="3763" spans="1:1" x14ac:dyDescent="0.35">
      <c r="A3763" s="89"/>
    </row>
    <row r="3764" spans="1:1" x14ac:dyDescent="0.35">
      <c r="A3764" s="89"/>
    </row>
    <row r="3765" spans="1:1" x14ac:dyDescent="0.35">
      <c r="A3765" s="89"/>
    </row>
    <row r="3766" spans="1:1" x14ac:dyDescent="0.35">
      <c r="A3766" s="89"/>
    </row>
    <row r="3767" spans="1:1" x14ac:dyDescent="0.35">
      <c r="A3767" s="89"/>
    </row>
    <row r="3768" spans="1:1" x14ac:dyDescent="0.35">
      <c r="A3768" s="89"/>
    </row>
    <row r="3769" spans="1:1" x14ac:dyDescent="0.35">
      <c r="A3769" s="89"/>
    </row>
    <row r="3770" spans="1:1" x14ac:dyDescent="0.35">
      <c r="A3770" s="89"/>
    </row>
    <row r="3771" spans="1:1" x14ac:dyDescent="0.35">
      <c r="A3771" s="89"/>
    </row>
    <row r="3772" spans="1:1" x14ac:dyDescent="0.35">
      <c r="A3772" s="89"/>
    </row>
    <row r="3773" spans="1:1" x14ac:dyDescent="0.35">
      <c r="A3773" s="89"/>
    </row>
    <row r="3774" spans="1:1" x14ac:dyDescent="0.35">
      <c r="A3774" s="89"/>
    </row>
    <row r="3775" spans="1:1" x14ac:dyDescent="0.35">
      <c r="A3775" s="89"/>
    </row>
    <row r="3776" spans="1:1" x14ac:dyDescent="0.35">
      <c r="A3776" s="89"/>
    </row>
    <row r="3777" spans="1:1" x14ac:dyDescent="0.35">
      <c r="A3777" s="89"/>
    </row>
    <row r="3778" spans="1:1" x14ac:dyDescent="0.35">
      <c r="A3778" s="89"/>
    </row>
    <row r="3779" spans="1:1" x14ac:dyDescent="0.35">
      <c r="A3779" s="89"/>
    </row>
    <row r="3780" spans="1:1" x14ac:dyDescent="0.35">
      <c r="A3780" s="89"/>
    </row>
    <row r="3781" spans="1:1" x14ac:dyDescent="0.35">
      <c r="A3781" s="89"/>
    </row>
    <row r="3782" spans="1:1" x14ac:dyDescent="0.35">
      <c r="A3782" s="89"/>
    </row>
    <row r="3783" spans="1:1" x14ac:dyDescent="0.35">
      <c r="A3783" s="89"/>
    </row>
    <row r="3784" spans="1:1" x14ac:dyDescent="0.35">
      <c r="A3784" s="89"/>
    </row>
    <row r="3785" spans="1:1" x14ac:dyDescent="0.35">
      <c r="A3785" s="89"/>
    </row>
    <row r="3786" spans="1:1" x14ac:dyDescent="0.35">
      <c r="A3786" s="89"/>
    </row>
    <row r="3787" spans="1:1" x14ac:dyDescent="0.35">
      <c r="A3787" s="89"/>
    </row>
    <row r="3788" spans="1:1" x14ac:dyDescent="0.35">
      <c r="A3788" s="89"/>
    </row>
    <row r="3789" spans="1:1" x14ac:dyDescent="0.35">
      <c r="A3789" s="89"/>
    </row>
    <row r="3790" spans="1:1" x14ac:dyDescent="0.35">
      <c r="A3790" s="89"/>
    </row>
    <row r="3791" spans="1:1" x14ac:dyDescent="0.35">
      <c r="A3791" s="89"/>
    </row>
    <row r="3792" spans="1:1" x14ac:dyDescent="0.35">
      <c r="A3792" s="89"/>
    </row>
    <row r="3793" spans="1:1" x14ac:dyDescent="0.35">
      <c r="A3793" s="89"/>
    </row>
    <row r="3794" spans="1:1" x14ac:dyDescent="0.35">
      <c r="A3794" s="89"/>
    </row>
    <row r="3795" spans="1:1" x14ac:dyDescent="0.35">
      <c r="A3795" s="89"/>
    </row>
    <row r="3796" spans="1:1" x14ac:dyDescent="0.35">
      <c r="A3796" s="89"/>
    </row>
    <row r="3797" spans="1:1" x14ac:dyDescent="0.35">
      <c r="A3797" s="89"/>
    </row>
    <row r="3798" spans="1:1" x14ac:dyDescent="0.35">
      <c r="A3798" s="89"/>
    </row>
    <row r="3799" spans="1:1" x14ac:dyDescent="0.35">
      <c r="A3799" s="89"/>
    </row>
    <row r="3800" spans="1:1" x14ac:dyDescent="0.35">
      <c r="A3800" s="89"/>
    </row>
    <row r="3801" spans="1:1" x14ac:dyDescent="0.35">
      <c r="A3801" s="89"/>
    </row>
    <row r="3802" spans="1:1" x14ac:dyDescent="0.35">
      <c r="A3802" s="89"/>
    </row>
    <row r="3803" spans="1:1" x14ac:dyDescent="0.35">
      <c r="A3803" s="89"/>
    </row>
    <row r="3804" spans="1:1" x14ac:dyDescent="0.35">
      <c r="A3804" s="89"/>
    </row>
    <row r="3805" spans="1:1" x14ac:dyDescent="0.35">
      <c r="A3805" s="89"/>
    </row>
    <row r="3806" spans="1:1" x14ac:dyDescent="0.35">
      <c r="A3806" s="89"/>
    </row>
    <row r="3807" spans="1:1" x14ac:dyDescent="0.35">
      <c r="A3807" s="89"/>
    </row>
    <row r="3808" spans="1:1" x14ac:dyDescent="0.35">
      <c r="A3808" s="89"/>
    </row>
    <row r="3809" spans="1:1" x14ac:dyDescent="0.35">
      <c r="A3809" s="89"/>
    </row>
    <row r="3810" spans="1:1" x14ac:dyDescent="0.35">
      <c r="A3810" s="89"/>
    </row>
    <row r="3811" spans="1:1" x14ac:dyDescent="0.35">
      <c r="A3811" s="89"/>
    </row>
    <row r="3812" spans="1:1" x14ac:dyDescent="0.35">
      <c r="A3812" s="89"/>
    </row>
    <row r="3813" spans="1:1" x14ac:dyDescent="0.35">
      <c r="A3813" s="89"/>
    </row>
    <row r="3814" spans="1:1" x14ac:dyDescent="0.35">
      <c r="A3814" s="89"/>
    </row>
    <row r="3815" spans="1:1" x14ac:dyDescent="0.35">
      <c r="A3815" s="89"/>
    </row>
    <row r="3816" spans="1:1" x14ac:dyDescent="0.35">
      <c r="A3816" s="89"/>
    </row>
    <row r="3817" spans="1:1" x14ac:dyDescent="0.35">
      <c r="A3817" s="89"/>
    </row>
    <row r="3818" spans="1:1" x14ac:dyDescent="0.35">
      <c r="A3818" s="89"/>
    </row>
    <row r="3819" spans="1:1" x14ac:dyDescent="0.35">
      <c r="A3819" s="89"/>
    </row>
    <row r="3820" spans="1:1" x14ac:dyDescent="0.35">
      <c r="A3820" s="89"/>
    </row>
    <row r="3821" spans="1:1" x14ac:dyDescent="0.35">
      <c r="A3821" s="89"/>
    </row>
    <row r="3822" spans="1:1" x14ac:dyDescent="0.35">
      <c r="A3822" s="89"/>
    </row>
    <row r="3823" spans="1:1" x14ac:dyDescent="0.35">
      <c r="A3823" s="89"/>
    </row>
    <row r="3824" spans="1:1" x14ac:dyDescent="0.35">
      <c r="A3824" s="89"/>
    </row>
    <row r="3825" spans="1:1" x14ac:dyDescent="0.35">
      <c r="A3825" s="89"/>
    </row>
    <row r="3826" spans="1:1" x14ac:dyDescent="0.35">
      <c r="A3826" s="89"/>
    </row>
    <row r="3827" spans="1:1" x14ac:dyDescent="0.35">
      <c r="A3827" s="89"/>
    </row>
    <row r="3828" spans="1:1" x14ac:dyDescent="0.35">
      <c r="A3828" s="89"/>
    </row>
    <row r="3829" spans="1:1" x14ac:dyDescent="0.35">
      <c r="A3829" s="89"/>
    </row>
    <row r="3830" spans="1:1" x14ac:dyDescent="0.35">
      <c r="A3830" s="89"/>
    </row>
    <row r="3831" spans="1:1" x14ac:dyDescent="0.35">
      <c r="A3831" s="89"/>
    </row>
    <row r="3832" spans="1:1" x14ac:dyDescent="0.35">
      <c r="A3832" s="89"/>
    </row>
    <row r="3833" spans="1:1" x14ac:dyDescent="0.35">
      <c r="A3833" s="89"/>
    </row>
    <row r="3834" spans="1:1" x14ac:dyDescent="0.35">
      <c r="A3834" s="89"/>
    </row>
    <row r="3835" spans="1:1" x14ac:dyDescent="0.35">
      <c r="A3835" s="89"/>
    </row>
    <row r="3836" spans="1:1" x14ac:dyDescent="0.35">
      <c r="A3836" s="89"/>
    </row>
    <row r="3837" spans="1:1" x14ac:dyDescent="0.35">
      <c r="A3837" s="89"/>
    </row>
    <row r="3838" spans="1:1" x14ac:dyDescent="0.35">
      <c r="A3838" s="89"/>
    </row>
    <row r="3839" spans="1:1" x14ac:dyDescent="0.35">
      <c r="A3839" s="89"/>
    </row>
    <row r="3840" spans="1:1" x14ac:dyDescent="0.35">
      <c r="A3840" s="89"/>
    </row>
    <row r="3841" spans="1:1" x14ac:dyDescent="0.35">
      <c r="A3841" s="89"/>
    </row>
    <row r="3842" spans="1:1" x14ac:dyDescent="0.35">
      <c r="A3842" s="89"/>
    </row>
    <row r="3843" spans="1:1" x14ac:dyDescent="0.35">
      <c r="A3843" s="89"/>
    </row>
    <row r="3844" spans="1:1" x14ac:dyDescent="0.35">
      <c r="A3844" s="89"/>
    </row>
    <row r="3845" spans="1:1" x14ac:dyDescent="0.35">
      <c r="A3845" s="89"/>
    </row>
    <row r="3846" spans="1:1" x14ac:dyDescent="0.35">
      <c r="A3846" s="89"/>
    </row>
    <row r="3847" spans="1:1" x14ac:dyDescent="0.35">
      <c r="A3847" s="89"/>
    </row>
    <row r="3848" spans="1:1" x14ac:dyDescent="0.35">
      <c r="A3848" s="89"/>
    </row>
    <row r="3849" spans="1:1" x14ac:dyDescent="0.35">
      <c r="A3849" s="89"/>
    </row>
    <row r="3850" spans="1:1" x14ac:dyDescent="0.35">
      <c r="A3850" s="89"/>
    </row>
    <row r="3851" spans="1:1" x14ac:dyDescent="0.35">
      <c r="A3851" s="89"/>
    </row>
    <row r="3852" spans="1:1" x14ac:dyDescent="0.35">
      <c r="A3852" s="89"/>
    </row>
    <row r="3853" spans="1:1" x14ac:dyDescent="0.35">
      <c r="A3853" s="89"/>
    </row>
    <row r="3854" spans="1:1" x14ac:dyDescent="0.35">
      <c r="A3854" s="89"/>
    </row>
    <row r="3855" spans="1:1" x14ac:dyDescent="0.35">
      <c r="A3855" s="89"/>
    </row>
    <row r="3856" spans="1:1" x14ac:dyDescent="0.35">
      <c r="A3856" s="89"/>
    </row>
    <row r="3857" spans="1:1" x14ac:dyDescent="0.35">
      <c r="A3857" s="89"/>
    </row>
    <row r="3858" spans="1:1" x14ac:dyDescent="0.35">
      <c r="A3858" s="89"/>
    </row>
    <row r="3859" spans="1:1" x14ac:dyDescent="0.35">
      <c r="A3859" s="89"/>
    </row>
    <row r="3860" spans="1:1" x14ac:dyDescent="0.35">
      <c r="A3860" s="89"/>
    </row>
    <row r="3861" spans="1:1" x14ac:dyDescent="0.35">
      <c r="A3861" s="89"/>
    </row>
    <row r="3862" spans="1:1" x14ac:dyDescent="0.35">
      <c r="A3862" s="89"/>
    </row>
    <row r="3863" spans="1:1" x14ac:dyDescent="0.35">
      <c r="A3863" s="89"/>
    </row>
    <row r="3864" spans="1:1" x14ac:dyDescent="0.35">
      <c r="A3864" s="89"/>
    </row>
    <row r="3865" spans="1:1" x14ac:dyDescent="0.35">
      <c r="A3865" s="89"/>
    </row>
    <row r="3866" spans="1:1" x14ac:dyDescent="0.35">
      <c r="A3866" s="89"/>
    </row>
    <row r="3867" spans="1:1" x14ac:dyDescent="0.35">
      <c r="A3867" s="89"/>
    </row>
    <row r="3868" spans="1:1" x14ac:dyDescent="0.35">
      <c r="A3868" s="89"/>
    </row>
    <row r="3869" spans="1:1" x14ac:dyDescent="0.35">
      <c r="A3869" s="89"/>
    </row>
    <row r="3870" spans="1:1" x14ac:dyDescent="0.35">
      <c r="A3870" s="89"/>
    </row>
    <row r="3871" spans="1:1" x14ac:dyDescent="0.35">
      <c r="A3871" s="89"/>
    </row>
    <row r="3872" spans="1:1" x14ac:dyDescent="0.35">
      <c r="A3872" s="89"/>
    </row>
    <row r="3873" spans="1:1" x14ac:dyDescent="0.35">
      <c r="A3873" s="89"/>
    </row>
    <row r="3874" spans="1:1" x14ac:dyDescent="0.35">
      <c r="A3874" s="89"/>
    </row>
    <row r="3875" spans="1:1" x14ac:dyDescent="0.35">
      <c r="A3875" s="89"/>
    </row>
    <row r="3876" spans="1:1" x14ac:dyDescent="0.35">
      <c r="A3876" s="89"/>
    </row>
    <row r="3877" spans="1:1" x14ac:dyDescent="0.35">
      <c r="A3877" s="89"/>
    </row>
    <row r="3878" spans="1:1" x14ac:dyDescent="0.35">
      <c r="A3878" s="89"/>
    </row>
    <row r="3879" spans="1:1" x14ac:dyDescent="0.35">
      <c r="A3879" s="89"/>
    </row>
    <row r="3880" spans="1:1" x14ac:dyDescent="0.35">
      <c r="A3880" s="89"/>
    </row>
    <row r="3881" spans="1:1" x14ac:dyDescent="0.35">
      <c r="A3881" s="89"/>
    </row>
    <row r="3882" spans="1:1" x14ac:dyDescent="0.35">
      <c r="A3882" s="89"/>
    </row>
    <row r="3883" spans="1:1" x14ac:dyDescent="0.35">
      <c r="A3883" s="89"/>
    </row>
    <row r="3884" spans="1:1" x14ac:dyDescent="0.35">
      <c r="A3884" s="89"/>
    </row>
    <row r="3885" spans="1:1" x14ac:dyDescent="0.35">
      <c r="A3885" s="89"/>
    </row>
    <row r="3886" spans="1:1" x14ac:dyDescent="0.35">
      <c r="A3886" s="89"/>
    </row>
    <row r="3887" spans="1:1" x14ac:dyDescent="0.35">
      <c r="A3887" s="89"/>
    </row>
    <row r="3888" spans="1:1" x14ac:dyDescent="0.35">
      <c r="A3888" s="89"/>
    </row>
    <row r="3889" spans="1:1" x14ac:dyDescent="0.35">
      <c r="A3889" s="89"/>
    </row>
    <row r="3890" spans="1:1" x14ac:dyDescent="0.35">
      <c r="A3890" s="89"/>
    </row>
    <row r="3891" spans="1:1" x14ac:dyDescent="0.35">
      <c r="A3891" s="89"/>
    </row>
    <row r="3892" spans="1:1" x14ac:dyDescent="0.35">
      <c r="A3892" s="89"/>
    </row>
    <row r="3893" spans="1:1" x14ac:dyDescent="0.35">
      <c r="A3893" s="89"/>
    </row>
    <row r="3894" spans="1:1" x14ac:dyDescent="0.35">
      <c r="A3894" s="89"/>
    </row>
    <row r="3895" spans="1:1" x14ac:dyDescent="0.35">
      <c r="A3895" s="89"/>
    </row>
    <row r="3896" spans="1:1" x14ac:dyDescent="0.35">
      <c r="A3896" s="89"/>
    </row>
    <row r="3897" spans="1:1" x14ac:dyDescent="0.35">
      <c r="A3897" s="89"/>
    </row>
    <row r="3898" spans="1:1" x14ac:dyDescent="0.35">
      <c r="A3898" s="89"/>
    </row>
    <row r="3899" spans="1:1" x14ac:dyDescent="0.35">
      <c r="A3899" s="89"/>
    </row>
    <row r="3900" spans="1:1" x14ac:dyDescent="0.35">
      <c r="A3900" s="89"/>
    </row>
    <row r="3901" spans="1:1" x14ac:dyDescent="0.35">
      <c r="A3901" s="89"/>
    </row>
    <row r="3902" spans="1:1" x14ac:dyDescent="0.35">
      <c r="A3902" s="89"/>
    </row>
    <row r="3903" spans="1:1" x14ac:dyDescent="0.35">
      <c r="A3903" s="89"/>
    </row>
    <row r="3904" spans="1:1" x14ac:dyDescent="0.35">
      <c r="A3904" s="89"/>
    </row>
    <row r="3905" spans="1:1" x14ac:dyDescent="0.35">
      <c r="A3905" s="89"/>
    </row>
    <row r="3906" spans="1:1" x14ac:dyDescent="0.35">
      <c r="A3906" s="89"/>
    </row>
    <row r="3907" spans="1:1" x14ac:dyDescent="0.35">
      <c r="A3907" s="89"/>
    </row>
    <row r="3908" spans="1:1" x14ac:dyDescent="0.35">
      <c r="A3908" s="89"/>
    </row>
    <row r="3909" spans="1:1" x14ac:dyDescent="0.35">
      <c r="A3909" s="89"/>
    </row>
    <row r="3910" spans="1:1" x14ac:dyDescent="0.35">
      <c r="A3910" s="89"/>
    </row>
    <row r="3911" spans="1:1" x14ac:dyDescent="0.35">
      <c r="A3911" s="89"/>
    </row>
    <row r="3912" spans="1:1" x14ac:dyDescent="0.35">
      <c r="A3912" s="89"/>
    </row>
    <row r="3913" spans="1:1" x14ac:dyDescent="0.35">
      <c r="A3913" s="89"/>
    </row>
    <row r="3914" spans="1:1" x14ac:dyDescent="0.35">
      <c r="A3914" s="89"/>
    </row>
    <row r="3915" spans="1:1" x14ac:dyDescent="0.35">
      <c r="A3915" s="89"/>
    </row>
    <row r="3916" spans="1:1" x14ac:dyDescent="0.35">
      <c r="A3916" s="89"/>
    </row>
    <row r="3917" spans="1:1" x14ac:dyDescent="0.35">
      <c r="A3917" s="89"/>
    </row>
    <row r="3918" spans="1:1" x14ac:dyDescent="0.35">
      <c r="A3918" s="89"/>
    </row>
    <row r="3919" spans="1:1" x14ac:dyDescent="0.35">
      <c r="A3919" s="89"/>
    </row>
    <row r="3920" spans="1:1" x14ac:dyDescent="0.35">
      <c r="A3920" s="89"/>
    </row>
    <row r="3921" spans="1:1" x14ac:dyDescent="0.35">
      <c r="A3921" s="89"/>
    </row>
    <row r="3922" spans="1:1" x14ac:dyDescent="0.35">
      <c r="A3922" s="89"/>
    </row>
    <row r="3923" spans="1:1" x14ac:dyDescent="0.35">
      <c r="A3923" s="89"/>
    </row>
    <row r="3924" spans="1:1" x14ac:dyDescent="0.35">
      <c r="A3924" s="89"/>
    </row>
    <row r="3925" spans="1:1" x14ac:dyDescent="0.35">
      <c r="A3925" s="89"/>
    </row>
    <row r="3926" spans="1:1" x14ac:dyDescent="0.35">
      <c r="A3926" s="89"/>
    </row>
    <row r="3927" spans="1:1" x14ac:dyDescent="0.35">
      <c r="A3927" s="89"/>
    </row>
    <row r="3928" spans="1:1" x14ac:dyDescent="0.35">
      <c r="A3928" s="89"/>
    </row>
    <row r="3929" spans="1:1" x14ac:dyDescent="0.35">
      <c r="A3929" s="89"/>
    </row>
    <row r="3930" spans="1:1" x14ac:dyDescent="0.35">
      <c r="A3930" s="89"/>
    </row>
    <row r="3931" spans="1:1" x14ac:dyDescent="0.35">
      <c r="A3931" s="89"/>
    </row>
    <row r="3932" spans="1:1" x14ac:dyDescent="0.35">
      <c r="A3932" s="89"/>
    </row>
    <row r="3933" spans="1:1" x14ac:dyDescent="0.35">
      <c r="A3933" s="89"/>
    </row>
    <row r="3934" spans="1:1" x14ac:dyDescent="0.35">
      <c r="A3934" s="89"/>
    </row>
    <row r="3935" spans="1:1" x14ac:dyDescent="0.35">
      <c r="A3935" s="89"/>
    </row>
    <row r="3936" spans="1:1" x14ac:dyDescent="0.35">
      <c r="A3936" s="89"/>
    </row>
    <row r="3937" spans="1:1" x14ac:dyDescent="0.35">
      <c r="A3937" s="89"/>
    </row>
    <row r="3938" spans="1:1" x14ac:dyDescent="0.35">
      <c r="A3938" s="89"/>
    </row>
    <row r="3939" spans="1:1" x14ac:dyDescent="0.35">
      <c r="A3939" s="89"/>
    </row>
    <row r="3940" spans="1:1" x14ac:dyDescent="0.35">
      <c r="A3940" s="89"/>
    </row>
    <row r="3941" spans="1:1" x14ac:dyDescent="0.35">
      <c r="A3941" s="89"/>
    </row>
    <row r="3942" spans="1:1" x14ac:dyDescent="0.35">
      <c r="A3942" s="89"/>
    </row>
    <row r="3943" spans="1:1" x14ac:dyDescent="0.35">
      <c r="A3943" s="89"/>
    </row>
    <row r="3944" spans="1:1" x14ac:dyDescent="0.35">
      <c r="A3944" s="89"/>
    </row>
    <row r="3945" spans="1:1" x14ac:dyDescent="0.35">
      <c r="A3945" s="89"/>
    </row>
    <row r="3946" spans="1:1" x14ac:dyDescent="0.35">
      <c r="A3946" s="89"/>
    </row>
    <row r="3947" spans="1:1" x14ac:dyDescent="0.35">
      <c r="A3947" s="89"/>
    </row>
    <row r="3948" spans="1:1" x14ac:dyDescent="0.35">
      <c r="A3948" s="89"/>
    </row>
    <row r="3949" spans="1:1" x14ac:dyDescent="0.35">
      <c r="A3949" s="89"/>
    </row>
    <row r="3950" spans="1:1" x14ac:dyDescent="0.35">
      <c r="A3950" s="89"/>
    </row>
    <row r="3951" spans="1:1" x14ac:dyDescent="0.35">
      <c r="A3951" s="89"/>
    </row>
    <row r="3952" spans="1:1" x14ac:dyDescent="0.35">
      <c r="A3952" s="89"/>
    </row>
    <row r="3953" spans="1:1" x14ac:dyDescent="0.35">
      <c r="A3953" s="89"/>
    </row>
    <row r="3954" spans="1:1" x14ac:dyDescent="0.35">
      <c r="A3954" s="89"/>
    </row>
    <row r="3955" spans="1:1" x14ac:dyDescent="0.35">
      <c r="A3955" s="89"/>
    </row>
    <row r="3956" spans="1:1" x14ac:dyDescent="0.35">
      <c r="A3956" s="89"/>
    </row>
    <row r="3957" spans="1:1" x14ac:dyDescent="0.35">
      <c r="A3957" s="89"/>
    </row>
    <row r="3958" spans="1:1" x14ac:dyDescent="0.35">
      <c r="A3958" s="89"/>
    </row>
    <row r="3959" spans="1:1" x14ac:dyDescent="0.35">
      <c r="A3959" s="89"/>
    </row>
    <row r="3960" spans="1:1" x14ac:dyDescent="0.35">
      <c r="A3960" s="89"/>
    </row>
    <row r="3961" spans="1:1" x14ac:dyDescent="0.35">
      <c r="A3961" s="89"/>
    </row>
    <row r="3962" spans="1:1" x14ac:dyDescent="0.35">
      <c r="A3962" s="89"/>
    </row>
    <row r="3963" spans="1:1" x14ac:dyDescent="0.35">
      <c r="A3963" s="89"/>
    </row>
    <row r="3964" spans="1:1" x14ac:dyDescent="0.35">
      <c r="A3964" s="89"/>
    </row>
    <row r="3965" spans="1:1" x14ac:dyDescent="0.35">
      <c r="A3965" s="89"/>
    </row>
    <row r="3966" spans="1:1" x14ac:dyDescent="0.35">
      <c r="A3966" s="89"/>
    </row>
    <row r="3967" spans="1:1" x14ac:dyDescent="0.35">
      <c r="A3967" s="89"/>
    </row>
    <row r="3968" spans="1:1" x14ac:dyDescent="0.35">
      <c r="A3968" s="89"/>
    </row>
    <row r="3969" spans="1:1" x14ac:dyDescent="0.35">
      <c r="A3969" s="89"/>
    </row>
    <row r="3970" spans="1:1" x14ac:dyDescent="0.35">
      <c r="A3970" s="89"/>
    </row>
    <row r="3971" spans="1:1" x14ac:dyDescent="0.35">
      <c r="A3971" s="89"/>
    </row>
    <row r="3972" spans="1:1" x14ac:dyDescent="0.35">
      <c r="A3972" s="89"/>
    </row>
    <row r="3973" spans="1:1" x14ac:dyDescent="0.35">
      <c r="A3973" s="89"/>
    </row>
    <row r="3974" spans="1:1" x14ac:dyDescent="0.35">
      <c r="A3974" s="89"/>
    </row>
    <row r="3975" spans="1:1" x14ac:dyDescent="0.35">
      <c r="A3975" s="89"/>
    </row>
    <row r="3976" spans="1:1" x14ac:dyDescent="0.35">
      <c r="A3976" s="89"/>
    </row>
    <row r="3977" spans="1:1" x14ac:dyDescent="0.35">
      <c r="A3977" s="89"/>
    </row>
    <row r="3978" spans="1:1" x14ac:dyDescent="0.35">
      <c r="A3978" s="89"/>
    </row>
    <row r="3979" spans="1:1" x14ac:dyDescent="0.35">
      <c r="A3979" s="89"/>
    </row>
    <row r="3980" spans="1:1" x14ac:dyDescent="0.35">
      <c r="A3980" s="89"/>
    </row>
    <row r="3981" spans="1:1" x14ac:dyDescent="0.35">
      <c r="A3981" s="89"/>
    </row>
    <row r="3982" spans="1:1" x14ac:dyDescent="0.35">
      <c r="A3982" s="89"/>
    </row>
    <row r="3983" spans="1:1" x14ac:dyDescent="0.35">
      <c r="A3983" s="89"/>
    </row>
    <row r="3984" spans="1:1" x14ac:dyDescent="0.35">
      <c r="A3984" s="89"/>
    </row>
    <row r="3985" spans="1:1" x14ac:dyDescent="0.35">
      <c r="A3985" s="89"/>
    </row>
    <row r="3986" spans="1:1" x14ac:dyDescent="0.35">
      <c r="A3986" s="89"/>
    </row>
    <row r="3987" spans="1:1" x14ac:dyDescent="0.35">
      <c r="A3987" s="89"/>
    </row>
    <row r="3988" spans="1:1" x14ac:dyDescent="0.35">
      <c r="A3988" s="89"/>
    </row>
    <row r="3989" spans="1:1" x14ac:dyDescent="0.35">
      <c r="A3989" s="89"/>
    </row>
    <row r="3990" spans="1:1" x14ac:dyDescent="0.35">
      <c r="A3990" s="89"/>
    </row>
    <row r="3991" spans="1:1" x14ac:dyDescent="0.35">
      <c r="A3991" s="89"/>
    </row>
    <row r="3992" spans="1:1" x14ac:dyDescent="0.35">
      <c r="A3992" s="89"/>
    </row>
    <row r="3993" spans="1:1" x14ac:dyDescent="0.35">
      <c r="A3993" s="89"/>
    </row>
    <row r="3994" spans="1:1" x14ac:dyDescent="0.35">
      <c r="A3994" s="89"/>
    </row>
    <row r="3995" spans="1:1" x14ac:dyDescent="0.35">
      <c r="A3995" s="89"/>
    </row>
    <row r="3996" spans="1:1" x14ac:dyDescent="0.35">
      <c r="A3996" s="89"/>
    </row>
    <row r="3997" spans="1:1" x14ac:dyDescent="0.35">
      <c r="A3997" s="89"/>
    </row>
    <row r="3998" spans="1:1" x14ac:dyDescent="0.35">
      <c r="A3998" s="89"/>
    </row>
    <row r="3999" spans="1:1" x14ac:dyDescent="0.35">
      <c r="A3999" s="89"/>
    </row>
    <row r="4000" spans="1:1" x14ac:dyDescent="0.35">
      <c r="A4000" s="89"/>
    </row>
    <row r="4001" spans="1:1" x14ac:dyDescent="0.35">
      <c r="A4001" s="89"/>
    </row>
    <row r="4002" spans="1:1" x14ac:dyDescent="0.35">
      <c r="A4002" s="89"/>
    </row>
    <row r="4003" spans="1:1" x14ac:dyDescent="0.35">
      <c r="A4003" s="89"/>
    </row>
    <row r="4004" spans="1:1" x14ac:dyDescent="0.35">
      <c r="A4004" s="89"/>
    </row>
    <row r="4005" spans="1:1" x14ac:dyDescent="0.35">
      <c r="A4005" s="89"/>
    </row>
    <row r="4006" spans="1:1" x14ac:dyDescent="0.35">
      <c r="A4006" s="89"/>
    </row>
    <row r="4007" spans="1:1" x14ac:dyDescent="0.35">
      <c r="A4007" s="89"/>
    </row>
    <row r="4008" spans="1:1" x14ac:dyDescent="0.35">
      <c r="A4008" s="89"/>
    </row>
    <row r="4009" spans="1:1" x14ac:dyDescent="0.35">
      <c r="A4009" s="89"/>
    </row>
    <row r="4010" spans="1:1" x14ac:dyDescent="0.35">
      <c r="A4010" s="89"/>
    </row>
    <row r="4011" spans="1:1" x14ac:dyDescent="0.35">
      <c r="A4011" s="89"/>
    </row>
    <row r="4012" spans="1:1" x14ac:dyDescent="0.35">
      <c r="A4012" s="89"/>
    </row>
    <row r="4013" spans="1:1" x14ac:dyDescent="0.35">
      <c r="A4013" s="89"/>
    </row>
    <row r="4014" spans="1:1" x14ac:dyDescent="0.35">
      <c r="A4014" s="89"/>
    </row>
    <row r="4015" spans="1:1" x14ac:dyDescent="0.35">
      <c r="A4015" s="89"/>
    </row>
    <row r="4016" spans="1:1" x14ac:dyDescent="0.35">
      <c r="A4016" s="89"/>
    </row>
    <row r="4017" spans="1:1" x14ac:dyDescent="0.35">
      <c r="A4017" s="89"/>
    </row>
    <row r="4018" spans="1:1" x14ac:dyDescent="0.35">
      <c r="A4018" s="89"/>
    </row>
    <row r="4019" spans="1:1" x14ac:dyDescent="0.35">
      <c r="A4019" s="89"/>
    </row>
    <row r="4020" spans="1:1" x14ac:dyDescent="0.35">
      <c r="A4020" s="89"/>
    </row>
    <row r="4021" spans="1:1" x14ac:dyDescent="0.35">
      <c r="A4021" s="89"/>
    </row>
    <row r="4022" spans="1:1" x14ac:dyDescent="0.35">
      <c r="A4022" s="89"/>
    </row>
    <row r="4023" spans="1:1" x14ac:dyDescent="0.35">
      <c r="A4023" s="89"/>
    </row>
    <row r="4024" spans="1:1" x14ac:dyDescent="0.35">
      <c r="A4024" s="89"/>
    </row>
    <row r="4025" spans="1:1" x14ac:dyDescent="0.35">
      <c r="A4025" s="89"/>
    </row>
    <row r="4026" spans="1:1" x14ac:dyDescent="0.35">
      <c r="A4026" s="89"/>
    </row>
    <row r="4027" spans="1:1" x14ac:dyDescent="0.35">
      <c r="A4027" s="89"/>
    </row>
    <row r="4028" spans="1:1" x14ac:dyDescent="0.35">
      <c r="A4028" s="89"/>
    </row>
    <row r="4029" spans="1:1" x14ac:dyDescent="0.35">
      <c r="A4029" s="89"/>
    </row>
    <row r="4030" spans="1:1" x14ac:dyDescent="0.35">
      <c r="A4030" s="89"/>
    </row>
    <row r="4031" spans="1:1" x14ac:dyDescent="0.35">
      <c r="A4031" s="89"/>
    </row>
    <row r="4032" spans="1:1" x14ac:dyDescent="0.35">
      <c r="A4032" s="89"/>
    </row>
    <row r="4033" spans="1:1" x14ac:dyDescent="0.35">
      <c r="A4033" s="89"/>
    </row>
    <row r="4034" spans="1:1" x14ac:dyDescent="0.35">
      <c r="A4034" s="89"/>
    </row>
    <row r="4035" spans="1:1" x14ac:dyDescent="0.35">
      <c r="A4035" s="89"/>
    </row>
    <row r="4036" spans="1:1" x14ac:dyDescent="0.35">
      <c r="A4036" s="89"/>
    </row>
    <row r="4037" spans="1:1" x14ac:dyDescent="0.35">
      <c r="A4037" s="89"/>
    </row>
    <row r="4038" spans="1:1" x14ac:dyDescent="0.35">
      <c r="A4038" s="89"/>
    </row>
    <row r="4039" spans="1:1" x14ac:dyDescent="0.35">
      <c r="A4039" s="89"/>
    </row>
    <row r="4040" spans="1:1" x14ac:dyDescent="0.35">
      <c r="A4040" s="89"/>
    </row>
    <row r="4041" spans="1:1" x14ac:dyDescent="0.35">
      <c r="A4041" s="89"/>
    </row>
    <row r="4042" spans="1:1" x14ac:dyDescent="0.35">
      <c r="A4042" s="89"/>
    </row>
    <row r="4043" spans="1:1" x14ac:dyDescent="0.35">
      <c r="A4043" s="89"/>
    </row>
    <row r="4044" spans="1:1" x14ac:dyDescent="0.35">
      <c r="A4044" s="89"/>
    </row>
    <row r="4045" spans="1:1" x14ac:dyDescent="0.35">
      <c r="A4045" s="89"/>
    </row>
    <row r="4046" spans="1:1" x14ac:dyDescent="0.35">
      <c r="A4046" s="89"/>
    </row>
    <row r="4047" spans="1:1" x14ac:dyDescent="0.35">
      <c r="A4047" s="89"/>
    </row>
    <row r="4048" spans="1:1" x14ac:dyDescent="0.35">
      <c r="A4048" s="89"/>
    </row>
    <row r="4049" spans="1:1" x14ac:dyDescent="0.35">
      <c r="A4049" s="89"/>
    </row>
    <row r="4050" spans="1:1" x14ac:dyDescent="0.35">
      <c r="A4050" s="89"/>
    </row>
    <row r="4051" spans="1:1" x14ac:dyDescent="0.35">
      <c r="A4051" s="89"/>
    </row>
    <row r="4052" spans="1:1" x14ac:dyDescent="0.35">
      <c r="A4052" s="89"/>
    </row>
    <row r="4053" spans="1:1" x14ac:dyDescent="0.35">
      <c r="A4053" s="89"/>
    </row>
    <row r="4054" spans="1:1" x14ac:dyDescent="0.35">
      <c r="A4054" s="89"/>
    </row>
    <row r="4055" spans="1:1" x14ac:dyDescent="0.35">
      <c r="A4055" s="89"/>
    </row>
    <row r="4056" spans="1:1" x14ac:dyDescent="0.35">
      <c r="A4056" s="89"/>
    </row>
    <row r="4057" spans="1:1" x14ac:dyDescent="0.35">
      <c r="A4057" s="89"/>
    </row>
    <row r="4058" spans="1:1" x14ac:dyDescent="0.35">
      <c r="A4058" s="89"/>
    </row>
    <row r="4059" spans="1:1" x14ac:dyDescent="0.35">
      <c r="A4059" s="89"/>
    </row>
    <row r="4060" spans="1:1" x14ac:dyDescent="0.35">
      <c r="A4060" s="89"/>
    </row>
    <row r="4061" spans="1:1" x14ac:dyDescent="0.35">
      <c r="A4061" s="89"/>
    </row>
    <row r="4062" spans="1:1" x14ac:dyDescent="0.35">
      <c r="A4062" s="89"/>
    </row>
    <row r="4063" spans="1:1" x14ac:dyDescent="0.35">
      <c r="A4063" s="89"/>
    </row>
    <row r="4064" spans="1:1" x14ac:dyDescent="0.35">
      <c r="A4064" s="89"/>
    </row>
    <row r="4065" spans="1:1" x14ac:dyDescent="0.35">
      <c r="A4065" s="89"/>
    </row>
    <row r="4066" spans="1:1" x14ac:dyDescent="0.35">
      <c r="A4066" s="89"/>
    </row>
    <row r="4067" spans="1:1" x14ac:dyDescent="0.35">
      <c r="A4067" s="89"/>
    </row>
    <row r="4068" spans="1:1" x14ac:dyDescent="0.35">
      <c r="A4068" s="89"/>
    </row>
    <row r="4069" spans="1:1" x14ac:dyDescent="0.35">
      <c r="A4069" s="89"/>
    </row>
    <row r="4070" spans="1:1" x14ac:dyDescent="0.35">
      <c r="A4070" s="89"/>
    </row>
    <row r="4071" spans="1:1" x14ac:dyDescent="0.35">
      <c r="A4071" s="89"/>
    </row>
    <row r="4072" spans="1:1" x14ac:dyDescent="0.35">
      <c r="A4072" s="89"/>
    </row>
    <row r="4073" spans="1:1" x14ac:dyDescent="0.35">
      <c r="A4073" s="89"/>
    </row>
    <row r="4074" spans="1:1" x14ac:dyDescent="0.35">
      <c r="A4074" s="89"/>
    </row>
    <row r="4075" spans="1:1" x14ac:dyDescent="0.35">
      <c r="A4075" s="89"/>
    </row>
    <row r="4076" spans="1:1" x14ac:dyDescent="0.35">
      <c r="A4076" s="89"/>
    </row>
    <row r="4077" spans="1:1" x14ac:dyDescent="0.35">
      <c r="A4077" s="89"/>
    </row>
    <row r="4078" spans="1:1" x14ac:dyDescent="0.35">
      <c r="A4078" s="89"/>
    </row>
    <row r="4079" spans="1:1" x14ac:dyDescent="0.35">
      <c r="A4079" s="89"/>
    </row>
    <row r="4080" spans="1:1" x14ac:dyDescent="0.35">
      <c r="A4080" s="89"/>
    </row>
    <row r="4081" spans="1:1" x14ac:dyDescent="0.35">
      <c r="A4081" s="89"/>
    </row>
    <row r="4082" spans="1:1" x14ac:dyDescent="0.35">
      <c r="A4082" s="89"/>
    </row>
    <row r="4083" spans="1:1" x14ac:dyDescent="0.35">
      <c r="A4083" s="89"/>
    </row>
    <row r="4084" spans="1:1" x14ac:dyDescent="0.35">
      <c r="A4084" s="89"/>
    </row>
    <row r="4085" spans="1:1" x14ac:dyDescent="0.35">
      <c r="A4085" s="89"/>
    </row>
    <row r="4086" spans="1:1" x14ac:dyDescent="0.35">
      <c r="A4086" s="89"/>
    </row>
    <row r="4087" spans="1:1" x14ac:dyDescent="0.35">
      <c r="A4087" s="89"/>
    </row>
    <row r="4088" spans="1:1" x14ac:dyDescent="0.35">
      <c r="A4088" s="89"/>
    </row>
    <row r="4089" spans="1:1" x14ac:dyDescent="0.35">
      <c r="A4089" s="89"/>
    </row>
    <row r="4090" spans="1:1" x14ac:dyDescent="0.35">
      <c r="A4090" s="89"/>
    </row>
    <row r="4091" spans="1:1" x14ac:dyDescent="0.35">
      <c r="A4091" s="89"/>
    </row>
    <row r="4092" spans="1:1" x14ac:dyDescent="0.35">
      <c r="A4092" s="89"/>
    </row>
    <row r="4093" spans="1:1" x14ac:dyDescent="0.35">
      <c r="A4093" s="89"/>
    </row>
    <row r="4094" spans="1:1" x14ac:dyDescent="0.35">
      <c r="A4094" s="89"/>
    </row>
    <row r="4095" spans="1:1" x14ac:dyDescent="0.35">
      <c r="A4095" s="89"/>
    </row>
    <row r="4096" spans="1:1" x14ac:dyDescent="0.35">
      <c r="A4096" s="89"/>
    </row>
    <row r="4097" spans="1:1" x14ac:dyDescent="0.35">
      <c r="A4097" s="89"/>
    </row>
    <row r="4098" spans="1:1" x14ac:dyDescent="0.35">
      <c r="A4098" s="89"/>
    </row>
    <row r="4099" spans="1:1" x14ac:dyDescent="0.35">
      <c r="A4099" s="89"/>
    </row>
    <row r="4100" spans="1:1" x14ac:dyDescent="0.35">
      <c r="A4100" s="89"/>
    </row>
    <row r="4101" spans="1:1" x14ac:dyDescent="0.35">
      <c r="A4101" s="89"/>
    </row>
    <row r="4102" spans="1:1" x14ac:dyDescent="0.35">
      <c r="A4102" s="89"/>
    </row>
    <row r="4103" spans="1:1" x14ac:dyDescent="0.35">
      <c r="A4103" s="89"/>
    </row>
    <row r="4104" spans="1:1" x14ac:dyDescent="0.35">
      <c r="A4104" s="89"/>
    </row>
    <row r="4105" spans="1:1" x14ac:dyDescent="0.35">
      <c r="A4105" s="89"/>
    </row>
    <row r="4106" spans="1:1" x14ac:dyDescent="0.35">
      <c r="A4106" s="89"/>
    </row>
    <row r="4107" spans="1:1" x14ac:dyDescent="0.35">
      <c r="A4107" s="89"/>
    </row>
    <row r="4108" spans="1:1" x14ac:dyDescent="0.35">
      <c r="A4108" s="89"/>
    </row>
    <row r="4109" spans="1:1" x14ac:dyDescent="0.35">
      <c r="A4109" s="89"/>
    </row>
    <row r="4110" spans="1:1" x14ac:dyDescent="0.35">
      <c r="A4110" s="89"/>
    </row>
    <row r="4111" spans="1:1" x14ac:dyDescent="0.35">
      <c r="A4111" s="89"/>
    </row>
    <row r="4112" spans="1:1" x14ac:dyDescent="0.35">
      <c r="A4112" s="89"/>
    </row>
    <row r="4113" spans="1:1" x14ac:dyDescent="0.35">
      <c r="A4113" s="89"/>
    </row>
    <row r="4114" spans="1:1" x14ac:dyDescent="0.35">
      <c r="A4114" s="89"/>
    </row>
    <row r="4115" spans="1:1" x14ac:dyDescent="0.35">
      <c r="A4115" s="89"/>
    </row>
    <row r="4116" spans="1:1" x14ac:dyDescent="0.35">
      <c r="A4116" s="89"/>
    </row>
    <row r="4117" spans="1:1" x14ac:dyDescent="0.35">
      <c r="A4117" s="89"/>
    </row>
    <row r="4118" spans="1:1" x14ac:dyDescent="0.35">
      <c r="A4118" s="89"/>
    </row>
    <row r="4119" spans="1:1" x14ac:dyDescent="0.35">
      <c r="A4119" s="89"/>
    </row>
    <row r="4120" spans="1:1" x14ac:dyDescent="0.35">
      <c r="A4120" s="89"/>
    </row>
    <row r="4121" spans="1:1" x14ac:dyDescent="0.35">
      <c r="A4121" s="89"/>
    </row>
    <row r="4122" spans="1:1" x14ac:dyDescent="0.35">
      <c r="A4122" s="89"/>
    </row>
    <row r="4123" spans="1:1" x14ac:dyDescent="0.35">
      <c r="A4123" s="89"/>
    </row>
    <row r="4124" spans="1:1" x14ac:dyDescent="0.35">
      <c r="A4124" s="89"/>
    </row>
    <row r="4125" spans="1:1" x14ac:dyDescent="0.35">
      <c r="A4125" s="89"/>
    </row>
    <row r="4126" spans="1:1" x14ac:dyDescent="0.35">
      <c r="A4126" s="89"/>
    </row>
    <row r="4127" spans="1:1" x14ac:dyDescent="0.35">
      <c r="A4127" s="89"/>
    </row>
    <row r="4128" spans="1:1" x14ac:dyDescent="0.35">
      <c r="A4128" s="89"/>
    </row>
    <row r="4129" spans="1:1" x14ac:dyDescent="0.35">
      <c r="A4129" s="89"/>
    </row>
    <row r="4130" spans="1:1" x14ac:dyDescent="0.35">
      <c r="A4130" s="89"/>
    </row>
    <row r="4131" spans="1:1" x14ac:dyDescent="0.35">
      <c r="A4131" s="89"/>
    </row>
    <row r="4132" spans="1:1" x14ac:dyDescent="0.35">
      <c r="A4132" s="89"/>
    </row>
    <row r="4133" spans="1:1" x14ac:dyDescent="0.35">
      <c r="A4133" s="89"/>
    </row>
    <row r="4134" spans="1:1" x14ac:dyDescent="0.35">
      <c r="A4134" s="89"/>
    </row>
    <row r="4135" spans="1:1" x14ac:dyDescent="0.35">
      <c r="A4135" s="89"/>
    </row>
    <row r="4136" spans="1:1" x14ac:dyDescent="0.35">
      <c r="A4136" s="89"/>
    </row>
    <row r="4137" spans="1:1" x14ac:dyDescent="0.35">
      <c r="A4137" s="89"/>
    </row>
    <row r="4138" spans="1:1" x14ac:dyDescent="0.35">
      <c r="A4138" s="89"/>
    </row>
    <row r="4139" spans="1:1" x14ac:dyDescent="0.35">
      <c r="A4139" s="89"/>
    </row>
    <row r="4140" spans="1:1" x14ac:dyDescent="0.35">
      <c r="A4140" s="89"/>
    </row>
    <row r="4141" spans="1:1" x14ac:dyDescent="0.35">
      <c r="A4141" s="89"/>
    </row>
    <row r="4142" spans="1:1" x14ac:dyDescent="0.35">
      <c r="A4142" s="89"/>
    </row>
    <row r="4143" spans="1:1" x14ac:dyDescent="0.35">
      <c r="A4143" s="89"/>
    </row>
    <row r="4144" spans="1:1" x14ac:dyDescent="0.35">
      <c r="A4144" s="89"/>
    </row>
    <row r="4145" spans="1:1" x14ac:dyDescent="0.35">
      <c r="A4145" s="89"/>
    </row>
    <row r="4146" spans="1:1" x14ac:dyDescent="0.35">
      <c r="A4146" s="89"/>
    </row>
    <row r="4147" spans="1:1" x14ac:dyDescent="0.35">
      <c r="A4147" s="89"/>
    </row>
    <row r="4148" spans="1:1" x14ac:dyDescent="0.35">
      <c r="A4148" s="89"/>
    </row>
    <row r="4149" spans="1:1" x14ac:dyDescent="0.35">
      <c r="A4149" s="89"/>
    </row>
    <row r="4150" spans="1:1" x14ac:dyDescent="0.35">
      <c r="A4150" s="89"/>
    </row>
    <row r="4151" spans="1:1" x14ac:dyDescent="0.35">
      <c r="A4151" s="89"/>
    </row>
    <row r="4152" spans="1:1" x14ac:dyDescent="0.35">
      <c r="A4152" s="89"/>
    </row>
    <row r="4153" spans="1:1" x14ac:dyDescent="0.35">
      <c r="A4153" s="89"/>
    </row>
    <row r="4154" spans="1:1" x14ac:dyDescent="0.35">
      <c r="A4154" s="89"/>
    </row>
    <row r="4155" spans="1:1" x14ac:dyDescent="0.35">
      <c r="A4155" s="89"/>
    </row>
    <row r="4156" spans="1:1" x14ac:dyDescent="0.35">
      <c r="A4156" s="89"/>
    </row>
    <row r="4157" spans="1:1" x14ac:dyDescent="0.35">
      <c r="A4157" s="89"/>
    </row>
    <row r="4158" spans="1:1" x14ac:dyDescent="0.35">
      <c r="A4158" s="89"/>
    </row>
    <row r="4159" spans="1:1" x14ac:dyDescent="0.35">
      <c r="A4159" s="89"/>
    </row>
    <row r="4160" spans="1:1" x14ac:dyDescent="0.35">
      <c r="A4160" s="89"/>
    </row>
    <row r="4161" spans="1:1" x14ac:dyDescent="0.35">
      <c r="A4161" s="89"/>
    </row>
    <row r="4162" spans="1:1" x14ac:dyDescent="0.35">
      <c r="A4162" s="89"/>
    </row>
    <row r="4163" spans="1:1" x14ac:dyDescent="0.35">
      <c r="A4163" s="89"/>
    </row>
    <row r="4164" spans="1:1" x14ac:dyDescent="0.35">
      <c r="A4164" s="89"/>
    </row>
    <row r="4165" spans="1:1" x14ac:dyDescent="0.35">
      <c r="A4165" s="89"/>
    </row>
    <row r="4166" spans="1:1" x14ac:dyDescent="0.35">
      <c r="A4166" s="89"/>
    </row>
    <row r="4167" spans="1:1" x14ac:dyDescent="0.35">
      <c r="A4167" s="89"/>
    </row>
    <row r="4168" spans="1:1" x14ac:dyDescent="0.35">
      <c r="A4168" s="89"/>
    </row>
    <row r="4169" spans="1:1" x14ac:dyDescent="0.35">
      <c r="A4169" s="89"/>
    </row>
    <row r="4170" spans="1:1" x14ac:dyDescent="0.35">
      <c r="A4170" s="89"/>
    </row>
    <row r="4171" spans="1:1" x14ac:dyDescent="0.35">
      <c r="A4171" s="89"/>
    </row>
    <row r="4172" spans="1:1" x14ac:dyDescent="0.35">
      <c r="A4172" s="89"/>
    </row>
    <row r="4173" spans="1:1" x14ac:dyDescent="0.35">
      <c r="A4173" s="89"/>
    </row>
    <row r="4174" spans="1:1" x14ac:dyDescent="0.35">
      <c r="A4174" s="89"/>
    </row>
    <row r="4175" spans="1:1" x14ac:dyDescent="0.35">
      <c r="A4175" s="89"/>
    </row>
    <row r="4176" spans="1:1" x14ac:dyDescent="0.35">
      <c r="A4176" s="89"/>
    </row>
    <row r="4177" spans="1:1" x14ac:dyDescent="0.35">
      <c r="A4177" s="89"/>
    </row>
    <row r="4178" spans="1:1" x14ac:dyDescent="0.35">
      <c r="A4178" s="89"/>
    </row>
    <row r="4179" spans="1:1" x14ac:dyDescent="0.35">
      <c r="A4179" s="89"/>
    </row>
    <row r="4180" spans="1:1" x14ac:dyDescent="0.35">
      <c r="A4180" s="89"/>
    </row>
    <row r="4181" spans="1:1" x14ac:dyDescent="0.35">
      <c r="A4181" s="89"/>
    </row>
    <row r="4182" spans="1:1" x14ac:dyDescent="0.35">
      <c r="A4182" s="89"/>
    </row>
    <row r="4183" spans="1:1" x14ac:dyDescent="0.35">
      <c r="A4183" s="89"/>
    </row>
    <row r="4184" spans="1:1" x14ac:dyDescent="0.35">
      <c r="A4184" s="89"/>
    </row>
    <row r="4185" spans="1:1" x14ac:dyDescent="0.35">
      <c r="A4185" s="89"/>
    </row>
    <row r="4186" spans="1:1" x14ac:dyDescent="0.35">
      <c r="A4186" s="89"/>
    </row>
    <row r="4187" spans="1:1" x14ac:dyDescent="0.35">
      <c r="A4187" s="89"/>
    </row>
    <row r="4188" spans="1:1" x14ac:dyDescent="0.35">
      <c r="A4188" s="89"/>
    </row>
    <row r="4189" spans="1:1" x14ac:dyDescent="0.35">
      <c r="A4189" s="89"/>
    </row>
    <row r="4190" spans="1:1" x14ac:dyDescent="0.35">
      <c r="A4190" s="89"/>
    </row>
    <row r="4191" spans="1:1" x14ac:dyDescent="0.35">
      <c r="A4191" s="89"/>
    </row>
    <row r="4192" spans="1:1" x14ac:dyDescent="0.35">
      <c r="A4192" s="89"/>
    </row>
    <row r="4193" spans="1:1" x14ac:dyDescent="0.35">
      <c r="A4193" s="89"/>
    </row>
    <row r="4194" spans="1:1" x14ac:dyDescent="0.35">
      <c r="A4194" s="89"/>
    </row>
    <row r="4195" spans="1:1" x14ac:dyDescent="0.35">
      <c r="A4195" s="89"/>
    </row>
    <row r="4196" spans="1:1" x14ac:dyDescent="0.35">
      <c r="A4196" s="89"/>
    </row>
    <row r="4197" spans="1:1" x14ac:dyDescent="0.35">
      <c r="A4197" s="89"/>
    </row>
    <row r="4198" spans="1:1" x14ac:dyDescent="0.35">
      <c r="A4198" s="89"/>
    </row>
    <row r="4199" spans="1:1" x14ac:dyDescent="0.35">
      <c r="A4199" s="89"/>
    </row>
    <row r="4200" spans="1:1" x14ac:dyDescent="0.35">
      <c r="A4200" s="89"/>
    </row>
    <row r="4201" spans="1:1" x14ac:dyDescent="0.35">
      <c r="A4201" s="89"/>
    </row>
    <row r="4202" spans="1:1" x14ac:dyDescent="0.35">
      <c r="A4202" s="89"/>
    </row>
    <row r="4203" spans="1:1" x14ac:dyDescent="0.35">
      <c r="A4203" s="89"/>
    </row>
    <row r="4204" spans="1:1" x14ac:dyDescent="0.35">
      <c r="A4204" s="89"/>
    </row>
    <row r="4205" spans="1:1" x14ac:dyDescent="0.35">
      <c r="A4205" s="89"/>
    </row>
    <row r="4206" spans="1:1" x14ac:dyDescent="0.35">
      <c r="A4206" s="89"/>
    </row>
    <row r="4207" spans="1:1" x14ac:dyDescent="0.35">
      <c r="A4207" s="89"/>
    </row>
    <row r="4208" spans="1:1" x14ac:dyDescent="0.35">
      <c r="A4208" s="89"/>
    </row>
    <row r="4209" spans="1:1" x14ac:dyDescent="0.35">
      <c r="A4209" s="89"/>
    </row>
    <row r="4210" spans="1:1" x14ac:dyDescent="0.35">
      <c r="A4210" s="89"/>
    </row>
    <row r="4211" spans="1:1" x14ac:dyDescent="0.35">
      <c r="A4211" s="89"/>
    </row>
    <row r="4212" spans="1:1" x14ac:dyDescent="0.35">
      <c r="A4212" s="89"/>
    </row>
    <row r="4213" spans="1:1" x14ac:dyDescent="0.35">
      <c r="A4213" s="89"/>
    </row>
    <row r="4214" spans="1:1" x14ac:dyDescent="0.35">
      <c r="A4214" s="89"/>
    </row>
    <row r="4215" spans="1:1" x14ac:dyDescent="0.35">
      <c r="A4215" s="89"/>
    </row>
    <row r="4216" spans="1:1" x14ac:dyDescent="0.35">
      <c r="A4216" s="89"/>
    </row>
    <row r="4217" spans="1:1" x14ac:dyDescent="0.35">
      <c r="A4217" s="89"/>
    </row>
    <row r="4218" spans="1:1" x14ac:dyDescent="0.35">
      <c r="A4218" s="89"/>
    </row>
    <row r="4219" spans="1:1" x14ac:dyDescent="0.35">
      <c r="A4219" s="89"/>
    </row>
    <row r="4220" spans="1:1" x14ac:dyDescent="0.35">
      <c r="A4220" s="89"/>
    </row>
    <row r="4221" spans="1:1" x14ac:dyDescent="0.35">
      <c r="A4221" s="89"/>
    </row>
    <row r="4222" spans="1:1" x14ac:dyDescent="0.35">
      <c r="A4222" s="89"/>
    </row>
    <row r="4223" spans="1:1" x14ac:dyDescent="0.35">
      <c r="A4223" s="89"/>
    </row>
    <row r="4224" spans="1:1" x14ac:dyDescent="0.35">
      <c r="A4224" s="89"/>
    </row>
    <row r="4225" spans="1:1" x14ac:dyDescent="0.35">
      <c r="A4225" s="89"/>
    </row>
    <row r="4226" spans="1:1" x14ac:dyDescent="0.35">
      <c r="A4226" s="89"/>
    </row>
    <row r="4227" spans="1:1" x14ac:dyDescent="0.35">
      <c r="A4227" s="89"/>
    </row>
    <row r="4228" spans="1:1" x14ac:dyDescent="0.35">
      <c r="A4228" s="89"/>
    </row>
    <row r="4229" spans="1:1" x14ac:dyDescent="0.35">
      <c r="A4229" s="89"/>
    </row>
    <row r="4230" spans="1:1" x14ac:dyDescent="0.35">
      <c r="A4230" s="89"/>
    </row>
    <row r="4231" spans="1:1" x14ac:dyDescent="0.35">
      <c r="A4231" s="89"/>
    </row>
    <row r="4232" spans="1:1" x14ac:dyDescent="0.35">
      <c r="A4232" s="89"/>
    </row>
    <row r="4233" spans="1:1" x14ac:dyDescent="0.35">
      <c r="A4233" s="89"/>
    </row>
    <row r="4234" spans="1:1" x14ac:dyDescent="0.35">
      <c r="A4234" s="89"/>
    </row>
    <row r="4235" spans="1:1" x14ac:dyDescent="0.35">
      <c r="A4235" s="89"/>
    </row>
    <row r="4236" spans="1:1" x14ac:dyDescent="0.35">
      <c r="A4236" s="89"/>
    </row>
    <row r="4237" spans="1:1" x14ac:dyDescent="0.35">
      <c r="A4237" s="89"/>
    </row>
    <row r="4238" spans="1:1" x14ac:dyDescent="0.35">
      <c r="A4238" s="89"/>
    </row>
    <row r="4239" spans="1:1" x14ac:dyDescent="0.35">
      <c r="A4239" s="89"/>
    </row>
    <row r="4240" spans="1:1" x14ac:dyDescent="0.35">
      <c r="A4240" s="89"/>
    </row>
    <row r="4241" spans="1:1" x14ac:dyDescent="0.35">
      <c r="A4241" s="89"/>
    </row>
    <row r="4242" spans="1:1" x14ac:dyDescent="0.35">
      <c r="A4242" s="89"/>
    </row>
    <row r="4243" spans="1:1" x14ac:dyDescent="0.35">
      <c r="A4243" s="89"/>
    </row>
    <row r="4244" spans="1:1" x14ac:dyDescent="0.35">
      <c r="A4244" s="89"/>
    </row>
    <row r="4245" spans="1:1" x14ac:dyDescent="0.35">
      <c r="A4245" s="89"/>
    </row>
    <row r="4246" spans="1:1" x14ac:dyDescent="0.35">
      <c r="A4246" s="89"/>
    </row>
    <row r="4247" spans="1:1" x14ac:dyDescent="0.35">
      <c r="A4247" s="89"/>
    </row>
    <row r="4248" spans="1:1" x14ac:dyDescent="0.35">
      <c r="A4248" s="89"/>
    </row>
    <row r="4249" spans="1:1" x14ac:dyDescent="0.35">
      <c r="A4249" s="89"/>
    </row>
    <row r="4250" spans="1:1" x14ac:dyDescent="0.35">
      <c r="A4250" s="89"/>
    </row>
    <row r="4251" spans="1:1" x14ac:dyDescent="0.35">
      <c r="A4251" s="89"/>
    </row>
    <row r="4252" spans="1:1" x14ac:dyDescent="0.35">
      <c r="A4252" s="89"/>
    </row>
    <row r="4253" spans="1:1" x14ac:dyDescent="0.35">
      <c r="A4253" s="89"/>
    </row>
    <row r="4254" spans="1:1" x14ac:dyDescent="0.35">
      <c r="A4254" s="89"/>
    </row>
    <row r="4255" spans="1:1" x14ac:dyDescent="0.35">
      <c r="A4255" s="89"/>
    </row>
    <row r="4256" spans="1:1" x14ac:dyDescent="0.35">
      <c r="A4256" s="89"/>
    </row>
    <row r="4257" spans="1:1" x14ac:dyDescent="0.35">
      <c r="A4257" s="89"/>
    </row>
    <row r="4258" spans="1:1" x14ac:dyDescent="0.35">
      <c r="A4258" s="89"/>
    </row>
    <row r="4259" spans="1:1" x14ac:dyDescent="0.35">
      <c r="A4259" s="89"/>
    </row>
    <row r="4260" spans="1:1" x14ac:dyDescent="0.35">
      <c r="A4260" s="89"/>
    </row>
    <row r="4261" spans="1:1" x14ac:dyDescent="0.35">
      <c r="A4261" s="89"/>
    </row>
    <row r="4262" spans="1:1" x14ac:dyDescent="0.35">
      <c r="A4262" s="89"/>
    </row>
    <row r="4263" spans="1:1" x14ac:dyDescent="0.35">
      <c r="A4263" s="89"/>
    </row>
    <row r="4264" spans="1:1" x14ac:dyDescent="0.35">
      <c r="A4264" s="89"/>
    </row>
    <row r="4265" spans="1:1" x14ac:dyDescent="0.35">
      <c r="A4265" s="89"/>
    </row>
    <row r="4266" spans="1:1" x14ac:dyDescent="0.35">
      <c r="A4266" s="89"/>
    </row>
    <row r="4267" spans="1:1" x14ac:dyDescent="0.35">
      <c r="A4267" s="89"/>
    </row>
    <row r="4268" spans="1:1" x14ac:dyDescent="0.35">
      <c r="A4268" s="89"/>
    </row>
    <row r="4269" spans="1:1" x14ac:dyDescent="0.35">
      <c r="A4269" s="89"/>
    </row>
    <row r="4270" spans="1:1" x14ac:dyDescent="0.35">
      <c r="A4270" s="89"/>
    </row>
    <row r="4271" spans="1:1" x14ac:dyDescent="0.35">
      <c r="A4271" s="89"/>
    </row>
    <row r="4272" spans="1:1" x14ac:dyDescent="0.35">
      <c r="A4272" s="89"/>
    </row>
    <row r="4273" spans="1:1" x14ac:dyDescent="0.35">
      <c r="A4273" s="89"/>
    </row>
    <row r="4274" spans="1:1" x14ac:dyDescent="0.35">
      <c r="A4274" s="89"/>
    </row>
    <row r="4275" spans="1:1" x14ac:dyDescent="0.35">
      <c r="A4275" s="89"/>
    </row>
    <row r="4276" spans="1:1" x14ac:dyDescent="0.35">
      <c r="A4276" s="89"/>
    </row>
    <row r="4277" spans="1:1" x14ac:dyDescent="0.35">
      <c r="A4277" s="89"/>
    </row>
    <row r="4278" spans="1:1" x14ac:dyDescent="0.35">
      <c r="A4278" s="89"/>
    </row>
    <row r="4279" spans="1:1" x14ac:dyDescent="0.35">
      <c r="A4279" s="89"/>
    </row>
    <row r="4280" spans="1:1" x14ac:dyDescent="0.35">
      <c r="A4280" s="89"/>
    </row>
    <row r="4281" spans="1:1" x14ac:dyDescent="0.35">
      <c r="A4281" s="89"/>
    </row>
    <row r="4282" spans="1:1" x14ac:dyDescent="0.35">
      <c r="A4282" s="89"/>
    </row>
    <row r="4283" spans="1:1" x14ac:dyDescent="0.35">
      <c r="A4283" s="89"/>
    </row>
    <row r="4284" spans="1:1" x14ac:dyDescent="0.35">
      <c r="A4284" s="89"/>
    </row>
    <row r="4285" spans="1:1" x14ac:dyDescent="0.35">
      <c r="A4285" s="89"/>
    </row>
    <row r="4286" spans="1:1" x14ac:dyDescent="0.35">
      <c r="A4286" s="89"/>
    </row>
    <row r="4287" spans="1:1" x14ac:dyDescent="0.35">
      <c r="A4287" s="89"/>
    </row>
    <row r="4288" spans="1:1" x14ac:dyDescent="0.35">
      <c r="A4288" s="89"/>
    </row>
    <row r="4289" spans="1:1" x14ac:dyDescent="0.35">
      <c r="A4289" s="89"/>
    </row>
    <row r="4290" spans="1:1" x14ac:dyDescent="0.35">
      <c r="A4290" s="89"/>
    </row>
    <row r="4291" spans="1:1" x14ac:dyDescent="0.35">
      <c r="A4291" s="89"/>
    </row>
    <row r="4292" spans="1:1" x14ac:dyDescent="0.35">
      <c r="A4292" s="89"/>
    </row>
    <row r="4293" spans="1:1" x14ac:dyDescent="0.35">
      <c r="A4293" s="89"/>
    </row>
    <row r="4294" spans="1:1" x14ac:dyDescent="0.35">
      <c r="A4294" s="89"/>
    </row>
    <row r="4295" spans="1:1" x14ac:dyDescent="0.35">
      <c r="A4295" s="89"/>
    </row>
    <row r="4296" spans="1:1" x14ac:dyDescent="0.35">
      <c r="A4296" s="89"/>
    </row>
    <row r="4297" spans="1:1" x14ac:dyDescent="0.35">
      <c r="A4297" s="89"/>
    </row>
    <row r="4298" spans="1:1" x14ac:dyDescent="0.35">
      <c r="A4298" s="89"/>
    </row>
    <row r="4299" spans="1:1" x14ac:dyDescent="0.35">
      <c r="A4299" s="89"/>
    </row>
    <row r="4300" spans="1:1" x14ac:dyDescent="0.35">
      <c r="A4300" s="89"/>
    </row>
    <row r="4301" spans="1:1" x14ac:dyDescent="0.35">
      <c r="A4301" s="89"/>
    </row>
    <row r="4302" spans="1:1" x14ac:dyDescent="0.35">
      <c r="A4302" s="89"/>
    </row>
    <row r="4303" spans="1:1" x14ac:dyDescent="0.35">
      <c r="A4303" s="89"/>
    </row>
    <row r="4304" spans="1:1" x14ac:dyDescent="0.35">
      <c r="A4304" s="89"/>
    </row>
    <row r="4305" spans="1:1" x14ac:dyDescent="0.35">
      <c r="A4305" s="89"/>
    </row>
    <row r="4306" spans="1:1" x14ac:dyDescent="0.35">
      <c r="A4306" s="89"/>
    </row>
    <row r="4307" spans="1:1" x14ac:dyDescent="0.35">
      <c r="A4307" s="89"/>
    </row>
    <row r="4308" spans="1:1" x14ac:dyDescent="0.35">
      <c r="A4308" s="89"/>
    </row>
    <row r="4309" spans="1:1" x14ac:dyDescent="0.35">
      <c r="A4309" s="89"/>
    </row>
    <row r="4310" spans="1:1" x14ac:dyDescent="0.35">
      <c r="A4310" s="89"/>
    </row>
    <row r="4311" spans="1:1" x14ac:dyDescent="0.35">
      <c r="A4311" s="89"/>
    </row>
    <row r="4312" spans="1:1" x14ac:dyDescent="0.35">
      <c r="A4312" s="89"/>
    </row>
    <row r="4313" spans="1:1" x14ac:dyDescent="0.35">
      <c r="A4313" s="89"/>
    </row>
    <row r="4314" spans="1:1" x14ac:dyDescent="0.35">
      <c r="A4314" s="89"/>
    </row>
    <row r="4315" spans="1:1" x14ac:dyDescent="0.35">
      <c r="A4315" s="89"/>
    </row>
    <row r="4316" spans="1:1" x14ac:dyDescent="0.35">
      <c r="A4316" s="89"/>
    </row>
    <row r="4317" spans="1:1" x14ac:dyDescent="0.35">
      <c r="A4317" s="89"/>
    </row>
    <row r="4318" spans="1:1" x14ac:dyDescent="0.35">
      <c r="A4318" s="89"/>
    </row>
    <row r="4319" spans="1:1" x14ac:dyDescent="0.35">
      <c r="A4319" s="89"/>
    </row>
    <row r="4320" spans="1:1" x14ac:dyDescent="0.35">
      <c r="A4320" s="89"/>
    </row>
    <row r="4321" spans="1:1" x14ac:dyDescent="0.35">
      <c r="A4321" s="89"/>
    </row>
    <row r="4322" spans="1:1" x14ac:dyDescent="0.35">
      <c r="A4322" s="89"/>
    </row>
    <row r="4323" spans="1:1" x14ac:dyDescent="0.35">
      <c r="A4323" s="89"/>
    </row>
    <row r="4324" spans="1:1" x14ac:dyDescent="0.35">
      <c r="A4324" s="89"/>
    </row>
    <row r="4325" spans="1:1" x14ac:dyDescent="0.35">
      <c r="A4325" s="89"/>
    </row>
    <row r="4326" spans="1:1" x14ac:dyDescent="0.35">
      <c r="A4326" s="89"/>
    </row>
    <row r="4327" spans="1:1" x14ac:dyDescent="0.35">
      <c r="A4327" s="89"/>
    </row>
    <row r="4328" spans="1:1" x14ac:dyDescent="0.35">
      <c r="A4328" s="89"/>
    </row>
    <row r="4329" spans="1:1" x14ac:dyDescent="0.35">
      <c r="A4329" s="89"/>
    </row>
    <row r="4330" spans="1:1" x14ac:dyDescent="0.35">
      <c r="A4330" s="89"/>
    </row>
    <row r="4331" spans="1:1" x14ac:dyDescent="0.35">
      <c r="A4331" s="89"/>
    </row>
    <row r="4332" spans="1:1" x14ac:dyDescent="0.35">
      <c r="A4332" s="89"/>
    </row>
    <row r="4333" spans="1:1" x14ac:dyDescent="0.35">
      <c r="A4333" s="89"/>
    </row>
    <row r="4334" spans="1:1" x14ac:dyDescent="0.35">
      <c r="A4334" s="89"/>
    </row>
    <row r="4335" spans="1:1" x14ac:dyDescent="0.35">
      <c r="A4335" s="89"/>
    </row>
    <row r="4336" spans="1:1" x14ac:dyDescent="0.35">
      <c r="A4336" s="89"/>
    </row>
    <row r="4337" spans="1:1" x14ac:dyDescent="0.35">
      <c r="A4337" s="89"/>
    </row>
    <row r="4338" spans="1:1" x14ac:dyDescent="0.35">
      <c r="A4338" s="89"/>
    </row>
    <row r="4339" spans="1:1" x14ac:dyDescent="0.35">
      <c r="A4339" s="89"/>
    </row>
    <row r="4340" spans="1:1" x14ac:dyDescent="0.35">
      <c r="A4340" s="89"/>
    </row>
    <row r="4341" spans="1:1" x14ac:dyDescent="0.35">
      <c r="A4341" s="89"/>
    </row>
    <row r="4342" spans="1:1" x14ac:dyDescent="0.35">
      <c r="A4342" s="89"/>
    </row>
    <row r="4343" spans="1:1" x14ac:dyDescent="0.35">
      <c r="A4343" s="89"/>
    </row>
    <row r="4344" spans="1:1" x14ac:dyDescent="0.35">
      <c r="A4344" s="89"/>
    </row>
    <row r="4345" spans="1:1" x14ac:dyDescent="0.35">
      <c r="A4345" s="89"/>
    </row>
    <row r="4346" spans="1:1" x14ac:dyDescent="0.35">
      <c r="A4346" s="89"/>
    </row>
    <row r="4347" spans="1:1" x14ac:dyDescent="0.35">
      <c r="A4347" s="89"/>
    </row>
    <row r="4348" spans="1:1" x14ac:dyDescent="0.35">
      <c r="A4348" s="89"/>
    </row>
    <row r="4349" spans="1:1" x14ac:dyDescent="0.35">
      <c r="A4349" s="89"/>
    </row>
    <row r="4350" spans="1:1" x14ac:dyDescent="0.35">
      <c r="A4350" s="89"/>
    </row>
    <row r="4351" spans="1:1" x14ac:dyDescent="0.35">
      <c r="A4351" s="89"/>
    </row>
    <row r="4352" spans="1:1" x14ac:dyDescent="0.35">
      <c r="A4352" s="89"/>
    </row>
    <row r="4353" spans="1:1" x14ac:dyDescent="0.35">
      <c r="A4353" s="89"/>
    </row>
    <row r="4354" spans="1:1" x14ac:dyDescent="0.35">
      <c r="A4354" s="89"/>
    </row>
    <row r="4355" spans="1:1" x14ac:dyDescent="0.35">
      <c r="A4355" s="89"/>
    </row>
    <row r="4356" spans="1:1" x14ac:dyDescent="0.35">
      <c r="A4356" s="89"/>
    </row>
    <row r="4357" spans="1:1" x14ac:dyDescent="0.35">
      <c r="A4357" s="89"/>
    </row>
    <row r="4358" spans="1:1" x14ac:dyDescent="0.35">
      <c r="A4358" s="89"/>
    </row>
    <row r="4359" spans="1:1" x14ac:dyDescent="0.35">
      <c r="A4359" s="89"/>
    </row>
    <row r="4360" spans="1:1" x14ac:dyDescent="0.35">
      <c r="A4360" s="89"/>
    </row>
    <row r="4361" spans="1:1" x14ac:dyDescent="0.35">
      <c r="A4361" s="89"/>
    </row>
    <row r="4362" spans="1:1" x14ac:dyDescent="0.35">
      <c r="A4362" s="89"/>
    </row>
    <row r="4363" spans="1:1" x14ac:dyDescent="0.35">
      <c r="A4363" s="89"/>
    </row>
    <row r="4364" spans="1:1" x14ac:dyDescent="0.35">
      <c r="A4364" s="89"/>
    </row>
    <row r="4365" spans="1:1" x14ac:dyDescent="0.35">
      <c r="A4365" s="89"/>
    </row>
    <row r="4366" spans="1:1" x14ac:dyDescent="0.35">
      <c r="A4366" s="89"/>
    </row>
    <row r="4367" spans="1:1" x14ac:dyDescent="0.35">
      <c r="A4367" s="89"/>
    </row>
    <row r="4368" spans="1:1" x14ac:dyDescent="0.35">
      <c r="A4368" s="89"/>
    </row>
    <row r="4369" spans="1:1" x14ac:dyDescent="0.35">
      <c r="A4369" s="89"/>
    </row>
    <row r="4370" spans="1:1" x14ac:dyDescent="0.35">
      <c r="A4370" s="89"/>
    </row>
    <row r="4371" spans="1:1" x14ac:dyDescent="0.35">
      <c r="A4371" s="89"/>
    </row>
    <row r="4372" spans="1:1" x14ac:dyDescent="0.35">
      <c r="A4372" s="89"/>
    </row>
    <row r="4373" spans="1:1" x14ac:dyDescent="0.35">
      <c r="A4373" s="89"/>
    </row>
    <row r="4374" spans="1:1" x14ac:dyDescent="0.35">
      <c r="A4374" s="89"/>
    </row>
    <row r="4375" spans="1:1" x14ac:dyDescent="0.35">
      <c r="A4375" s="89"/>
    </row>
    <row r="4376" spans="1:1" x14ac:dyDescent="0.35">
      <c r="A4376" s="89"/>
    </row>
    <row r="4377" spans="1:1" x14ac:dyDescent="0.35">
      <c r="A4377" s="89"/>
    </row>
    <row r="4378" spans="1:1" x14ac:dyDescent="0.35">
      <c r="A4378" s="89"/>
    </row>
    <row r="4379" spans="1:1" x14ac:dyDescent="0.35">
      <c r="A4379" s="89"/>
    </row>
    <row r="4380" spans="1:1" x14ac:dyDescent="0.35">
      <c r="A4380" s="89"/>
    </row>
    <row r="4381" spans="1:1" x14ac:dyDescent="0.35">
      <c r="A4381" s="89"/>
    </row>
    <row r="4382" spans="1:1" x14ac:dyDescent="0.35">
      <c r="A4382" s="89"/>
    </row>
    <row r="4383" spans="1:1" x14ac:dyDescent="0.35">
      <c r="A4383" s="89"/>
    </row>
    <row r="4384" spans="1:1" x14ac:dyDescent="0.35">
      <c r="A4384" s="89"/>
    </row>
    <row r="4385" spans="1:1" x14ac:dyDescent="0.35">
      <c r="A4385" s="89"/>
    </row>
    <row r="4386" spans="1:1" x14ac:dyDescent="0.35">
      <c r="A4386" s="89"/>
    </row>
    <row r="4387" spans="1:1" x14ac:dyDescent="0.35">
      <c r="A4387" s="89"/>
    </row>
    <row r="4388" spans="1:1" x14ac:dyDescent="0.35">
      <c r="A4388" s="89"/>
    </row>
    <row r="4389" spans="1:1" x14ac:dyDescent="0.35">
      <c r="A4389" s="89"/>
    </row>
    <row r="4390" spans="1:1" x14ac:dyDescent="0.35">
      <c r="A4390" s="89"/>
    </row>
    <row r="4391" spans="1:1" x14ac:dyDescent="0.35">
      <c r="A4391" s="89"/>
    </row>
    <row r="4392" spans="1:1" x14ac:dyDescent="0.35">
      <c r="A4392" s="89"/>
    </row>
    <row r="4393" spans="1:1" x14ac:dyDescent="0.35">
      <c r="A4393" s="89"/>
    </row>
    <row r="4394" spans="1:1" x14ac:dyDescent="0.35">
      <c r="A4394" s="89"/>
    </row>
    <row r="4395" spans="1:1" x14ac:dyDescent="0.35">
      <c r="A4395" s="89"/>
    </row>
    <row r="4396" spans="1:1" x14ac:dyDescent="0.35">
      <c r="A4396" s="89"/>
    </row>
    <row r="4397" spans="1:1" x14ac:dyDescent="0.35">
      <c r="A4397" s="89"/>
    </row>
    <row r="4398" spans="1:1" x14ac:dyDescent="0.35">
      <c r="A4398" s="89"/>
    </row>
    <row r="4399" spans="1:1" x14ac:dyDescent="0.35">
      <c r="A4399" s="89"/>
    </row>
    <row r="4400" spans="1:1" x14ac:dyDescent="0.35">
      <c r="A4400" s="89"/>
    </row>
    <row r="4401" spans="1:1" x14ac:dyDescent="0.35">
      <c r="A4401" s="89"/>
    </row>
    <row r="4402" spans="1:1" x14ac:dyDescent="0.35">
      <c r="A4402" s="89"/>
    </row>
    <row r="4403" spans="1:1" x14ac:dyDescent="0.35">
      <c r="A4403" s="89"/>
    </row>
    <row r="4404" spans="1:1" x14ac:dyDescent="0.35">
      <c r="A4404" s="89"/>
    </row>
    <row r="4405" spans="1:1" x14ac:dyDescent="0.35">
      <c r="A4405" s="89"/>
    </row>
    <row r="4406" spans="1:1" x14ac:dyDescent="0.35">
      <c r="A4406" s="89"/>
    </row>
    <row r="4407" spans="1:1" x14ac:dyDescent="0.35">
      <c r="A4407" s="89"/>
    </row>
    <row r="4408" spans="1:1" x14ac:dyDescent="0.35">
      <c r="A4408" s="89"/>
    </row>
    <row r="4409" spans="1:1" x14ac:dyDescent="0.35">
      <c r="A4409" s="89"/>
    </row>
    <row r="4410" spans="1:1" x14ac:dyDescent="0.35">
      <c r="A4410" s="89"/>
    </row>
    <row r="4411" spans="1:1" x14ac:dyDescent="0.35">
      <c r="A4411" s="89"/>
    </row>
    <row r="4412" spans="1:1" x14ac:dyDescent="0.35">
      <c r="A4412" s="89"/>
    </row>
    <row r="4413" spans="1:1" x14ac:dyDescent="0.35">
      <c r="A4413" s="89"/>
    </row>
    <row r="4414" spans="1:1" x14ac:dyDescent="0.35">
      <c r="A4414" s="89"/>
    </row>
    <row r="4415" spans="1:1" x14ac:dyDescent="0.35">
      <c r="A4415" s="89"/>
    </row>
    <row r="4416" spans="1:1" x14ac:dyDescent="0.35">
      <c r="A4416" s="89"/>
    </row>
    <row r="4417" spans="1:1" x14ac:dyDescent="0.35">
      <c r="A4417" s="89"/>
    </row>
    <row r="4418" spans="1:1" x14ac:dyDescent="0.35">
      <c r="A4418" s="89"/>
    </row>
    <row r="4419" spans="1:1" x14ac:dyDescent="0.35">
      <c r="A4419" s="89"/>
    </row>
    <row r="4420" spans="1:1" x14ac:dyDescent="0.35">
      <c r="A4420" s="89"/>
    </row>
    <row r="4421" spans="1:1" x14ac:dyDescent="0.35">
      <c r="A4421" s="89"/>
    </row>
    <row r="4422" spans="1:1" x14ac:dyDescent="0.35">
      <c r="A4422" s="89"/>
    </row>
    <row r="4423" spans="1:1" x14ac:dyDescent="0.35">
      <c r="A4423" s="89"/>
    </row>
    <row r="4424" spans="1:1" x14ac:dyDescent="0.35">
      <c r="A4424" s="89"/>
    </row>
    <row r="4425" spans="1:1" x14ac:dyDescent="0.35">
      <c r="A4425" s="89"/>
    </row>
    <row r="4426" spans="1:1" x14ac:dyDescent="0.35">
      <c r="A4426" s="89"/>
    </row>
    <row r="4427" spans="1:1" x14ac:dyDescent="0.35">
      <c r="A4427" s="89"/>
    </row>
    <row r="4428" spans="1:1" x14ac:dyDescent="0.35">
      <c r="A4428" s="89"/>
    </row>
    <row r="4429" spans="1:1" x14ac:dyDescent="0.35">
      <c r="A4429" s="89"/>
    </row>
    <row r="4430" spans="1:1" x14ac:dyDescent="0.35">
      <c r="A4430" s="89"/>
    </row>
    <row r="4431" spans="1:1" x14ac:dyDescent="0.35">
      <c r="A4431" s="89"/>
    </row>
    <row r="4432" spans="1:1" x14ac:dyDescent="0.35">
      <c r="A4432" s="89"/>
    </row>
    <row r="4433" spans="1:1" x14ac:dyDescent="0.35">
      <c r="A4433" s="89"/>
    </row>
    <row r="4434" spans="1:1" x14ac:dyDescent="0.35">
      <c r="A4434" s="89"/>
    </row>
    <row r="4435" spans="1:1" x14ac:dyDescent="0.35">
      <c r="A4435" s="89"/>
    </row>
    <row r="4436" spans="1:1" x14ac:dyDescent="0.35">
      <c r="A4436" s="89"/>
    </row>
    <row r="4437" spans="1:1" x14ac:dyDescent="0.35">
      <c r="A4437" s="89"/>
    </row>
    <row r="4438" spans="1:1" x14ac:dyDescent="0.35">
      <c r="A4438" s="89"/>
    </row>
    <row r="4439" spans="1:1" x14ac:dyDescent="0.35">
      <c r="A4439" s="89"/>
    </row>
    <row r="4440" spans="1:1" x14ac:dyDescent="0.35">
      <c r="A4440" s="89"/>
    </row>
    <row r="4441" spans="1:1" x14ac:dyDescent="0.35">
      <c r="A4441" s="89"/>
    </row>
    <row r="4442" spans="1:1" x14ac:dyDescent="0.35">
      <c r="A4442" s="89"/>
    </row>
    <row r="4443" spans="1:1" x14ac:dyDescent="0.35">
      <c r="A4443" s="89"/>
    </row>
    <row r="4444" spans="1:1" x14ac:dyDescent="0.35">
      <c r="A4444" s="89"/>
    </row>
    <row r="4445" spans="1:1" x14ac:dyDescent="0.35">
      <c r="A4445" s="89"/>
    </row>
    <row r="4446" spans="1:1" x14ac:dyDescent="0.35">
      <c r="A4446" s="89"/>
    </row>
    <row r="4447" spans="1:1" x14ac:dyDescent="0.35">
      <c r="A4447" s="89"/>
    </row>
    <row r="4448" spans="1:1" x14ac:dyDescent="0.35">
      <c r="A4448" s="89"/>
    </row>
    <row r="4449" spans="1:1" x14ac:dyDescent="0.35">
      <c r="A4449" s="89"/>
    </row>
    <row r="4450" spans="1:1" x14ac:dyDescent="0.35">
      <c r="A4450" s="89"/>
    </row>
    <row r="4451" spans="1:1" x14ac:dyDescent="0.35">
      <c r="A4451" s="89"/>
    </row>
    <row r="4452" spans="1:1" x14ac:dyDescent="0.35">
      <c r="A4452" s="89"/>
    </row>
    <row r="4453" spans="1:1" x14ac:dyDescent="0.35">
      <c r="A4453" s="89"/>
    </row>
    <row r="4454" spans="1:1" x14ac:dyDescent="0.35">
      <c r="A4454" s="89"/>
    </row>
    <row r="4455" spans="1:1" x14ac:dyDescent="0.35">
      <c r="A4455" s="89"/>
    </row>
    <row r="4456" spans="1:1" x14ac:dyDescent="0.35">
      <c r="A4456" s="89"/>
    </row>
    <row r="4457" spans="1:1" x14ac:dyDescent="0.35">
      <c r="A4457" s="89"/>
    </row>
    <row r="4458" spans="1:1" x14ac:dyDescent="0.35">
      <c r="A4458" s="89"/>
    </row>
    <row r="4459" spans="1:1" x14ac:dyDescent="0.35">
      <c r="A4459" s="89"/>
    </row>
    <row r="4460" spans="1:1" x14ac:dyDescent="0.35">
      <c r="A4460" s="89"/>
    </row>
    <row r="4461" spans="1:1" x14ac:dyDescent="0.35">
      <c r="A4461" s="89"/>
    </row>
    <row r="4462" spans="1:1" x14ac:dyDescent="0.35">
      <c r="A4462" s="89"/>
    </row>
    <row r="4463" spans="1:1" x14ac:dyDescent="0.35">
      <c r="A4463" s="89"/>
    </row>
    <row r="4464" spans="1:1" x14ac:dyDescent="0.35">
      <c r="A4464" s="89"/>
    </row>
    <row r="4465" spans="1:1" x14ac:dyDescent="0.35">
      <c r="A4465" s="89"/>
    </row>
    <row r="4466" spans="1:1" x14ac:dyDescent="0.35">
      <c r="A4466" s="89"/>
    </row>
    <row r="4467" spans="1:1" x14ac:dyDescent="0.35">
      <c r="A4467" s="89"/>
    </row>
    <row r="4468" spans="1:1" x14ac:dyDescent="0.35">
      <c r="A4468" s="89"/>
    </row>
    <row r="4469" spans="1:1" x14ac:dyDescent="0.35">
      <c r="A4469" s="89"/>
    </row>
    <row r="4470" spans="1:1" x14ac:dyDescent="0.35">
      <c r="A4470" s="89"/>
    </row>
    <row r="4471" spans="1:1" x14ac:dyDescent="0.35">
      <c r="A4471" s="89"/>
    </row>
    <row r="4472" spans="1:1" x14ac:dyDescent="0.35">
      <c r="A4472" s="89"/>
    </row>
    <row r="4473" spans="1:1" x14ac:dyDescent="0.35">
      <c r="A4473" s="89"/>
    </row>
    <row r="4474" spans="1:1" x14ac:dyDescent="0.35">
      <c r="A4474" s="89"/>
    </row>
    <row r="4475" spans="1:1" x14ac:dyDescent="0.35">
      <c r="A4475" s="89"/>
    </row>
    <row r="4476" spans="1:1" x14ac:dyDescent="0.35">
      <c r="A4476" s="89"/>
    </row>
    <row r="4477" spans="1:1" x14ac:dyDescent="0.35">
      <c r="A4477" s="89"/>
    </row>
    <row r="4478" spans="1:1" x14ac:dyDescent="0.35">
      <c r="A4478" s="89"/>
    </row>
    <row r="4479" spans="1:1" x14ac:dyDescent="0.35">
      <c r="A4479" s="89"/>
    </row>
    <row r="4480" spans="1:1" x14ac:dyDescent="0.35">
      <c r="A4480" s="89"/>
    </row>
    <row r="4481" spans="1:1" x14ac:dyDescent="0.35">
      <c r="A4481" s="89"/>
    </row>
    <row r="4482" spans="1:1" x14ac:dyDescent="0.35">
      <c r="A4482" s="89"/>
    </row>
    <row r="4483" spans="1:1" x14ac:dyDescent="0.35">
      <c r="A4483" s="89"/>
    </row>
    <row r="4484" spans="1:1" x14ac:dyDescent="0.35">
      <c r="A4484" s="89"/>
    </row>
    <row r="4485" spans="1:1" x14ac:dyDescent="0.35">
      <c r="A4485" s="89"/>
    </row>
    <row r="4486" spans="1:1" x14ac:dyDescent="0.35">
      <c r="A4486" s="89"/>
    </row>
    <row r="4487" spans="1:1" x14ac:dyDescent="0.35">
      <c r="A4487" s="89"/>
    </row>
    <row r="4488" spans="1:1" x14ac:dyDescent="0.35">
      <c r="A4488" s="89"/>
    </row>
    <row r="4489" spans="1:1" x14ac:dyDescent="0.35">
      <c r="A4489" s="89"/>
    </row>
    <row r="4490" spans="1:1" x14ac:dyDescent="0.35">
      <c r="A4490" s="89"/>
    </row>
    <row r="4491" spans="1:1" x14ac:dyDescent="0.35">
      <c r="A4491" s="89"/>
    </row>
    <row r="4492" spans="1:1" x14ac:dyDescent="0.35">
      <c r="A4492" s="89"/>
    </row>
    <row r="4493" spans="1:1" x14ac:dyDescent="0.35">
      <c r="A4493" s="89"/>
    </row>
    <row r="4494" spans="1:1" x14ac:dyDescent="0.35">
      <c r="A4494" s="89"/>
    </row>
    <row r="4495" spans="1:1" x14ac:dyDescent="0.35">
      <c r="A4495" s="89"/>
    </row>
    <row r="4496" spans="1:1" x14ac:dyDescent="0.35">
      <c r="A4496" s="89"/>
    </row>
    <row r="4497" spans="1:1" x14ac:dyDescent="0.35">
      <c r="A4497" s="89"/>
    </row>
    <row r="4498" spans="1:1" x14ac:dyDescent="0.35">
      <c r="A4498" s="89"/>
    </row>
    <row r="4499" spans="1:1" x14ac:dyDescent="0.35">
      <c r="A4499" s="89"/>
    </row>
    <row r="4500" spans="1:1" x14ac:dyDescent="0.35">
      <c r="A4500" s="89"/>
    </row>
    <row r="4501" spans="1:1" x14ac:dyDescent="0.35">
      <c r="A4501" s="89"/>
    </row>
    <row r="4502" spans="1:1" x14ac:dyDescent="0.35">
      <c r="A4502" s="89"/>
    </row>
    <row r="4503" spans="1:1" x14ac:dyDescent="0.35">
      <c r="A4503" s="89"/>
    </row>
    <row r="4504" spans="1:1" x14ac:dyDescent="0.35">
      <c r="A4504" s="89"/>
    </row>
    <row r="4505" spans="1:1" x14ac:dyDescent="0.35">
      <c r="A4505" s="89"/>
    </row>
    <row r="4506" spans="1:1" x14ac:dyDescent="0.35">
      <c r="A4506" s="89"/>
    </row>
    <row r="4507" spans="1:1" x14ac:dyDescent="0.35">
      <c r="A4507" s="89"/>
    </row>
    <row r="4508" spans="1:1" x14ac:dyDescent="0.35">
      <c r="A4508" s="89"/>
    </row>
    <row r="4509" spans="1:1" x14ac:dyDescent="0.35">
      <c r="A4509" s="89"/>
    </row>
    <row r="4510" spans="1:1" x14ac:dyDescent="0.35">
      <c r="A4510" s="89"/>
    </row>
    <row r="4511" spans="1:1" x14ac:dyDescent="0.35">
      <c r="A4511" s="89"/>
    </row>
    <row r="4512" spans="1:1" x14ac:dyDescent="0.35">
      <c r="A4512" s="89"/>
    </row>
    <row r="4513" spans="1:1" x14ac:dyDescent="0.35">
      <c r="A4513" s="89"/>
    </row>
    <row r="4514" spans="1:1" x14ac:dyDescent="0.35">
      <c r="A4514" s="89"/>
    </row>
    <row r="4515" spans="1:1" x14ac:dyDescent="0.35">
      <c r="A4515" s="89"/>
    </row>
    <row r="4516" spans="1:1" x14ac:dyDescent="0.35">
      <c r="A4516" s="89"/>
    </row>
    <row r="4517" spans="1:1" x14ac:dyDescent="0.35">
      <c r="A4517" s="89"/>
    </row>
    <row r="4518" spans="1:1" x14ac:dyDescent="0.35">
      <c r="A4518" s="89"/>
    </row>
    <row r="4519" spans="1:1" x14ac:dyDescent="0.35">
      <c r="A4519" s="89"/>
    </row>
    <row r="4520" spans="1:1" x14ac:dyDescent="0.35">
      <c r="A4520" s="89"/>
    </row>
    <row r="4521" spans="1:1" x14ac:dyDescent="0.35">
      <c r="A4521" s="89"/>
    </row>
    <row r="4522" spans="1:1" x14ac:dyDescent="0.35">
      <c r="A4522" s="89"/>
    </row>
    <row r="4523" spans="1:1" x14ac:dyDescent="0.35">
      <c r="A4523" s="89"/>
    </row>
    <row r="4524" spans="1:1" x14ac:dyDescent="0.35">
      <c r="A4524" s="89"/>
    </row>
    <row r="4525" spans="1:1" x14ac:dyDescent="0.35">
      <c r="A4525" s="89"/>
    </row>
    <row r="4526" spans="1:1" x14ac:dyDescent="0.35">
      <c r="A4526" s="89"/>
    </row>
    <row r="4527" spans="1:1" x14ac:dyDescent="0.35">
      <c r="A4527" s="89"/>
    </row>
    <row r="4528" spans="1:1" x14ac:dyDescent="0.35">
      <c r="A4528" s="89"/>
    </row>
    <row r="4529" spans="1:1" x14ac:dyDescent="0.35">
      <c r="A4529" s="89"/>
    </row>
    <row r="4530" spans="1:1" x14ac:dyDescent="0.35">
      <c r="A4530" s="89"/>
    </row>
    <row r="4531" spans="1:1" x14ac:dyDescent="0.35">
      <c r="A4531" s="89"/>
    </row>
    <row r="4532" spans="1:1" x14ac:dyDescent="0.35">
      <c r="A4532" s="89"/>
    </row>
    <row r="4533" spans="1:1" x14ac:dyDescent="0.35">
      <c r="A4533" s="89"/>
    </row>
    <row r="4534" spans="1:1" x14ac:dyDescent="0.35">
      <c r="A4534" s="89"/>
    </row>
    <row r="4535" spans="1:1" x14ac:dyDescent="0.35">
      <c r="A4535" s="89"/>
    </row>
    <row r="4536" spans="1:1" x14ac:dyDescent="0.35">
      <c r="A4536" s="89"/>
    </row>
    <row r="4537" spans="1:1" x14ac:dyDescent="0.35">
      <c r="A4537" s="89"/>
    </row>
    <row r="4538" spans="1:1" x14ac:dyDescent="0.35">
      <c r="A4538" s="89"/>
    </row>
    <row r="4539" spans="1:1" x14ac:dyDescent="0.35">
      <c r="A4539" s="89"/>
    </row>
    <row r="4540" spans="1:1" x14ac:dyDescent="0.35">
      <c r="A4540" s="89"/>
    </row>
    <row r="4541" spans="1:1" x14ac:dyDescent="0.35">
      <c r="A4541" s="89"/>
    </row>
    <row r="4542" spans="1:1" x14ac:dyDescent="0.35">
      <c r="A4542" s="89"/>
    </row>
    <row r="4543" spans="1:1" x14ac:dyDescent="0.35">
      <c r="A4543" s="89"/>
    </row>
    <row r="4544" spans="1:1" x14ac:dyDescent="0.35">
      <c r="A4544" s="89"/>
    </row>
    <row r="4545" spans="1:1" x14ac:dyDescent="0.35">
      <c r="A4545" s="89"/>
    </row>
    <row r="4546" spans="1:1" x14ac:dyDescent="0.35">
      <c r="A4546" s="89"/>
    </row>
    <row r="4547" spans="1:1" x14ac:dyDescent="0.35">
      <c r="A4547" s="89"/>
    </row>
    <row r="4548" spans="1:1" x14ac:dyDescent="0.35">
      <c r="A4548" s="89"/>
    </row>
    <row r="4549" spans="1:1" x14ac:dyDescent="0.35">
      <c r="A4549" s="89"/>
    </row>
    <row r="4550" spans="1:1" x14ac:dyDescent="0.35">
      <c r="A4550" s="89"/>
    </row>
    <row r="4551" spans="1:1" x14ac:dyDescent="0.35">
      <c r="A4551" s="89"/>
    </row>
    <row r="4552" spans="1:1" x14ac:dyDescent="0.35">
      <c r="A4552" s="89"/>
    </row>
    <row r="4553" spans="1:1" x14ac:dyDescent="0.35">
      <c r="A4553" s="89"/>
    </row>
    <row r="4554" spans="1:1" x14ac:dyDescent="0.35">
      <c r="A4554" s="89"/>
    </row>
    <row r="4555" spans="1:1" x14ac:dyDescent="0.35">
      <c r="A4555" s="89"/>
    </row>
    <row r="4556" spans="1:1" x14ac:dyDescent="0.35">
      <c r="A4556" s="89"/>
    </row>
    <row r="4557" spans="1:1" x14ac:dyDescent="0.35">
      <c r="A4557" s="89"/>
    </row>
    <row r="4558" spans="1:1" x14ac:dyDescent="0.35">
      <c r="A4558" s="89"/>
    </row>
    <row r="4559" spans="1:1" x14ac:dyDescent="0.35">
      <c r="A4559" s="89"/>
    </row>
    <row r="4560" spans="1:1" x14ac:dyDescent="0.35">
      <c r="A4560" s="89"/>
    </row>
    <row r="4561" spans="1:1" x14ac:dyDescent="0.35">
      <c r="A4561" s="89"/>
    </row>
    <row r="4562" spans="1:1" x14ac:dyDescent="0.35">
      <c r="A4562" s="89"/>
    </row>
    <row r="4563" spans="1:1" x14ac:dyDescent="0.35">
      <c r="A4563" s="89"/>
    </row>
    <row r="4564" spans="1:1" x14ac:dyDescent="0.35">
      <c r="A4564" s="89"/>
    </row>
    <row r="4565" spans="1:1" x14ac:dyDescent="0.35">
      <c r="A4565" s="89"/>
    </row>
    <row r="4566" spans="1:1" x14ac:dyDescent="0.35">
      <c r="A4566" s="89"/>
    </row>
    <row r="4567" spans="1:1" x14ac:dyDescent="0.35">
      <c r="A4567" s="89"/>
    </row>
    <row r="4568" spans="1:1" x14ac:dyDescent="0.35">
      <c r="A4568" s="89"/>
    </row>
    <row r="4569" spans="1:1" x14ac:dyDescent="0.35">
      <c r="A4569" s="89"/>
    </row>
    <row r="4570" spans="1:1" x14ac:dyDescent="0.35">
      <c r="A4570" s="89"/>
    </row>
    <row r="4571" spans="1:1" x14ac:dyDescent="0.35">
      <c r="A4571" s="89"/>
    </row>
    <row r="4572" spans="1:1" x14ac:dyDescent="0.35">
      <c r="A4572" s="89"/>
    </row>
    <row r="4573" spans="1:1" x14ac:dyDescent="0.35">
      <c r="A4573" s="89"/>
    </row>
    <row r="4574" spans="1:1" x14ac:dyDescent="0.35">
      <c r="A4574" s="89"/>
    </row>
    <row r="4575" spans="1:1" x14ac:dyDescent="0.35">
      <c r="A4575" s="89"/>
    </row>
    <row r="4576" spans="1:1" x14ac:dyDescent="0.35">
      <c r="A4576" s="89"/>
    </row>
    <row r="4577" spans="1:1" x14ac:dyDescent="0.35">
      <c r="A4577" s="89"/>
    </row>
    <row r="4578" spans="1:1" x14ac:dyDescent="0.35">
      <c r="A4578" s="89"/>
    </row>
    <row r="4579" spans="1:1" x14ac:dyDescent="0.35">
      <c r="A4579" s="89"/>
    </row>
    <row r="4580" spans="1:1" x14ac:dyDescent="0.35">
      <c r="A4580" s="89"/>
    </row>
    <row r="4581" spans="1:1" x14ac:dyDescent="0.35">
      <c r="A4581" s="89"/>
    </row>
    <row r="4582" spans="1:1" x14ac:dyDescent="0.35">
      <c r="A4582" s="89"/>
    </row>
    <row r="4583" spans="1:1" x14ac:dyDescent="0.35">
      <c r="A4583" s="89"/>
    </row>
    <row r="4584" spans="1:1" x14ac:dyDescent="0.35">
      <c r="A4584" s="89"/>
    </row>
    <row r="4585" spans="1:1" x14ac:dyDescent="0.35">
      <c r="A4585" s="89"/>
    </row>
    <row r="4586" spans="1:1" x14ac:dyDescent="0.35">
      <c r="A4586" s="89"/>
    </row>
    <row r="4587" spans="1:1" x14ac:dyDescent="0.35">
      <c r="A4587" s="89"/>
    </row>
    <row r="4588" spans="1:1" x14ac:dyDescent="0.35">
      <c r="A4588" s="89"/>
    </row>
    <row r="4589" spans="1:1" x14ac:dyDescent="0.35">
      <c r="A4589" s="89"/>
    </row>
    <row r="4590" spans="1:1" x14ac:dyDescent="0.35">
      <c r="A4590" s="89"/>
    </row>
    <row r="4591" spans="1:1" x14ac:dyDescent="0.35">
      <c r="A4591" s="89"/>
    </row>
    <row r="4592" spans="1:1" x14ac:dyDescent="0.35">
      <c r="A4592" s="89"/>
    </row>
    <row r="4593" spans="1:1" x14ac:dyDescent="0.35">
      <c r="A4593" s="89"/>
    </row>
    <row r="4594" spans="1:1" x14ac:dyDescent="0.35">
      <c r="A4594" s="89"/>
    </row>
    <row r="4595" spans="1:1" x14ac:dyDescent="0.35">
      <c r="A4595" s="89"/>
    </row>
    <row r="4596" spans="1:1" x14ac:dyDescent="0.35">
      <c r="A4596" s="89"/>
    </row>
    <row r="4597" spans="1:1" x14ac:dyDescent="0.35">
      <c r="A4597" s="89"/>
    </row>
    <row r="4598" spans="1:1" x14ac:dyDescent="0.35">
      <c r="A4598" s="89"/>
    </row>
    <row r="4599" spans="1:1" x14ac:dyDescent="0.35">
      <c r="A4599" s="89"/>
    </row>
    <row r="4600" spans="1:1" x14ac:dyDescent="0.35">
      <c r="A4600" s="89"/>
    </row>
    <row r="4601" spans="1:1" x14ac:dyDescent="0.35">
      <c r="A4601" s="89"/>
    </row>
    <row r="4602" spans="1:1" x14ac:dyDescent="0.35">
      <c r="A4602" s="89"/>
    </row>
    <row r="4603" spans="1:1" x14ac:dyDescent="0.35">
      <c r="A4603" s="89"/>
    </row>
    <row r="4604" spans="1:1" x14ac:dyDescent="0.35">
      <c r="A4604" s="89"/>
    </row>
    <row r="4605" spans="1:1" x14ac:dyDescent="0.35">
      <c r="A4605" s="89"/>
    </row>
    <row r="4606" spans="1:1" x14ac:dyDescent="0.35">
      <c r="A4606" s="89"/>
    </row>
    <row r="4607" spans="1:1" x14ac:dyDescent="0.35">
      <c r="A4607" s="89"/>
    </row>
    <row r="4608" spans="1:1" x14ac:dyDescent="0.35">
      <c r="A4608" s="89"/>
    </row>
    <row r="4609" spans="1:1" x14ac:dyDescent="0.35">
      <c r="A4609" s="89"/>
    </row>
    <row r="4610" spans="1:1" x14ac:dyDescent="0.35">
      <c r="A4610" s="89"/>
    </row>
    <row r="4611" spans="1:1" x14ac:dyDescent="0.35">
      <c r="A4611" s="89"/>
    </row>
    <row r="4612" spans="1:1" x14ac:dyDescent="0.35">
      <c r="A4612" s="89"/>
    </row>
    <row r="4613" spans="1:1" x14ac:dyDescent="0.35">
      <c r="A4613" s="89"/>
    </row>
    <row r="4614" spans="1:1" x14ac:dyDescent="0.35">
      <c r="A4614" s="89"/>
    </row>
    <row r="4615" spans="1:1" x14ac:dyDescent="0.35">
      <c r="A4615" s="89"/>
    </row>
    <row r="4616" spans="1:1" x14ac:dyDescent="0.35">
      <c r="A4616" s="89"/>
    </row>
    <row r="4617" spans="1:1" x14ac:dyDescent="0.35">
      <c r="A4617" s="89"/>
    </row>
    <row r="4618" spans="1:1" x14ac:dyDescent="0.35">
      <c r="A4618" s="89"/>
    </row>
    <row r="4619" spans="1:1" x14ac:dyDescent="0.35">
      <c r="A4619" s="89"/>
    </row>
    <row r="4620" spans="1:1" x14ac:dyDescent="0.35">
      <c r="A4620" s="89"/>
    </row>
    <row r="4621" spans="1:1" x14ac:dyDescent="0.35">
      <c r="A4621" s="89"/>
    </row>
    <row r="4622" spans="1:1" x14ac:dyDescent="0.35">
      <c r="A4622" s="89"/>
    </row>
    <row r="4623" spans="1:1" x14ac:dyDescent="0.35">
      <c r="A4623" s="89"/>
    </row>
    <row r="4624" spans="1:1" x14ac:dyDescent="0.35">
      <c r="A4624" s="89"/>
    </row>
    <row r="4625" spans="1:1" x14ac:dyDescent="0.35">
      <c r="A4625" s="89"/>
    </row>
    <row r="4626" spans="1:1" x14ac:dyDescent="0.35">
      <c r="A4626" s="89"/>
    </row>
    <row r="4627" spans="1:1" x14ac:dyDescent="0.35">
      <c r="A4627" s="89"/>
    </row>
    <row r="4628" spans="1:1" x14ac:dyDescent="0.35">
      <c r="A4628" s="89"/>
    </row>
    <row r="4629" spans="1:1" x14ac:dyDescent="0.35">
      <c r="A4629" s="89"/>
    </row>
    <row r="4630" spans="1:1" x14ac:dyDescent="0.35">
      <c r="A4630" s="89"/>
    </row>
    <row r="4631" spans="1:1" x14ac:dyDescent="0.35">
      <c r="A4631" s="89"/>
    </row>
    <row r="4632" spans="1:1" x14ac:dyDescent="0.35">
      <c r="A4632" s="89"/>
    </row>
    <row r="4633" spans="1:1" x14ac:dyDescent="0.35">
      <c r="A4633" s="89"/>
    </row>
    <row r="4634" spans="1:1" x14ac:dyDescent="0.35">
      <c r="A4634" s="89"/>
    </row>
    <row r="4635" spans="1:1" x14ac:dyDescent="0.35">
      <c r="A4635" s="89"/>
    </row>
    <row r="4636" spans="1:1" x14ac:dyDescent="0.35">
      <c r="A4636" s="89"/>
    </row>
    <row r="4637" spans="1:1" x14ac:dyDescent="0.35">
      <c r="A4637" s="89"/>
    </row>
    <row r="4638" spans="1:1" x14ac:dyDescent="0.35">
      <c r="A4638" s="89"/>
    </row>
    <row r="4639" spans="1:1" x14ac:dyDescent="0.35">
      <c r="A4639" s="89"/>
    </row>
    <row r="4640" spans="1:1" x14ac:dyDescent="0.35">
      <c r="A4640" s="89"/>
    </row>
    <row r="4641" spans="1:1" x14ac:dyDescent="0.35">
      <c r="A4641" s="89"/>
    </row>
    <row r="4642" spans="1:1" x14ac:dyDescent="0.35">
      <c r="A4642" s="89"/>
    </row>
    <row r="4643" spans="1:1" x14ac:dyDescent="0.35">
      <c r="A4643" s="89"/>
    </row>
    <row r="4644" spans="1:1" x14ac:dyDescent="0.35">
      <c r="A4644" s="89"/>
    </row>
    <row r="4645" spans="1:1" x14ac:dyDescent="0.35">
      <c r="A4645" s="89"/>
    </row>
    <row r="4646" spans="1:1" x14ac:dyDescent="0.35">
      <c r="A4646" s="89"/>
    </row>
    <row r="4647" spans="1:1" x14ac:dyDescent="0.35">
      <c r="A4647" s="89"/>
    </row>
    <row r="4648" spans="1:1" x14ac:dyDescent="0.35">
      <c r="A4648" s="89"/>
    </row>
    <row r="4649" spans="1:1" x14ac:dyDescent="0.35">
      <c r="A4649" s="89"/>
    </row>
    <row r="4650" spans="1:1" x14ac:dyDescent="0.35">
      <c r="A4650" s="89"/>
    </row>
    <row r="4651" spans="1:1" x14ac:dyDescent="0.35">
      <c r="A4651" s="89"/>
    </row>
    <row r="4652" spans="1:1" x14ac:dyDescent="0.35">
      <c r="A4652" s="89"/>
    </row>
    <row r="4653" spans="1:1" x14ac:dyDescent="0.35">
      <c r="A4653" s="89"/>
    </row>
    <row r="4654" spans="1:1" x14ac:dyDescent="0.35">
      <c r="A4654" s="89"/>
    </row>
    <row r="4655" spans="1:1" x14ac:dyDescent="0.35">
      <c r="A4655" s="89"/>
    </row>
    <row r="4656" spans="1:1" x14ac:dyDescent="0.35">
      <c r="A4656" s="89"/>
    </row>
    <row r="4657" spans="1:1" x14ac:dyDescent="0.35">
      <c r="A4657" s="89"/>
    </row>
    <row r="4658" spans="1:1" x14ac:dyDescent="0.35">
      <c r="A4658" s="89"/>
    </row>
    <row r="4659" spans="1:1" x14ac:dyDescent="0.35">
      <c r="A4659" s="89"/>
    </row>
    <row r="4660" spans="1:1" x14ac:dyDescent="0.35">
      <c r="A4660" s="89"/>
    </row>
    <row r="4661" spans="1:1" x14ac:dyDescent="0.35">
      <c r="A4661" s="89"/>
    </row>
    <row r="4662" spans="1:1" x14ac:dyDescent="0.35">
      <c r="A4662" s="89"/>
    </row>
    <row r="4663" spans="1:1" x14ac:dyDescent="0.35">
      <c r="A4663" s="89"/>
    </row>
    <row r="4664" spans="1:1" x14ac:dyDescent="0.35">
      <c r="A4664" s="89"/>
    </row>
    <row r="4665" spans="1:1" x14ac:dyDescent="0.35">
      <c r="A4665" s="89"/>
    </row>
    <row r="4666" spans="1:1" x14ac:dyDescent="0.35">
      <c r="A4666" s="89"/>
    </row>
    <row r="4667" spans="1:1" x14ac:dyDescent="0.35">
      <c r="A4667" s="89"/>
    </row>
    <row r="4668" spans="1:1" x14ac:dyDescent="0.35">
      <c r="A4668" s="89"/>
    </row>
    <row r="4669" spans="1:1" x14ac:dyDescent="0.35">
      <c r="A4669" s="89"/>
    </row>
    <row r="4670" spans="1:1" x14ac:dyDescent="0.35">
      <c r="A4670" s="89"/>
    </row>
    <row r="4671" spans="1:1" x14ac:dyDescent="0.35">
      <c r="A4671" s="89"/>
    </row>
    <row r="4672" spans="1:1" x14ac:dyDescent="0.35">
      <c r="A4672" s="89"/>
    </row>
    <row r="4673" spans="1:1" x14ac:dyDescent="0.35">
      <c r="A4673" s="89"/>
    </row>
    <row r="4674" spans="1:1" x14ac:dyDescent="0.35">
      <c r="A4674" s="89"/>
    </row>
    <row r="4675" spans="1:1" x14ac:dyDescent="0.35">
      <c r="A4675" s="89"/>
    </row>
    <row r="4676" spans="1:1" x14ac:dyDescent="0.35">
      <c r="A4676" s="89"/>
    </row>
    <row r="4677" spans="1:1" x14ac:dyDescent="0.35">
      <c r="A4677" s="89"/>
    </row>
    <row r="4678" spans="1:1" x14ac:dyDescent="0.35">
      <c r="A4678" s="89"/>
    </row>
    <row r="4679" spans="1:1" x14ac:dyDescent="0.35">
      <c r="A4679" s="89"/>
    </row>
    <row r="4680" spans="1:1" x14ac:dyDescent="0.35">
      <c r="A4680" s="89"/>
    </row>
    <row r="4681" spans="1:1" x14ac:dyDescent="0.35">
      <c r="A4681" s="89"/>
    </row>
    <row r="4682" spans="1:1" x14ac:dyDescent="0.35">
      <c r="A4682" s="89"/>
    </row>
    <row r="4683" spans="1:1" x14ac:dyDescent="0.35">
      <c r="A4683" s="89"/>
    </row>
    <row r="4684" spans="1:1" x14ac:dyDescent="0.35">
      <c r="A4684" s="89"/>
    </row>
    <row r="4685" spans="1:1" x14ac:dyDescent="0.35">
      <c r="A4685" s="89"/>
    </row>
    <row r="4686" spans="1:1" x14ac:dyDescent="0.35">
      <c r="A4686" s="89"/>
    </row>
    <row r="4687" spans="1:1" x14ac:dyDescent="0.35">
      <c r="A4687" s="89"/>
    </row>
    <row r="4688" spans="1:1" x14ac:dyDescent="0.35">
      <c r="A4688" s="89"/>
    </row>
    <row r="4689" spans="1:1" x14ac:dyDescent="0.35">
      <c r="A4689" s="89"/>
    </row>
    <row r="4690" spans="1:1" x14ac:dyDescent="0.35">
      <c r="A4690" s="89"/>
    </row>
    <row r="4691" spans="1:1" x14ac:dyDescent="0.35">
      <c r="A4691" s="89"/>
    </row>
    <row r="4692" spans="1:1" x14ac:dyDescent="0.35">
      <c r="A4692" s="89"/>
    </row>
    <row r="4693" spans="1:1" x14ac:dyDescent="0.35">
      <c r="A4693" s="89"/>
    </row>
    <row r="4694" spans="1:1" x14ac:dyDescent="0.35">
      <c r="A4694" s="89"/>
    </row>
    <row r="4695" spans="1:1" x14ac:dyDescent="0.35">
      <c r="A4695" s="89"/>
    </row>
    <row r="4696" spans="1:1" x14ac:dyDescent="0.35">
      <c r="A4696" s="89"/>
    </row>
    <row r="4697" spans="1:1" x14ac:dyDescent="0.35">
      <c r="A4697" s="89"/>
    </row>
    <row r="4698" spans="1:1" x14ac:dyDescent="0.35">
      <c r="A4698" s="89"/>
    </row>
    <row r="4699" spans="1:1" x14ac:dyDescent="0.35">
      <c r="A4699" s="89"/>
    </row>
    <row r="4700" spans="1:1" x14ac:dyDescent="0.35">
      <c r="A4700" s="89"/>
    </row>
    <row r="4701" spans="1:1" x14ac:dyDescent="0.35">
      <c r="A4701" s="89"/>
    </row>
    <row r="4702" spans="1:1" x14ac:dyDescent="0.35">
      <c r="A4702" s="89"/>
    </row>
    <row r="4703" spans="1:1" x14ac:dyDescent="0.35">
      <c r="A4703" s="89"/>
    </row>
    <row r="4704" spans="1:1" x14ac:dyDescent="0.35">
      <c r="A4704" s="89"/>
    </row>
    <row r="4705" spans="1:1" x14ac:dyDescent="0.35">
      <c r="A4705" s="89"/>
    </row>
    <row r="4706" spans="1:1" x14ac:dyDescent="0.35">
      <c r="A4706" s="89"/>
    </row>
    <row r="4707" spans="1:1" x14ac:dyDescent="0.35">
      <c r="A4707" s="89"/>
    </row>
    <row r="4708" spans="1:1" x14ac:dyDescent="0.35">
      <c r="A4708" s="89"/>
    </row>
    <row r="4709" spans="1:1" x14ac:dyDescent="0.35">
      <c r="A4709" s="89"/>
    </row>
    <row r="4710" spans="1:1" x14ac:dyDescent="0.35">
      <c r="A4710" s="89"/>
    </row>
    <row r="4711" spans="1:1" x14ac:dyDescent="0.35">
      <c r="A4711" s="89"/>
    </row>
    <row r="4712" spans="1:1" x14ac:dyDescent="0.35">
      <c r="A4712" s="89"/>
    </row>
    <row r="4713" spans="1:1" x14ac:dyDescent="0.35">
      <c r="A4713" s="89"/>
    </row>
    <row r="4714" spans="1:1" x14ac:dyDescent="0.35">
      <c r="A4714" s="89"/>
    </row>
    <row r="4715" spans="1:1" x14ac:dyDescent="0.35">
      <c r="A4715" s="89"/>
    </row>
    <row r="4716" spans="1:1" x14ac:dyDescent="0.35">
      <c r="A4716" s="89"/>
    </row>
    <row r="4717" spans="1:1" x14ac:dyDescent="0.35">
      <c r="A4717" s="89"/>
    </row>
    <row r="4718" spans="1:1" x14ac:dyDescent="0.35">
      <c r="A4718" s="89"/>
    </row>
    <row r="4719" spans="1:1" x14ac:dyDescent="0.35">
      <c r="A4719" s="89"/>
    </row>
    <row r="4720" spans="1:1" x14ac:dyDescent="0.35">
      <c r="A4720" s="89"/>
    </row>
    <row r="4721" spans="1:1" x14ac:dyDescent="0.35">
      <c r="A4721" s="89"/>
    </row>
    <row r="4722" spans="1:1" x14ac:dyDescent="0.35">
      <c r="A4722" s="89"/>
    </row>
    <row r="4723" spans="1:1" x14ac:dyDescent="0.35">
      <c r="A4723" s="89"/>
    </row>
    <row r="4724" spans="1:1" x14ac:dyDescent="0.35">
      <c r="A4724" s="89"/>
    </row>
    <row r="4725" spans="1:1" x14ac:dyDescent="0.35">
      <c r="A4725" s="89"/>
    </row>
    <row r="4726" spans="1:1" x14ac:dyDescent="0.35">
      <c r="A4726" s="89"/>
    </row>
    <row r="4727" spans="1:1" x14ac:dyDescent="0.35">
      <c r="A4727" s="89"/>
    </row>
    <row r="4728" spans="1:1" x14ac:dyDescent="0.35">
      <c r="A4728" s="89"/>
    </row>
    <row r="4729" spans="1:1" x14ac:dyDescent="0.35">
      <c r="A4729" s="89"/>
    </row>
    <row r="4730" spans="1:1" x14ac:dyDescent="0.35">
      <c r="A4730" s="89"/>
    </row>
    <row r="4731" spans="1:1" x14ac:dyDescent="0.35">
      <c r="A4731" s="89"/>
    </row>
    <row r="4732" spans="1:1" x14ac:dyDescent="0.35">
      <c r="A4732" s="89"/>
    </row>
    <row r="4733" spans="1:1" x14ac:dyDescent="0.35">
      <c r="A4733" s="89"/>
    </row>
    <row r="4734" spans="1:1" x14ac:dyDescent="0.35">
      <c r="A4734" s="89"/>
    </row>
    <row r="4735" spans="1:1" x14ac:dyDescent="0.35">
      <c r="A4735" s="89"/>
    </row>
    <row r="4736" spans="1:1" x14ac:dyDescent="0.35">
      <c r="A4736" s="89"/>
    </row>
    <row r="4737" spans="1:1" x14ac:dyDescent="0.35">
      <c r="A4737" s="89"/>
    </row>
    <row r="4738" spans="1:1" x14ac:dyDescent="0.35">
      <c r="A4738" s="89"/>
    </row>
    <row r="4739" spans="1:1" x14ac:dyDescent="0.35">
      <c r="A4739" s="89"/>
    </row>
    <row r="4740" spans="1:1" x14ac:dyDescent="0.35">
      <c r="A4740" s="89"/>
    </row>
    <row r="4741" spans="1:1" x14ac:dyDescent="0.35">
      <c r="A4741" s="89"/>
    </row>
    <row r="4742" spans="1:1" x14ac:dyDescent="0.35">
      <c r="A4742" s="89"/>
    </row>
    <row r="4743" spans="1:1" x14ac:dyDescent="0.35">
      <c r="A4743" s="89"/>
    </row>
    <row r="4744" spans="1:1" x14ac:dyDescent="0.35">
      <c r="A4744" s="89"/>
    </row>
    <row r="4745" spans="1:1" x14ac:dyDescent="0.35">
      <c r="A4745" s="89"/>
    </row>
    <row r="4746" spans="1:1" x14ac:dyDescent="0.35">
      <c r="A4746" s="89"/>
    </row>
    <row r="4747" spans="1:1" x14ac:dyDescent="0.35">
      <c r="A4747" s="89"/>
    </row>
    <row r="4748" spans="1:1" x14ac:dyDescent="0.35">
      <c r="A4748" s="89"/>
    </row>
    <row r="4749" spans="1:1" x14ac:dyDescent="0.35">
      <c r="A4749" s="89"/>
    </row>
    <row r="4750" spans="1:1" x14ac:dyDescent="0.35">
      <c r="A4750" s="89"/>
    </row>
    <row r="4751" spans="1:1" x14ac:dyDescent="0.35">
      <c r="A4751" s="89"/>
    </row>
    <row r="4752" spans="1:1" x14ac:dyDescent="0.35">
      <c r="A4752" s="89"/>
    </row>
    <row r="4753" spans="1:1" x14ac:dyDescent="0.35">
      <c r="A4753" s="89"/>
    </row>
    <row r="4754" spans="1:1" x14ac:dyDescent="0.35">
      <c r="A4754" s="89"/>
    </row>
    <row r="4755" spans="1:1" x14ac:dyDescent="0.35">
      <c r="A4755" s="89"/>
    </row>
    <row r="4756" spans="1:1" x14ac:dyDescent="0.35">
      <c r="A4756" s="89"/>
    </row>
    <row r="4757" spans="1:1" x14ac:dyDescent="0.35">
      <c r="A4757" s="89"/>
    </row>
    <row r="4758" spans="1:1" x14ac:dyDescent="0.35">
      <c r="A4758" s="89"/>
    </row>
    <row r="4759" spans="1:1" x14ac:dyDescent="0.35">
      <c r="A4759" s="89"/>
    </row>
    <row r="4760" spans="1:1" x14ac:dyDescent="0.35">
      <c r="A4760" s="89"/>
    </row>
    <row r="4761" spans="1:1" x14ac:dyDescent="0.35">
      <c r="A4761" s="89"/>
    </row>
    <row r="4762" spans="1:1" x14ac:dyDescent="0.35">
      <c r="A4762" s="89"/>
    </row>
    <row r="4763" spans="1:1" x14ac:dyDescent="0.35">
      <c r="A4763" s="89"/>
    </row>
    <row r="4764" spans="1:1" x14ac:dyDescent="0.35">
      <c r="A4764" s="89"/>
    </row>
    <row r="4765" spans="1:1" x14ac:dyDescent="0.35">
      <c r="A4765" s="89"/>
    </row>
    <row r="4766" spans="1:1" x14ac:dyDescent="0.35">
      <c r="A4766" s="89"/>
    </row>
    <row r="4767" spans="1:1" x14ac:dyDescent="0.35">
      <c r="A4767" s="89"/>
    </row>
    <row r="4768" spans="1:1" x14ac:dyDescent="0.35">
      <c r="A4768" s="89"/>
    </row>
    <row r="4769" spans="1:1" x14ac:dyDescent="0.35">
      <c r="A4769" s="89"/>
    </row>
    <row r="4770" spans="1:1" x14ac:dyDescent="0.35">
      <c r="A4770" s="89"/>
    </row>
    <row r="4771" spans="1:1" x14ac:dyDescent="0.35">
      <c r="A4771" s="89"/>
    </row>
    <row r="4772" spans="1:1" x14ac:dyDescent="0.35">
      <c r="A4772" s="89"/>
    </row>
    <row r="4773" spans="1:1" x14ac:dyDescent="0.35">
      <c r="A4773" s="89"/>
    </row>
    <row r="4774" spans="1:1" x14ac:dyDescent="0.35">
      <c r="A4774" s="89"/>
    </row>
    <row r="4775" spans="1:1" x14ac:dyDescent="0.35">
      <c r="A4775" s="89"/>
    </row>
    <row r="4776" spans="1:1" x14ac:dyDescent="0.35">
      <c r="A4776" s="89"/>
    </row>
    <row r="4777" spans="1:1" x14ac:dyDescent="0.35">
      <c r="A4777" s="89"/>
    </row>
    <row r="4778" spans="1:1" x14ac:dyDescent="0.35">
      <c r="A4778" s="89"/>
    </row>
    <row r="4779" spans="1:1" x14ac:dyDescent="0.35">
      <c r="A4779" s="89"/>
    </row>
    <row r="4780" spans="1:1" x14ac:dyDescent="0.35">
      <c r="A4780" s="89"/>
    </row>
    <row r="4781" spans="1:1" x14ac:dyDescent="0.35">
      <c r="A4781" s="89"/>
    </row>
    <row r="4782" spans="1:1" x14ac:dyDescent="0.35">
      <c r="A4782" s="89"/>
    </row>
    <row r="4783" spans="1:1" x14ac:dyDescent="0.35">
      <c r="A4783" s="89"/>
    </row>
    <row r="4784" spans="1:1" x14ac:dyDescent="0.35">
      <c r="A4784" s="89"/>
    </row>
    <row r="4785" spans="1:1" x14ac:dyDescent="0.35">
      <c r="A4785" s="89"/>
    </row>
    <row r="4786" spans="1:1" x14ac:dyDescent="0.35">
      <c r="A4786" s="89"/>
    </row>
    <row r="4787" spans="1:1" x14ac:dyDescent="0.35">
      <c r="A4787" s="89"/>
    </row>
    <row r="4788" spans="1:1" x14ac:dyDescent="0.35">
      <c r="A4788" s="89"/>
    </row>
    <row r="4789" spans="1:1" x14ac:dyDescent="0.35">
      <c r="A4789" s="89"/>
    </row>
    <row r="4790" spans="1:1" x14ac:dyDescent="0.35">
      <c r="A4790" s="89"/>
    </row>
    <row r="4791" spans="1:1" x14ac:dyDescent="0.35">
      <c r="A4791" s="89"/>
    </row>
    <row r="4792" spans="1:1" x14ac:dyDescent="0.35">
      <c r="A4792" s="89"/>
    </row>
    <row r="4793" spans="1:1" x14ac:dyDescent="0.35">
      <c r="A4793" s="89"/>
    </row>
    <row r="4794" spans="1:1" x14ac:dyDescent="0.35">
      <c r="A4794" s="89"/>
    </row>
    <row r="4795" spans="1:1" x14ac:dyDescent="0.35">
      <c r="A4795" s="89"/>
    </row>
    <row r="4796" spans="1:1" x14ac:dyDescent="0.35">
      <c r="A4796" s="89"/>
    </row>
    <row r="4797" spans="1:1" x14ac:dyDescent="0.35">
      <c r="A4797" s="89"/>
    </row>
    <row r="4798" spans="1:1" x14ac:dyDescent="0.35">
      <c r="A4798" s="89"/>
    </row>
    <row r="4799" spans="1:1" x14ac:dyDescent="0.35">
      <c r="A4799" s="89"/>
    </row>
    <row r="4800" spans="1:1" x14ac:dyDescent="0.35">
      <c r="A4800" s="89"/>
    </row>
    <row r="4801" spans="1:1" x14ac:dyDescent="0.35">
      <c r="A4801" s="89"/>
    </row>
    <row r="4802" spans="1:1" x14ac:dyDescent="0.35">
      <c r="A4802" s="89"/>
    </row>
    <row r="4803" spans="1:1" x14ac:dyDescent="0.35">
      <c r="A4803" s="89"/>
    </row>
    <row r="4804" spans="1:1" x14ac:dyDescent="0.35">
      <c r="A4804" s="89"/>
    </row>
    <row r="4805" spans="1:1" x14ac:dyDescent="0.35">
      <c r="A4805" s="89"/>
    </row>
    <row r="4806" spans="1:1" x14ac:dyDescent="0.35">
      <c r="A4806" s="89"/>
    </row>
    <row r="4807" spans="1:1" x14ac:dyDescent="0.35">
      <c r="A4807" s="89"/>
    </row>
    <row r="4808" spans="1:1" x14ac:dyDescent="0.35">
      <c r="A4808" s="89"/>
    </row>
    <row r="4809" spans="1:1" x14ac:dyDescent="0.35">
      <c r="A4809" s="89"/>
    </row>
    <row r="4810" spans="1:1" x14ac:dyDescent="0.35">
      <c r="A4810" s="89"/>
    </row>
    <row r="4811" spans="1:1" x14ac:dyDescent="0.35">
      <c r="A4811" s="89"/>
    </row>
    <row r="4812" spans="1:1" x14ac:dyDescent="0.35">
      <c r="A4812" s="89"/>
    </row>
    <row r="4813" spans="1:1" x14ac:dyDescent="0.35">
      <c r="A4813" s="89"/>
    </row>
    <row r="4814" spans="1:1" x14ac:dyDescent="0.35">
      <c r="A4814" s="89"/>
    </row>
    <row r="4815" spans="1:1" x14ac:dyDescent="0.35">
      <c r="A4815" s="89"/>
    </row>
    <row r="4816" spans="1:1" x14ac:dyDescent="0.35">
      <c r="A4816" s="89"/>
    </row>
    <row r="4817" spans="1:1" x14ac:dyDescent="0.35">
      <c r="A4817" s="89"/>
    </row>
    <row r="4818" spans="1:1" x14ac:dyDescent="0.35">
      <c r="A4818" s="89"/>
    </row>
    <row r="4819" spans="1:1" x14ac:dyDescent="0.35">
      <c r="A4819" s="89"/>
    </row>
    <row r="4820" spans="1:1" x14ac:dyDescent="0.35">
      <c r="A4820" s="89"/>
    </row>
    <row r="4821" spans="1:1" x14ac:dyDescent="0.35">
      <c r="A4821" s="89"/>
    </row>
    <row r="4822" spans="1:1" x14ac:dyDescent="0.35">
      <c r="A4822" s="89"/>
    </row>
    <row r="4823" spans="1:1" x14ac:dyDescent="0.35">
      <c r="A4823" s="89"/>
    </row>
    <row r="4824" spans="1:1" x14ac:dyDescent="0.35">
      <c r="A4824" s="89"/>
    </row>
    <row r="4825" spans="1:1" x14ac:dyDescent="0.35">
      <c r="A4825" s="89"/>
    </row>
    <row r="4826" spans="1:1" x14ac:dyDescent="0.35">
      <c r="A4826" s="89"/>
    </row>
    <row r="4827" spans="1:1" x14ac:dyDescent="0.35">
      <c r="A4827" s="89"/>
    </row>
    <row r="4828" spans="1:1" x14ac:dyDescent="0.35">
      <c r="A4828" s="89"/>
    </row>
    <row r="4829" spans="1:1" x14ac:dyDescent="0.35">
      <c r="A4829" s="89"/>
    </row>
    <row r="4830" spans="1:1" x14ac:dyDescent="0.35">
      <c r="A4830" s="89"/>
    </row>
    <row r="4831" spans="1:1" x14ac:dyDescent="0.35">
      <c r="A4831" s="89"/>
    </row>
    <row r="4832" spans="1:1" x14ac:dyDescent="0.35">
      <c r="A4832" s="89"/>
    </row>
    <row r="4833" spans="1:1" x14ac:dyDescent="0.35">
      <c r="A4833" s="89"/>
    </row>
    <row r="4834" spans="1:1" x14ac:dyDescent="0.35">
      <c r="A4834" s="89"/>
    </row>
    <row r="4835" spans="1:1" x14ac:dyDescent="0.35">
      <c r="A4835" s="89"/>
    </row>
    <row r="4836" spans="1:1" x14ac:dyDescent="0.35">
      <c r="A4836" s="89"/>
    </row>
    <row r="4837" spans="1:1" x14ac:dyDescent="0.35">
      <c r="A4837" s="89"/>
    </row>
    <row r="4838" spans="1:1" x14ac:dyDescent="0.35">
      <c r="A4838" s="89"/>
    </row>
    <row r="4839" spans="1:1" x14ac:dyDescent="0.35">
      <c r="A4839" s="89"/>
    </row>
    <row r="4840" spans="1:1" x14ac:dyDescent="0.35">
      <c r="A4840" s="89"/>
    </row>
    <row r="4841" spans="1:1" x14ac:dyDescent="0.35">
      <c r="A4841" s="89"/>
    </row>
    <row r="4842" spans="1:1" x14ac:dyDescent="0.35">
      <c r="A4842" s="89"/>
    </row>
    <row r="4843" spans="1:1" x14ac:dyDescent="0.35">
      <c r="A4843" s="89"/>
    </row>
    <row r="4844" spans="1:1" x14ac:dyDescent="0.35">
      <c r="A4844" s="89"/>
    </row>
    <row r="4845" spans="1:1" x14ac:dyDescent="0.35">
      <c r="A4845" s="89"/>
    </row>
    <row r="4846" spans="1:1" x14ac:dyDescent="0.35">
      <c r="A4846" s="89"/>
    </row>
    <row r="4847" spans="1:1" x14ac:dyDescent="0.35">
      <c r="A4847" s="89"/>
    </row>
    <row r="4848" spans="1:1" x14ac:dyDescent="0.35">
      <c r="A4848" s="89"/>
    </row>
    <row r="4849" spans="1:1" x14ac:dyDescent="0.35">
      <c r="A4849" s="89"/>
    </row>
    <row r="4850" spans="1:1" x14ac:dyDescent="0.35">
      <c r="A4850" s="89"/>
    </row>
    <row r="4851" spans="1:1" x14ac:dyDescent="0.35">
      <c r="A4851" s="89"/>
    </row>
    <row r="4852" spans="1:1" x14ac:dyDescent="0.35">
      <c r="A4852" s="89"/>
    </row>
    <row r="4853" spans="1:1" x14ac:dyDescent="0.35">
      <c r="A4853" s="89"/>
    </row>
    <row r="4854" spans="1:1" x14ac:dyDescent="0.35">
      <c r="A4854" s="89"/>
    </row>
    <row r="4855" spans="1:1" x14ac:dyDescent="0.35">
      <c r="A4855" s="89"/>
    </row>
    <row r="4856" spans="1:1" x14ac:dyDescent="0.35">
      <c r="A4856" s="89"/>
    </row>
    <row r="4857" spans="1:1" x14ac:dyDescent="0.35">
      <c r="A4857" s="89"/>
    </row>
    <row r="4858" spans="1:1" x14ac:dyDescent="0.35">
      <c r="A4858" s="89"/>
    </row>
    <row r="4859" spans="1:1" x14ac:dyDescent="0.35">
      <c r="A4859" s="89"/>
    </row>
    <row r="4860" spans="1:1" x14ac:dyDescent="0.35">
      <c r="A4860" s="89"/>
    </row>
    <row r="4861" spans="1:1" x14ac:dyDescent="0.35">
      <c r="A4861" s="89"/>
    </row>
    <row r="4862" spans="1:1" x14ac:dyDescent="0.35">
      <c r="A4862" s="89"/>
    </row>
    <row r="4863" spans="1:1" x14ac:dyDescent="0.35">
      <c r="A4863" s="89"/>
    </row>
    <row r="4864" spans="1:1" x14ac:dyDescent="0.35">
      <c r="A4864" s="89"/>
    </row>
    <row r="4865" spans="1:1" x14ac:dyDescent="0.35">
      <c r="A4865" s="89"/>
    </row>
    <row r="4866" spans="1:1" x14ac:dyDescent="0.35">
      <c r="A4866" s="89"/>
    </row>
    <row r="4867" spans="1:1" x14ac:dyDescent="0.35">
      <c r="A4867" s="89"/>
    </row>
    <row r="4868" spans="1:1" x14ac:dyDescent="0.35">
      <c r="A4868" s="89"/>
    </row>
    <row r="4869" spans="1:1" x14ac:dyDescent="0.35">
      <c r="A4869" s="89"/>
    </row>
    <row r="4870" spans="1:1" x14ac:dyDescent="0.35">
      <c r="A4870" s="89"/>
    </row>
    <row r="4871" spans="1:1" x14ac:dyDescent="0.35">
      <c r="A4871" s="89"/>
    </row>
    <row r="4872" spans="1:1" x14ac:dyDescent="0.35">
      <c r="A4872" s="89"/>
    </row>
    <row r="4873" spans="1:1" x14ac:dyDescent="0.35">
      <c r="A4873" s="89"/>
    </row>
    <row r="4874" spans="1:1" x14ac:dyDescent="0.35">
      <c r="A4874" s="89"/>
    </row>
    <row r="4875" spans="1:1" x14ac:dyDescent="0.35">
      <c r="A4875" s="89"/>
    </row>
    <row r="4876" spans="1:1" x14ac:dyDescent="0.35">
      <c r="A4876" s="89"/>
    </row>
    <row r="4877" spans="1:1" x14ac:dyDescent="0.35">
      <c r="A4877" s="89"/>
    </row>
    <row r="4878" spans="1:1" x14ac:dyDescent="0.35">
      <c r="A4878" s="89"/>
    </row>
    <row r="4879" spans="1:1" x14ac:dyDescent="0.35">
      <c r="A4879" s="89"/>
    </row>
    <row r="4880" spans="1:1" x14ac:dyDescent="0.35">
      <c r="A4880" s="89"/>
    </row>
    <row r="4881" spans="1:1" x14ac:dyDescent="0.35">
      <c r="A4881" s="89"/>
    </row>
    <row r="4882" spans="1:1" x14ac:dyDescent="0.35">
      <c r="A4882" s="89"/>
    </row>
    <row r="4883" spans="1:1" x14ac:dyDescent="0.35">
      <c r="A4883" s="89"/>
    </row>
    <row r="4884" spans="1:1" x14ac:dyDescent="0.35">
      <c r="A4884" s="89"/>
    </row>
    <row r="4885" spans="1:1" x14ac:dyDescent="0.35">
      <c r="A4885" s="89"/>
    </row>
    <row r="4886" spans="1:1" x14ac:dyDescent="0.35">
      <c r="A4886" s="89"/>
    </row>
    <row r="4887" spans="1:1" x14ac:dyDescent="0.35">
      <c r="A4887" s="89"/>
    </row>
    <row r="4888" spans="1:1" x14ac:dyDescent="0.35">
      <c r="A4888" s="89"/>
    </row>
    <row r="4889" spans="1:1" x14ac:dyDescent="0.35">
      <c r="A4889" s="89"/>
    </row>
    <row r="4890" spans="1:1" x14ac:dyDescent="0.35">
      <c r="A4890" s="89"/>
    </row>
    <row r="4891" spans="1:1" x14ac:dyDescent="0.35">
      <c r="A4891" s="89"/>
    </row>
    <row r="4892" spans="1:1" x14ac:dyDescent="0.35">
      <c r="A4892" s="89"/>
    </row>
    <row r="4893" spans="1:1" x14ac:dyDescent="0.35">
      <c r="A4893" s="89"/>
    </row>
    <row r="4894" spans="1:1" x14ac:dyDescent="0.35">
      <c r="A4894" s="89"/>
    </row>
    <row r="4895" spans="1:1" x14ac:dyDescent="0.35">
      <c r="A4895" s="89"/>
    </row>
    <row r="4896" spans="1:1" x14ac:dyDescent="0.35">
      <c r="A4896" s="89"/>
    </row>
    <row r="4897" spans="1:1" x14ac:dyDescent="0.35">
      <c r="A4897" s="89"/>
    </row>
    <row r="4898" spans="1:1" x14ac:dyDescent="0.35">
      <c r="A4898" s="89"/>
    </row>
    <row r="4899" spans="1:1" x14ac:dyDescent="0.35">
      <c r="A4899" s="89"/>
    </row>
    <row r="4900" spans="1:1" x14ac:dyDescent="0.35">
      <c r="A4900" s="89"/>
    </row>
    <row r="4901" spans="1:1" x14ac:dyDescent="0.35">
      <c r="A4901" s="89"/>
    </row>
    <row r="4902" spans="1:1" x14ac:dyDescent="0.35">
      <c r="A4902" s="89"/>
    </row>
    <row r="4903" spans="1:1" x14ac:dyDescent="0.35">
      <c r="A4903" s="89"/>
    </row>
    <row r="4904" spans="1:1" x14ac:dyDescent="0.35">
      <c r="A4904" s="89"/>
    </row>
    <row r="4905" spans="1:1" x14ac:dyDescent="0.35">
      <c r="A4905" s="89"/>
    </row>
    <row r="4906" spans="1:1" x14ac:dyDescent="0.35">
      <c r="A4906" s="89"/>
    </row>
    <row r="4907" spans="1:1" x14ac:dyDescent="0.35">
      <c r="A4907" s="89"/>
    </row>
    <row r="4908" spans="1:1" x14ac:dyDescent="0.35">
      <c r="A4908" s="89"/>
    </row>
    <row r="4909" spans="1:1" x14ac:dyDescent="0.35">
      <c r="A4909" s="89"/>
    </row>
    <row r="4910" spans="1:1" x14ac:dyDescent="0.35">
      <c r="A4910" s="89"/>
    </row>
    <row r="4911" spans="1:1" x14ac:dyDescent="0.35">
      <c r="A4911" s="89"/>
    </row>
    <row r="4912" spans="1:1" x14ac:dyDescent="0.35">
      <c r="A4912" s="89"/>
    </row>
    <row r="4913" spans="1:1" x14ac:dyDescent="0.35">
      <c r="A4913" s="89"/>
    </row>
    <row r="4914" spans="1:1" x14ac:dyDescent="0.35">
      <c r="A4914" s="89"/>
    </row>
    <row r="4915" spans="1:1" x14ac:dyDescent="0.35">
      <c r="A4915" s="89"/>
    </row>
    <row r="4916" spans="1:1" x14ac:dyDescent="0.35">
      <c r="A4916" s="89"/>
    </row>
    <row r="4917" spans="1:1" x14ac:dyDescent="0.35">
      <c r="A4917" s="89"/>
    </row>
    <row r="4918" spans="1:1" x14ac:dyDescent="0.35">
      <c r="A4918" s="89"/>
    </row>
    <row r="4919" spans="1:1" x14ac:dyDescent="0.35">
      <c r="A4919" s="89"/>
    </row>
    <row r="4920" spans="1:1" x14ac:dyDescent="0.35">
      <c r="A4920" s="89"/>
    </row>
    <row r="4921" spans="1:1" x14ac:dyDescent="0.35">
      <c r="A4921" s="89"/>
    </row>
    <row r="4922" spans="1:1" x14ac:dyDescent="0.35">
      <c r="A4922" s="89"/>
    </row>
    <row r="4923" spans="1:1" x14ac:dyDescent="0.35">
      <c r="A4923" s="89"/>
    </row>
    <row r="4924" spans="1:1" x14ac:dyDescent="0.35">
      <c r="A4924" s="89"/>
    </row>
    <row r="4925" spans="1:1" x14ac:dyDescent="0.35">
      <c r="A4925" s="89"/>
    </row>
    <row r="4926" spans="1:1" x14ac:dyDescent="0.35">
      <c r="A4926" s="89"/>
    </row>
    <row r="4927" spans="1:1" x14ac:dyDescent="0.35">
      <c r="A4927" s="89"/>
    </row>
    <row r="4928" spans="1:1" x14ac:dyDescent="0.35">
      <c r="A4928" s="89"/>
    </row>
    <row r="4929" spans="1:1" x14ac:dyDescent="0.35">
      <c r="A4929" s="89"/>
    </row>
    <row r="4930" spans="1:1" x14ac:dyDescent="0.35">
      <c r="A4930" s="89"/>
    </row>
    <row r="4931" spans="1:1" x14ac:dyDescent="0.35">
      <c r="A4931" s="89"/>
    </row>
    <row r="4932" spans="1:1" x14ac:dyDescent="0.35">
      <c r="A4932" s="89"/>
    </row>
    <row r="4933" spans="1:1" x14ac:dyDescent="0.35">
      <c r="A4933" s="89"/>
    </row>
    <row r="4934" spans="1:1" x14ac:dyDescent="0.35">
      <c r="A4934" s="89"/>
    </row>
    <row r="4935" spans="1:1" x14ac:dyDescent="0.35">
      <c r="A4935" s="89"/>
    </row>
    <row r="4936" spans="1:1" x14ac:dyDescent="0.35">
      <c r="A4936" s="89"/>
    </row>
    <row r="4937" spans="1:1" x14ac:dyDescent="0.35">
      <c r="A4937" s="89"/>
    </row>
    <row r="4938" spans="1:1" x14ac:dyDescent="0.35">
      <c r="A4938" s="89"/>
    </row>
    <row r="4939" spans="1:1" x14ac:dyDescent="0.35">
      <c r="A4939" s="89"/>
    </row>
    <row r="4940" spans="1:1" x14ac:dyDescent="0.35">
      <c r="A4940" s="89"/>
    </row>
    <row r="4941" spans="1:1" x14ac:dyDescent="0.35">
      <c r="A4941" s="89"/>
    </row>
    <row r="4942" spans="1:1" x14ac:dyDescent="0.35">
      <c r="A4942" s="89"/>
    </row>
    <row r="4943" spans="1:1" x14ac:dyDescent="0.35">
      <c r="A4943" s="89"/>
    </row>
    <row r="4944" spans="1:1" x14ac:dyDescent="0.35">
      <c r="A4944" s="89"/>
    </row>
    <row r="4945" spans="1:1" x14ac:dyDescent="0.35">
      <c r="A4945" s="89"/>
    </row>
    <row r="4946" spans="1:1" x14ac:dyDescent="0.35">
      <c r="A4946" s="89"/>
    </row>
    <row r="4947" spans="1:1" x14ac:dyDescent="0.35">
      <c r="A4947" s="89"/>
    </row>
    <row r="4948" spans="1:1" x14ac:dyDescent="0.35">
      <c r="A4948" s="89"/>
    </row>
    <row r="4949" spans="1:1" x14ac:dyDescent="0.35">
      <c r="A4949" s="89"/>
    </row>
    <row r="4950" spans="1:1" x14ac:dyDescent="0.35">
      <c r="A4950" s="89"/>
    </row>
    <row r="4951" spans="1:1" x14ac:dyDescent="0.35">
      <c r="A4951" s="89"/>
    </row>
    <row r="4952" spans="1:1" x14ac:dyDescent="0.35">
      <c r="A4952" s="89"/>
    </row>
    <row r="4953" spans="1:1" x14ac:dyDescent="0.35">
      <c r="A4953" s="89"/>
    </row>
    <row r="4954" spans="1:1" x14ac:dyDescent="0.35">
      <c r="A4954" s="89"/>
    </row>
    <row r="4955" spans="1:1" x14ac:dyDescent="0.35">
      <c r="A4955" s="89"/>
    </row>
    <row r="4956" spans="1:1" x14ac:dyDescent="0.35">
      <c r="A4956" s="89"/>
    </row>
    <row r="4957" spans="1:1" x14ac:dyDescent="0.35">
      <c r="A4957" s="89"/>
    </row>
    <row r="4958" spans="1:1" x14ac:dyDescent="0.35">
      <c r="A4958" s="89"/>
    </row>
    <row r="4959" spans="1:1" x14ac:dyDescent="0.35">
      <c r="A4959" s="89"/>
    </row>
    <row r="4960" spans="1:1" x14ac:dyDescent="0.35">
      <c r="A4960" s="89"/>
    </row>
    <row r="4961" spans="1:1" x14ac:dyDescent="0.35">
      <c r="A4961" s="89"/>
    </row>
    <row r="4962" spans="1:1" x14ac:dyDescent="0.35">
      <c r="A4962" s="89"/>
    </row>
    <row r="4963" spans="1:1" x14ac:dyDescent="0.35">
      <c r="A4963" s="89"/>
    </row>
    <row r="4964" spans="1:1" x14ac:dyDescent="0.35">
      <c r="A4964" s="89"/>
    </row>
    <row r="4965" spans="1:1" x14ac:dyDescent="0.35">
      <c r="A4965" s="89"/>
    </row>
    <row r="4966" spans="1:1" x14ac:dyDescent="0.35">
      <c r="A4966" s="89"/>
    </row>
    <row r="4967" spans="1:1" x14ac:dyDescent="0.35">
      <c r="A4967" s="89"/>
    </row>
    <row r="4968" spans="1:1" x14ac:dyDescent="0.35">
      <c r="A4968" s="89"/>
    </row>
    <row r="4969" spans="1:1" x14ac:dyDescent="0.35">
      <c r="A4969" s="89"/>
    </row>
    <row r="4970" spans="1:1" x14ac:dyDescent="0.35">
      <c r="A4970" s="89"/>
    </row>
    <row r="4971" spans="1:1" x14ac:dyDescent="0.35">
      <c r="A4971" s="89"/>
    </row>
    <row r="4972" spans="1:1" x14ac:dyDescent="0.35">
      <c r="A4972" s="89"/>
    </row>
    <row r="4973" spans="1:1" x14ac:dyDescent="0.35">
      <c r="A4973" s="89"/>
    </row>
    <row r="4974" spans="1:1" x14ac:dyDescent="0.35">
      <c r="A4974" s="89"/>
    </row>
    <row r="4975" spans="1:1" x14ac:dyDescent="0.35">
      <c r="A4975" s="89"/>
    </row>
    <row r="4976" spans="1:1" x14ac:dyDescent="0.35">
      <c r="A4976" s="89"/>
    </row>
    <row r="4977" spans="1:1" x14ac:dyDescent="0.35">
      <c r="A4977" s="89"/>
    </row>
    <row r="4978" spans="1:1" x14ac:dyDescent="0.35">
      <c r="A4978" s="89"/>
    </row>
    <row r="4979" spans="1:1" x14ac:dyDescent="0.35">
      <c r="A4979" s="89"/>
    </row>
    <row r="4980" spans="1:1" x14ac:dyDescent="0.35">
      <c r="A4980" s="89"/>
    </row>
    <row r="4981" spans="1:1" x14ac:dyDescent="0.35">
      <c r="A4981" s="89"/>
    </row>
    <row r="4982" spans="1:1" x14ac:dyDescent="0.35">
      <c r="A4982" s="89"/>
    </row>
    <row r="4983" spans="1:1" x14ac:dyDescent="0.35">
      <c r="A4983" s="89"/>
    </row>
    <row r="4984" spans="1:1" x14ac:dyDescent="0.35">
      <c r="A4984" s="89"/>
    </row>
    <row r="4985" spans="1:1" x14ac:dyDescent="0.35">
      <c r="A4985" s="89"/>
    </row>
    <row r="4986" spans="1:1" x14ac:dyDescent="0.35">
      <c r="A4986" s="89"/>
    </row>
    <row r="4987" spans="1:1" x14ac:dyDescent="0.35">
      <c r="A4987" s="89"/>
    </row>
    <row r="4988" spans="1:1" x14ac:dyDescent="0.35">
      <c r="A4988" s="89"/>
    </row>
    <row r="4989" spans="1:1" x14ac:dyDescent="0.35">
      <c r="A4989" s="89"/>
    </row>
    <row r="4990" spans="1:1" x14ac:dyDescent="0.35">
      <c r="A4990" s="89"/>
    </row>
    <row r="4991" spans="1:1" x14ac:dyDescent="0.35">
      <c r="A4991" s="89"/>
    </row>
    <row r="4992" spans="1:1" x14ac:dyDescent="0.35">
      <c r="A4992" s="89"/>
    </row>
    <row r="4993" spans="1:1" x14ac:dyDescent="0.35">
      <c r="A4993" s="89"/>
    </row>
    <row r="4994" spans="1:1" x14ac:dyDescent="0.35">
      <c r="A4994" s="89"/>
    </row>
    <row r="4995" spans="1:1" x14ac:dyDescent="0.35">
      <c r="A4995" s="89"/>
    </row>
    <row r="4996" spans="1:1" x14ac:dyDescent="0.35">
      <c r="A4996" s="89"/>
    </row>
    <row r="4997" spans="1:1" x14ac:dyDescent="0.35">
      <c r="A4997" s="89"/>
    </row>
    <row r="4998" spans="1:1" x14ac:dyDescent="0.35">
      <c r="A4998" s="89"/>
    </row>
    <row r="4999" spans="1:1" x14ac:dyDescent="0.35">
      <c r="A4999" s="89"/>
    </row>
    <row r="5000" spans="1:1" x14ac:dyDescent="0.35">
      <c r="A5000" s="89"/>
    </row>
    <row r="5001" spans="1:1" x14ac:dyDescent="0.35">
      <c r="A5001" s="89"/>
    </row>
    <row r="5002" spans="1:1" x14ac:dyDescent="0.35">
      <c r="A5002" s="89"/>
    </row>
    <row r="5003" spans="1:1" x14ac:dyDescent="0.35">
      <c r="A5003" s="89"/>
    </row>
    <row r="5004" spans="1:1" x14ac:dyDescent="0.35">
      <c r="A5004" s="89"/>
    </row>
    <row r="5005" spans="1:1" x14ac:dyDescent="0.35">
      <c r="A5005" s="89"/>
    </row>
    <row r="5006" spans="1:1" x14ac:dyDescent="0.35">
      <c r="A5006" s="89"/>
    </row>
    <row r="5007" spans="1:1" x14ac:dyDescent="0.35">
      <c r="A5007" s="89"/>
    </row>
    <row r="5008" spans="1:1" x14ac:dyDescent="0.35">
      <c r="A5008" s="89"/>
    </row>
    <row r="5009" spans="1:1" x14ac:dyDescent="0.35">
      <c r="A5009" s="89"/>
    </row>
    <row r="5010" spans="1:1" x14ac:dyDescent="0.35">
      <c r="A5010" s="89"/>
    </row>
    <row r="5011" spans="1:1" x14ac:dyDescent="0.35">
      <c r="A5011" s="89"/>
    </row>
    <row r="5012" spans="1:1" x14ac:dyDescent="0.35">
      <c r="A5012" s="89"/>
    </row>
    <row r="5013" spans="1:1" x14ac:dyDescent="0.35">
      <c r="A5013" s="89"/>
    </row>
    <row r="5014" spans="1:1" x14ac:dyDescent="0.35">
      <c r="A5014" s="89"/>
    </row>
    <row r="5015" spans="1:1" x14ac:dyDescent="0.35">
      <c r="A5015" s="89"/>
    </row>
    <row r="5016" spans="1:1" x14ac:dyDescent="0.35">
      <c r="A5016" s="89"/>
    </row>
    <row r="5017" spans="1:1" x14ac:dyDescent="0.35">
      <c r="A5017" s="89"/>
    </row>
    <row r="5018" spans="1:1" x14ac:dyDescent="0.35">
      <c r="A5018" s="89"/>
    </row>
    <row r="5019" spans="1:1" x14ac:dyDescent="0.35">
      <c r="A5019" s="89"/>
    </row>
    <row r="5020" spans="1:1" x14ac:dyDescent="0.35">
      <c r="A5020" s="89"/>
    </row>
    <row r="5021" spans="1:1" x14ac:dyDescent="0.35">
      <c r="A5021" s="89"/>
    </row>
    <row r="5022" spans="1:1" x14ac:dyDescent="0.35">
      <c r="A5022" s="89"/>
    </row>
    <row r="5023" spans="1:1" x14ac:dyDescent="0.35">
      <c r="A5023" s="89"/>
    </row>
    <row r="5024" spans="1:1" x14ac:dyDescent="0.35">
      <c r="A5024" s="89"/>
    </row>
    <row r="5025" spans="1:1" x14ac:dyDescent="0.35">
      <c r="A5025" s="89"/>
    </row>
    <row r="5026" spans="1:1" x14ac:dyDescent="0.35">
      <c r="A5026" s="89"/>
    </row>
    <row r="5027" spans="1:1" x14ac:dyDescent="0.35">
      <c r="A5027" s="89"/>
    </row>
    <row r="5028" spans="1:1" x14ac:dyDescent="0.35">
      <c r="A5028" s="89"/>
    </row>
    <row r="5029" spans="1:1" x14ac:dyDescent="0.35">
      <c r="A5029" s="89"/>
    </row>
    <row r="5030" spans="1:1" x14ac:dyDescent="0.35">
      <c r="A5030" s="89"/>
    </row>
    <row r="5031" spans="1:1" x14ac:dyDescent="0.35">
      <c r="A5031" s="89"/>
    </row>
    <row r="5032" spans="1:1" x14ac:dyDescent="0.35">
      <c r="A5032" s="89"/>
    </row>
    <row r="5033" spans="1:1" x14ac:dyDescent="0.35">
      <c r="A5033" s="89"/>
    </row>
    <row r="5034" spans="1:1" x14ac:dyDescent="0.35">
      <c r="A5034" s="89"/>
    </row>
    <row r="5035" spans="1:1" x14ac:dyDescent="0.35">
      <c r="A5035" s="89"/>
    </row>
    <row r="5036" spans="1:1" x14ac:dyDescent="0.35">
      <c r="A5036" s="89"/>
    </row>
    <row r="5037" spans="1:1" x14ac:dyDescent="0.35">
      <c r="A5037" s="89"/>
    </row>
    <row r="5038" spans="1:1" x14ac:dyDescent="0.35">
      <c r="A5038" s="89"/>
    </row>
    <row r="5039" spans="1:1" x14ac:dyDescent="0.35">
      <c r="A5039" s="89"/>
    </row>
    <row r="5040" spans="1:1" x14ac:dyDescent="0.35">
      <c r="A5040" s="89"/>
    </row>
    <row r="5041" spans="1:1" x14ac:dyDescent="0.35">
      <c r="A5041" s="89"/>
    </row>
    <row r="5042" spans="1:1" x14ac:dyDescent="0.35">
      <c r="A5042" s="89"/>
    </row>
    <row r="5043" spans="1:1" x14ac:dyDescent="0.35">
      <c r="A5043" s="89"/>
    </row>
    <row r="5044" spans="1:1" x14ac:dyDescent="0.35">
      <c r="A5044" s="89"/>
    </row>
    <row r="5045" spans="1:1" x14ac:dyDescent="0.35">
      <c r="A5045" s="89"/>
    </row>
    <row r="5046" spans="1:1" x14ac:dyDescent="0.35">
      <c r="A5046" s="89"/>
    </row>
    <row r="5047" spans="1:1" x14ac:dyDescent="0.35">
      <c r="A5047" s="89"/>
    </row>
    <row r="5048" spans="1:1" x14ac:dyDescent="0.35">
      <c r="A5048" s="89"/>
    </row>
    <row r="5049" spans="1:1" x14ac:dyDescent="0.35">
      <c r="A5049" s="89"/>
    </row>
    <row r="5050" spans="1:1" x14ac:dyDescent="0.35">
      <c r="A5050" s="89"/>
    </row>
    <row r="5051" spans="1:1" x14ac:dyDescent="0.35">
      <c r="A5051" s="89"/>
    </row>
    <row r="5052" spans="1:1" x14ac:dyDescent="0.35">
      <c r="A5052" s="89"/>
    </row>
    <row r="5053" spans="1:1" x14ac:dyDescent="0.35">
      <c r="A5053" s="89"/>
    </row>
    <row r="5054" spans="1:1" x14ac:dyDescent="0.35">
      <c r="A5054" s="89"/>
    </row>
    <row r="5055" spans="1:1" x14ac:dyDescent="0.35">
      <c r="A5055" s="89"/>
    </row>
    <row r="5056" spans="1:1" x14ac:dyDescent="0.35">
      <c r="A5056" s="89"/>
    </row>
    <row r="5057" spans="1:1" x14ac:dyDescent="0.35">
      <c r="A5057" s="89"/>
    </row>
    <row r="5058" spans="1:1" x14ac:dyDescent="0.35">
      <c r="A5058" s="89"/>
    </row>
    <row r="5059" spans="1:1" x14ac:dyDescent="0.35">
      <c r="A5059" s="89"/>
    </row>
    <row r="5060" spans="1:1" x14ac:dyDescent="0.35">
      <c r="A5060" s="89"/>
    </row>
    <row r="5061" spans="1:1" x14ac:dyDescent="0.35">
      <c r="A5061" s="89"/>
    </row>
    <row r="5062" spans="1:1" x14ac:dyDescent="0.35">
      <c r="A5062" s="89"/>
    </row>
    <row r="5063" spans="1:1" x14ac:dyDescent="0.35">
      <c r="A5063" s="89"/>
    </row>
    <row r="5064" spans="1:1" x14ac:dyDescent="0.35">
      <c r="A5064" s="89"/>
    </row>
    <row r="5065" spans="1:1" x14ac:dyDescent="0.35">
      <c r="A5065" s="89"/>
    </row>
    <row r="5066" spans="1:1" x14ac:dyDescent="0.35">
      <c r="A5066" s="89"/>
    </row>
    <row r="5067" spans="1:1" x14ac:dyDescent="0.35">
      <c r="A5067" s="89"/>
    </row>
    <row r="5068" spans="1:1" x14ac:dyDescent="0.35">
      <c r="A5068" s="89"/>
    </row>
    <row r="5069" spans="1:1" x14ac:dyDescent="0.35">
      <c r="A5069" s="89"/>
    </row>
    <row r="5070" spans="1:1" x14ac:dyDescent="0.35">
      <c r="A5070" s="89"/>
    </row>
    <row r="5071" spans="1:1" x14ac:dyDescent="0.35">
      <c r="A5071" s="89"/>
    </row>
    <row r="5072" spans="1:1" x14ac:dyDescent="0.35">
      <c r="A5072" s="89"/>
    </row>
    <row r="5073" spans="1:1" x14ac:dyDescent="0.35">
      <c r="A5073" s="89"/>
    </row>
    <row r="5074" spans="1:1" x14ac:dyDescent="0.35">
      <c r="A5074" s="89"/>
    </row>
    <row r="5075" spans="1:1" x14ac:dyDescent="0.35">
      <c r="A5075" s="89"/>
    </row>
    <row r="5076" spans="1:1" x14ac:dyDescent="0.35">
      <c r="A5076" s="89"/>
    </row>
    <row r="5077" spans="1:1" x14ac:dyDescent="0.35">
      <c r="A5077" s="89"/>
    </row>
    <row r="5078" spans="1:1" x14ac:dyDescent="0.35">
      <c r="A5078" s="89"/>
    </row>
    <row r="5079" spans="1:1" x14ac:dyDescent="0.35">
      <c r="A5079" s="89"/>
    </row>
    <row r="5080" spans="1:1" x14ac:dyDescent="0.35">
      <c r="A5080" s="89"/>
    </row>
    <row r="5081" spans="1:1" x14ac:dyDescent="0.35">
      <c r="A5081" s="89"/>
    </row>
    <row r="5082" spans="1:1" x14ac:dyDescent="0.35">
      <c r="A5082" s="89"/>
    </row>
    <row r="5083" spans="1:1" x14ac:dyDescent="0.35">
      <c r="A5083" s="89"/>
    </row>
    <row r="5084" spans="1:1" x14ac:dyDescent="0.35">
      <c r="A5084" s="89"/>
    </row>
    <row r="5085" spans="1:1" x14ac:dyDescent="0.35">
      <c r="A5085" s="89"/>
    </row>
    <row r="5086" spans="1:1" x14ac:dyDescent="0.35">
      <c r="A5086" s="89"/>
    </row>
    <row r="5087" spans="1:1" x14ac:dyDescent="0.35">
      <c r="A5087" s="89"/>
    </row>
    <row r="5088" spans="1:1" x14ac:dyDescent="0.35">
      <c r="A5088" s="89"/>
    </row>
    <row r="5089" spans="1:1" x14ac:dyDescent="0.35">
      <c r="A5089" s="89"/>
    </row>
    <row r="5090" spans="1:1" x14ac:dyDescent="0.35">
      <c r="A5090" s="89"/>
    </row>
    <row r="5091" spans="1:1" x14ac:dyDescent="0.35">
      <c r="A5091" s="89"/>
    </row>
    <row r="5092" spans="1:1" x14ac:dyDescent="0.35">
      <c r="A5092" s="89"/>
    </row>
    <row r="5093" spans="1:1" x14ac:dyDescent="0.35">
      <c r="A5093" s="89"/>
    </row>
    <row r="5094" spans="1:1" x14ac:dyDescent="0.35">
      <c r="A5094" s="89"/>
    </row>
    <row r="5095" spans="1:1" x14ac:dyDescent="0.35">
      <c r="A5095" s="89"/>
    </row>
    <row r="5096" spans="1:1" x14ac:dyDescent="0.35">
      <c r="A5096" s="89"/>
    </row>
    <row r="5097" spans="1:1" x14ac:dyDescent="0.35">
      <c r="A5097" s="89"/>
    </row>
    <row r="5098" spans="1:1" x14ac:dyDescent="0.35">
      <c r="A5098" s="89"/>
    </row>
    <row r="5099" spans="1:1" x14ac:dyDescent="0.35">
      <c r="A5099" s="89"/>
    </row>
    <row r="5100" spans="1:1" x14ac:dyDescent="0.35">
      <c r="A5100" s="89"/>
    </row>
    <row r="5101" spans="1:1" x14ac:dyDescent="0.35">
      <c r="A5101" s="89"/>
    </row>
    <row r="5102" spans="1:1" x14ac:dyDescent="0.35">
      <c r="A5102" s="89"/>
    </row>
    <row r="5103" spans="1:1" x14ac:dyDescent="0.35">
      <c r="A5103" s="89"/>
    </row>
    <row r="5104" spans="1:1" x14ac:dyDescent="0.35">
      <c r="A5104" s="89"/>
    </row>
    <row r="5105" spans="1:1" x14ac:dyDescent="0.35">
      <c r="A5105" s="89"/>
    </row>
    <row r="5106" spans="1:1" x14ac:dyDescent="0.35">
      <c r="A5106" s="89"/>
    </row>
    <row r="5107" spans="1:1" x14ac:dyDescent="0.35">
      <c r="A5107" s="89"/>
    </row>
    <row r="5108" spans="1:1" x14ac:dyDescent="0.35">
      <c r="A5108" s="89"/>
    </row>
    <row r="5109" spans="1:1" x14ac:dyDescent="0.35">
      <c r="A5109" s="89"/>
    </row>
    <row r="5110" spans="1:1" x14ac:dyDescent="0.35">
      <c r="A5110" s="89"/>
    </row>
    <row r="5111" spans="1:1" x14ac:dyDescent="0.35">
      <c r="A5111" s="89"/>
    </row>
    <row r="5112" spans="1:1" x14ac:dyDescent="0.35">
      <c r="A5112" s="89"/>
    </row>
    <row r="5113" spans="1:1" x14ac:dyDescent="0.35">
      <c r="A5113" s="89"/>
    </row>
    <row r="5114" spans="1:1" x14ac:dyDescent="0.35">
      <c r="A5114" s="89"/>
    </row>
    <row r="5115" spans="1:1" x14ac:dyDescent="0.35">
      <c r="A5115" s="89"/>
    </row>
    <row r="5116" spans="1:1" x14ac:dyDescent="0.35">
      <c r="A5116" s="89"/>
    </row>
    <row r="5117" spans="1:1" x14ac:dyDescent="0.35">
      <c r="A5117" s="89"/>
    </row>
    <row r="5118" spans="1:1" x14ac:dyDescent="0.35">
      <c r="A5118" s="89"/>
    </row>
    <row r="5119" spans="1:1" x14ac:dyDescent="0.35">
      <c r="A5119" s="89"/>
    </row>
    <row r="5120" spans="1:1" x14ac:dyDescent="0.35">
      <c r="A5120" s="89"/>
    </row>
    <row r="5121" spans="1:1" x14ac:dyDescent="0.35">
      <c r="A5121" s="89"/>
    </row>
    <row r="5122" spans="1:1" x14ac:dyDescent="0.35">
      <c r="A5122" s="89"/>
    </row>
    <row r="5123" spans="1:1" x14ac:dyDescent="0.35">
      <c r="A5123" s="89"/>
    </row>
    <row r="5124" spans="1:1" x14ac:dyDescent="0.35">
      <c r="A5124" s="89"/>
    </row>
    <row r="5125" spans="1:1" x14ac:dyDescent="0.35">
      <c r="A5125" s="89"/>
    </row>
    <row r="5126" spans="1:1" x14ac:dyDescent="0.35">
      <c r="A5126" s="89"/>
    </row>
    <row r="5127" spans="1:1" x14ac:dyDescent="0.35">
      <c r="A5127" s="89"/>
    </row>
    <row r="5128" spans="1:1" x14ac:dyDescent="0.35">
      <c r="A5128" s="89"/>
    </row>
    <row r="5129" spans="1:1" x14ac:dyDescent="0.35">
      <c r="A5129" s="89"/>
    </row>
    <row r="5130" spans="1:1" x14ac:dyDescent="0.35">
      <c r="A5130" s="89"/>
    </row>
    <row r="5131" spans="1:1" x14ac:dyDescent="0.35">
      <c r="A5131" s="89"/>
    </row>
    <row r="5132" spans="1:1" x14ac:dyDescent="0.35">
      <c r="A5132" s="89"/>
    </row>
    <row r="5133" spans="1:1" x14ac:dyDescent="0.35">
      <c r="A5133" s="89"/>
    </row>
    <row r="5134" spans="1:1" x14ac:dyDescent="0.35">
      <c r="A5134" s="89"/>
    </row>
    <row r="5135" spans="1:1" x14ac:dyDescent="0.35">
      <c r="A5135" s="89"/>
    </row>
    <row r="5136" spans="1:1" x14ac:dyDescent="0.35">
      <c r="A5136" s="89"/>
    </row>
    <row r="5137" spans="1:1" x14ac:dyDescent="0.35">
      <c r="A5137" s="89"/>
    </row>
    <row r="5138" spans="1:1" x14ac:dyDescent="0.35">
      <c r="A5138" s="89"/>
    </row>
    <row r="5139" spans="1:1" x14ac:dyDescent="0.35">
      <c r="A5139" s="89"/>
    </row>
    <row r="5140" spans="1:1" x14ac:dyDescent="0.35">
      <c r="A5140" s="89"/>
    </row>
    <row r="5141" spans="1:1" x14ac:dyDescent="0.35">
      <c r="A5141" s="89"/>
    </row>
    <row r="5142" spans="1:1" x14ac:dyDescent="0.35">
      <c r="A5142" s="89"/>
    </row>
    <row r="5143" spans="1:1" x14ac:dyDescent="0.35">
      <c r="A5143" s="89"/>
    </row>
    <row r="5144" spans="1:1" x14ac:dyDescent="0.35">
      <c r="A5144" s="89"/>
    </row>
    <row r="5145" spans="1:1" x14ac:dyDescent="0.35">
      <c r="A5145" s="89"/>
    </row>
    <row r="5146" spans="1:1" x14ac:dyDescent="0.35">
      <c r="A5146" s="89"/>
    </row>
    <row r="5147" spans="1:1" x14ac:dyDescent="0.35">
      <c r="A5147" s="89"/>
    </row>
    <row r="5148" spans="1:1" x14ac:dyDescent="0.35">
      <c r="A5148" s="89"/>
    </row>
    <row r="5149" spans="1:1" x14ac:dyDescent="0.35">
      <c r="A5149" s="89"/>
    </row>
    <row r="5150" spans="1:1" x14ac:dyDescent="0.35">
      <c r="A5150" s="89"/>
    </row>
    <row r="5151" spans="1:1" x14ac:dyDescent="0.35">
      <c r="A5151" s="89"/>
    </row>
    <row r="5152" spans="1:1" x14ac:dyDescent="0.35">
      <c r="A5152" s="89"/>
    </row>
    <row r="5153" spans="1:1" x14ac:dyDescent="0.35">
      <c r="A5153" s="89"/>
    </row>
    <row r="5154" spans="1:1" x14ac:dyDescent="0.35">
      <c r="A5154" s="89"/>
    </row>
    <row r="5155" spans="1:1" x14ac:dyDescent="0.35">
      <c r="A5155" s="89"/>
    </row>
    <row r="5156" spans="1:1" x14ac:dyDescent="0.35">
      <c r="A5156" s="89"/>
    </row>
    <row r="5157" spans="1:1" x14ac:dyDescent="0.35">
      <c r="A5157" s="89"/>
    </row>
    <row r="5158" spans="1:1" x14ac:dyDescent="0.35">
      <c r="A5158" s="89"/>
    </row>
    <row r="5159" spans="1:1" x14ac:dyDescent="0.35">
      <c r="A5159" s="89"/>
    </row>
    <row r="5160" spans="1:1" x14ac:dyDescent="0.35">
      <c r="A5160" s="89"/>
    </row>
    <row r="5161" spans="1:1" x14ac:dyDescent="0.35">
      <c r="A5161" s="89"/>
    </row>
    <row r="5162" spans="1:1" x14ac:dyDescent="0.35">
      <c r="A5162" s="89"/>
    </row>
    <row r="5163" spans="1:1" x14ac:dyDescent="0.35">
      <c r="A5163" s="89"/>
    </row>
    <row r="5164" spans="1:1" x14ac:dyDescent="0.35">
      <c r="A5164" s="89"/>
    </row>
    <row r="5165" spans="1:1" x14ac:dyDescent="0.35">
      <c r="A5165" s="89"/>
    </row>
    <row r="5166" spans="1:1" x14ac:dyDescent="0.35">
      <c r="A5166" s="89"/>
    </row>
    <row r="5167" spans="1:1" x14ac:dyDescent="0.35">
      <c r="A5167" s="89"/>
    </row>
    <row r="5168" spans="1:1" x14ac:dyDescent="0.35">
      <c r="A5168" s="89"/>
    </row>
    <row r="5169" spans="1:1" x14ac:dyDescent="0.35">
      <c r="A5169" s="89"/>
    </row>
    <row r="5170" spans="1:1" x14ac:dyDescent="0.35">
      <c r="A5170" s="89"/>
    </row>
    <row r="5171" spans="1:1" x14ac:dyDescent="0.35">
      <c r="A5171" s="89"/>
    </row>
    <row r="5172" spans="1:1" x14ac:dyDescent="0.35">
      <c r="A5172" s="89"/>
    </row>
    <row r="5173" spans="1:1" x14ac:dyDescent="0.35">
      <c r="A5173" s="89"/>
    </row>
    <row r="5174" spans="1:1" x14ac:dyDescent="0.35">
      <c r="A5174" s="89"/>
    </row>
    <row r="5175" spans="1:1" x14ac:dyDescent="0.35">
      <c r="A5175" s="89"/>
    </row>
    <row r="5176" spans="1:1" x14ac:dyDescent="0.35">
      <c r="A5176" s="89"/>
    </row>
    <row r="5177" spans="1:1" x14ac:dyDescent="0.35">
      <c r="A5177" s="89"/>
    </row>
    <row r="5178" spans="1:1" x14ac:dyDescent="0.35">
      <c r="A5178" s="89"/>
    </row>
    <row r="5179" spans="1:1" x14ac:dyDescent="0.35">
      <c r="A5179" s="89"/>
    </row>
    <row r="5180" spans="1:1" x14ac:dyDescent="0.35">
      <c r="A5180" s="89"/>
    </row>
    <row r="5181" spans="1:1" x14ac:dyDescent="0.35">
      <c r="A5181" s="89"/>
    </row>
    <row r="5182" spans="1:1" x14ac:dyDescent="0.35">
      <c r="A5182" s="89"/>
    </row>
    <row r="5183" spans="1:1" x14ac:dyDescent="0.35">
      <c r="A5183" s="89"/>
    </row>
    <row r="5184" spans="1:1" x14ac:dyDescent="0.35">
      <c r="A5184" s="89"/>
    </row>
    <row r="5185" spans="1:1" x14ac:dyDescent="0.35">
      <c r="A5185" s="89"/>
    </row>
    <row r="5186" spans="1:1" x14ac:dyDescent="0.35">
      <c r="A5186" s="89"/>
    </row>
    <row r="5187" spans="1:1" x14ac:dyDescent="0.35">
      <c r="A5187" s="89"/>
    </row>
    <row r="5188" spans="1:1" x14ac:dyDescent="0.35">
      <c r="A5188" s="89"/>
    </row>
    <row r="5189" spans="1:1" x14ac:dyDescent="0.35">
      <c r="A5189" s="89"/>
    </row>
    <row r="5190" spans="1:1" x14ac:dyDescent="0.35">
      <c r="A5190" s="89"/>
    </row>
    <row r="5191" spans="1:1" x14ac:dyDescent="0.35">
      <c r="A5191" s="89"/>
    </row>
    <row r="5192" spans="1:1" x14ac:dyDescent="0.35">
      <c r="A5192" s="89"/>
    </row>
    <row r="5193" spans="1:1" x14ac:dyDescent="0.35">
      <c r="A5193" s="89"/>
    </row>
    <row r="5194" spans="1:1" x14ac:dyDescent="0.35">
      <c r="A5194" s="89"/>
    </row>
    <row r="5195" spans="1:1" x14ac:dyDescent="0.35">
      <c r="A5195" s="89"/>
    </row>
    <row r="5196" spans="1:1" x14ac:dyDescent="0.35">
      <c r="A5196" s="89"/>
    </row>
    <row r="5197" spans="1:1" x14ac:dyDescent="0.35">
      <c r="A5197" s="89"/>
    </row>
    <row r="5198" spans="1:1" x14ac:dyDescent="0.35">
      <c r="A5198" s="89"/>
    </row>
    <row r="5199" spans="1:1" x14ac:dyDescent="0.35">
      <c r="A5199" s="89"/>
    </row>
    <row r="5200" spans="1:1" x14ac:dyDescent="0.35">
      <c r="A5200" s="89"/>
    </row>
    <row r="5201" spans="1:1" x14ac:dyDescent="0.35">
      <c r="A5201" s="89"/>
    </row>
    <row r="5202" spans="1:1" x14ac:dyDescent="0.35">
      <c r="A5202" s="89"/>
    </row>
    <row r="5203" spans="1:1" x14ac:dyDescent="0.35">
      <c r="A5203" s="89"/>
    </row>
    <row r="5204" spans="1:1" x14ac:dyDescent="0.35">
      <c r="A5204" s="89"/>
    </row>
    <row r="5205" spans="1:1" x14ac:dyDescent="0.35">
      <c r="A5205" s="89"/>
    </row>
    <row r="5206" spans="1:1" x14ac:dyDescent="0.35">
      <c r="A5206" s="89"/>
    </row>
    <row r="5207" spans="1:1" x14ac:dyDescent="0.35">
      <c r="A5207" s="89"/>
    </row>
    <row r="5208" spans="1:1" x14ac:dyDescent="0.35">
      <c r="A5208" s="89"/>
    </row>
    <row r="5209" spans="1:1" x14ac:dyDescent="0.35">
      <c r="A5209" s="89"/>
    </row>
    <row r="5210" spans="1:1" x14ac:dyDescent="0.35">
      <c r="A5210" s="89"/>
    </row>
    <row r="5211" spans="1:1" x14ac:dyDescent="0.35">
      <c r="A5211" s="89"/>
    </row>
    <row r="5212" spans="1:1" x14ac:dyDescent="0.35">
      <c r="A5212" s="89"/>
    </row>
    <row r="5213" spans="1:1" x14ac:dyDescent="0.35">
      <c r="A5213" s="89"/>
    </row>
    <row r="5214" spans="1:1" x14ac:dyDescent="0.35">
      <c r="A5214" s="89"/>
    </row>
    <row r="5215" spans="1:1" x14ac:dyDescent="0.35">
      <c r="A5215" s="89"/>
    </row>
    <row r="5216" spans="1:1" x14ac:dyDescent="0.35">
      <c r="A5216" s="89"/>
    </row>
    <row r="5217" spans="1:1" x14ac:dyDescent="0.35">
      <c r="A5217" s="89"/>
    </row>
    <row r="5218" spans="1:1" x14ac:dyDescent="0.35">
      <c r="A5218" s="89"/>
    </row>
    <row r="5219" spans="1:1" x14ac:dyDescent="0.35">
      <c r="A5219" s="89"/>
    </row>
    <row r="5220" spans="1:1" x14ac:dyDescent="0.35">
      <c r="A5220" s="89"/>
    </row>
    <row r="5221" spans="1:1" x14ac:dyDescent="0.35">
      <c r="A5221" s="89"/>
    </row>
    <row r="5222" spans="1:1" x14ac:dyDescent="0.35">
      <c r="A5222" s="89"/>
    </row>
    <row r="5223" spans="1:1" x14ac:dyDescent="0.35">
      <c r="A5223" s="89"/>
    </row>
    <row r="5224" spans="1:1" x14ac:dyDescent="0.35">
      <c r="A5224" s="89"/>
    </row>
    <row r="5225" spans="1:1" x14ac:dyDescent="0.35">
      <c r="A5225" s="89"/>
    </row>
    <row r="5226" spans="1:1" x14ac:dyDescent="0.35">
      <c r="A5226" s="89"/>
    </row>
    <row r="5227" spans="1:1" x14ac:dyDescent="0.35">
      <c r="A5227" s="89"/>
    </row>
    <row r="5228" spans="1:1" x14ac:dyDescent="0.35">
      <c r="A5228" s="89"/>
    </row>
    <row r="5229" spans="1:1" x14ac:dyDescent="0.35">
      <c r="A5229" s="89"/>
    </row>
    <row r="5230" spans="1:1" x14ac:dyDescent="0.35">
      <c r="A5230" s="89"/>
    </row>
    <row r="5231" spans="1:1" x14ac:dyDescent="0.35">
      <c r="A5231" s="89"/>
    </row>
    <row r="5232" spans="1:1" x14ac:dyDescent="0.35">
      <c r="A5232" s="89"/>
    </row>
    <row r="5233" spans="1:1" x14ac:dyDescent="0.35">
      <c r="A5233" s="89"/>
    </row>
    <row r="5234" spans="1:1" x14ac:dyDescent="0.35">
      <c r="A5234" s="89"/>
    </row>
    <row r="5235" spans="1:1" x14ac:dyDescent="0.35">
      <c r="A5235" s="89"/>
    </row>
    <row r="5236" spans="1:1" x14ac:dyDescent="0.35">
      <c r="A5236" s="89"/>
    </row>
    <row r="5237" spans="1:1" x14ac:dyDescent="0.35">
      <c r="A5237" s="89"/>
    </row>
    <row r="5238" spans="1:1" x14ac:dyDescent="0.35">
      <c r="A5238" s="89"/>
    </row>
    <row r="5239" spans="1:1" x14ac:dyDescent="0.35">
      <c r="A5239" s="89"/>
    </row>
    <row r="5240" spans="1:1" x14ac:dyDescent="0.35">
      <c r="A5240" s="89"/>
    </row>
    <row r="5241" spans="1:1" x14ac:dyDescent="0.35">
      <c r="A5241" s="89"/>
    </row>
    <row r="5242" spans="1:1" x14ac:dyDescent="0.35">
      <c r="A5242" s="89"/>
    </row>
    <row r="5243" spans="1:1" x14ac:dyDescent="0.35">
      <c r="A5243" s="89"/>
    </row>
    <row r="5244" spans="1:1" x14ac:dyDescent="0.35">
      <c r="A5244" s="89"/>
    </row>
    <row r="5245" spans="1:1" x14ac:dyDescent="0.35">
      <c r="A5245" s="89"/>
    </row>
    <row r="5246" spans="1:1" x14ac:dyDescent="0.35">
      <c r="A5246" s="89"/>
    </row>
    <row r="5247" spans="1:1" x14ac:dyDescent="0.35">
      <c r="A5247" s="89"/>
    </row>
    <row r="5248" spans="1:1" x14ac:dyDescent="0.35">
      <c r="A5248" s="89"/>
    </row>
    <row r="5249" spans="1:1" x14ac:dyDescent="0.35">
      <c r="A5249" s="89"/>
    </row>
    <row r="5250" spans="1:1" x14ac:dyDescent="0.35">
      <c r="A5250" s="89"/>
    </row>
    <row r="5251" spans="1:1" x14ac:dyDescent="0.35">
      <c r="A5251" s="89"/>
    </row>
    <row r="5252" spans="1:1" x14ac:dyDescent="0.35">
      <c r="A5252" s="89"/>
    </row>
    <row r="5253" spans="1:1" x14ac:dyDescent="0.35">
      <c r="A5253" s="89"/>
    </row>
    <row r="5254" spans="1:1" x14ac:dyDescent="0.35">
      <c r="A5254" s="89"/>
    </row>
    <row r="5255" spans="1:1" x14ac:dyDescent="0.35">
      <c r="A5255" s="89"/>
    </row>
    <row r="5256" spans="1:1" x14ac:dyDescent="0.35">
      <c r="A5256" s="89"/>
    </row>
    <row r="5257" spans="1:1" x14ac:dyDescent="0.35">
      <c r="A5257" s="89"/>
    </row>
    <row r="5258" spans="1:1" x14ac:dyDescent="0.35">
      <c r="A5258" s="89"/>
    </row>
    <row r="5259" spans="1:1" x14ac:dyDescent="0.35">
      <c r="A5259" s="89"/>
    </row>
    <row r="5260" spans="1:1" x14ac:dyDescent="0.35">
      <c r="A5260" s="89"/>
    </row>
    <row r="5261" spans="1:1" x14ac:dyDescent="0.35">
      <c r="A5261" s="89"/>
    </row>
    <row r="5262" spans="1:1" x14ac:dyDescent="0.35">
      <c r="A5262" s="89"/>
    </row>
    <row r="5263" spans="1:1" x14ac:dyDescent="0.35">
      <c r="A5263" s="89"/>
    </row>
    <row r="5264" spans="1:1" x14ac:dyDescent="0.35">
      <c r="A5264" s="89"/>
    </row>
    <row r="5265" spans="1:1" x14ac:dyDescent="0.35">
      <c r="A5265" s="89"/>
    </row>
    <row r="5266" spans="1:1" x14ac:dyDescent="0.35">
      <c r="A5266" s="89"/>
    </row>
    <row r="5267" spans="1:1" x14ac:dyDescent="0.35">
      <c r="A5267" s="89"/>
    </row>
    <row r="5268" spans="1:1" x14ac:dyDescent="0.35">
      <c r="A5268" s="89"/>
    </row>
    <row r="5269" spans="1:1" x14ac:dyDescent="0.35">
      <c r="A5269" s="89"/>
    </row>
    <row r="5270" spans="1:1" x14ac:dyDescent="0.35">
      <c r="A5270" s="89"/>
    </row>
    <row r="5271" spans="1:1" x14ac:dyDescent="0.35">
      <c r="A5271" s="89"/>
    </row>
    <row r="5272" spans="1:1" x14ac:dyDescent="0.35">
      <c r="A5272" s="89"/>
    </row>
    <row r="5273" spans="1:1" x14ac:dyDescent="0.35">
      <c r="A5273" s="89"/>
    </row>
    <row r="5274" spans="1:1" x14ac:dyDescent="0.35">
      <c r="A5274" s="89"/>
    </row>
    <row r="5275" spans="1:1" x14ac:dyDescent="0.35">
      <c r="A5275" s="89"/>
    </row>
    <row r="5276" spans="1:1" x14ac:dyDescent="0.35">
      <c r="A5276" s="89"/>
    </row>
    <row r="5277" spans="1:1" x14ac:dyDescent="0.35">
      <c r="A5277" s="89"/>
    </row>
    <row r="5278" spans="1:1" x14ac:dyDescent="0.35">
      <c r="A5278" s="89"/>
    </row>
    <row r="5279" spans="1:1" x14ac:dyDescent="0.35">
      <c r="A5279" s="89"/>
    </row>
    <row r="5280" spans="1:1" x14ac:dyDescent="0.35">
      <c r="A5280" s="89"/>
    </row>
    <row r="5281" spans="1:1" x14ac:dyDescent="0.35">
      <c r="A5281" s="89"/>
    </row>
    <row r="5282" spans="1:1" x14ac:dyDescent="0.35">
      <c r="A5282" s="89"/>
    </row>
    <row r="5283" spans="1:1" x14ac:dyDescent="0.35">
      <c r="A5283" s="89"/>
    </row>
    <row r="5284" spans="1:1" x14ac:dyDescent="0.35">
      <c r="A5284" s="89"/>
    </row>
    <row r="5285" spans="1:1" x14ac:dyDescent="0.35">
      <c r="A5285" s="89"/>
    </row>
    <row r="5286" spans="1:1" x14ac:dyDescent="0.35">
      <c r="A5286" s="89"/>
    </row>
    <row r="5287" spans="1:1" x14ac:dyDescent="0.35">
      <c r="A5287" s="89"/>
    </row>
    <row r="5288" spans="1:1" x14ac:dyDescent="0.35">
      <c r="A5288" s="89"/>
    </row>
    <row r="5289" spans="1:1" x14ac:dyDescent="0.35">
      <c r="A5289" s="89"/>
    </row>
    <row r="5290" spans="1:1" x14ac:dyDescent="0.35">
      <c r="A5290" s="89"/>
    </row>
    <row r="5291" spans="1:1" x14ac:dyDescent="0.35">
      <c r="A5291" s="89"/>
    </row>
    <row r="5292" spans="1:1" x14ac:dyDescent="0.35">
      <c r="A5292" s="89"/>
    </row>
    <row r="5293" spans="1:1" x14ac:dyDescent="0.35">
      <c r="A5293" s="89"/>
    </row>
    <row r="5294" spans="1:1" x14ac:dyDescent="0.35">
      <c r="A5294" s="89"/>
    </row>
    <row r="5295" spans="1:1" x14ac:dyDescent="0.35">
      <c r="A5295" s="89"/>
    </row>
    <row r="5296" spans="1:1" x14ac:dyDescent="0.35">
      <c r="A5296" s="89"/>
    </row>
    <row r="5297" spans="1:1" x14ac:dyDescent="0.35">
      <c r="A5297" s="89"/>
    </row>
    <row r="5298" spans="1:1" x14ac:dyDescent="0.35">
      <c r="A5298" s="89"/>
    </row>
    <row r="5299" spans="1:1" x14ac:dyDescent="0.35">
      <c r="A5299" s="89"/>
    </row>
    <row r="5300" spans="1:1" x14ac:dyDescent="0.35">
      <c r="A5300" s="89"/>
    </row>
    <row r="5301" spans="1:1" x14ac:dyDescent="0.35">
      <c r="A5301" s="89"/>
    </row>
    <row r="5302" spans="1:1" x14ac:dyDescent="0.35">
      <c r="A5302" s="89"/>
    </row>
    <row r="5303" spans="1:1" x14ac:dyDescent="0.35">
      <c r="A5303" s="89"/>
    </row>
    <row r="5304" spans="1:1" x14ac:dyDescent="0.35">
      <c r="A5304" s="89"/>
    </row>
    <row r="5305" spans="1:1" x14ac:dyDescent="0.35">
      <c r="A5305" s="89"/>
    </row>
    <row r="5306" spans="1:1" x14ac:dyDescent="0.35">
      <c r="A5306" s="89"/>
    </row>
    <row r="5307" spans="1:1" x14ac:dyDescent="0.35">
      <c r="A5307" s="89"/>
    </row>
    <row r="5308" spans="1:1" x14ac:dyDescent="0.35">
      <c r="A5308" s="89"/>
    </row>
    <row r="5309" spans="1:1" x14ac:dyDescent="0.35">
      <c r="A5309" s="89"/>
    </row>
    <row r="5310" spans="1:1" x14ac:dyDescent="0.35">
      <c r="A5310" s="89"/>
    </row>
    <row r="5311" spans="1:1" x14ac:dyDescent="0.35">
      <c r="A5311" s="89"/>
    </row>
    <row r="5312" spans="1:1" x14ac:dyDescent="0.35">
      <c r="A5312" s="89"/>
    </row>
    <row r="5313" spans="1:1" x14ac:dyDescent="0.35">
      <c r="A5313" s="89"/>
    </row>
    <row r="5314" spans="1:1" x14ac:dyDescent="0.35">
      <c r="A5314" s="89"/>
    </row>
    <row r="5315" spans="1:1" x14ac:dyDescent="0.35">
      <c r="A5315" s="89"/>
    </row>
    <row r="5316" spans="1:1" x14ac:dyDescent="0.35">
      <c r="A5316" s="89"/>
    </row>
    <row r="5317" spans="1:1" x14ac:dyDescent="0.35">
      <c r="A5317" s="89"/>
    </row>
    <row r="5318" spans="1:1" x14ac:dyDescent="0.35">
      <c r="A5318" s="89"/>
    </row>
    <row r="5319" spans="1:1" x14ac:dyDescent="0.35">
      <c r="A5319" s="89"/>
    </row>
    <row r="5320" spans="1:1" x14ac:dyDescent="0.35">
      <c r="A5320" s="89"/>
    </row>
    <row r="5321" spans="1:1" x14ac:dyDescent="0.35">
      <c r="A5321" s="89"/>
    </row>
    <row r="5322" spans="1:1" x14ac:dyDescent="0.35">
      <c r="A5322" s="89"/>
    </row>
    <row r="5323" spans="1:1" x14ac:dyDescent="0.35">
      <c r="A5323" s="89"/>
    </row>
    <row r="5324" spans="1:1" x14ac:dyDescent="0.35">
      <c r="A5324" s="89"/>
    </row>
    <row r="5325" spans="1:1" x14ac:dyDescent="0.35">
      <c r="A5325" s="89"/>
    </row>
    <row r="5326" spans="1:1" x14ac:dyDescent="0.35">
      <c r="A5326" s="89"/>
    </row>
    <row r="5327" spans="1:1" x14ac:dyDescent="0.35">
      <c r="A5327" s="89"/>
    </row>
    <row r="5328" spans="1:1" x14ac:dyDescent="0.35">
      <c r="A5328" s="89"/>
    </row>
    <row r="5329" spans="1:1" x14ac:dyDescent="0.35">
      <c r="A5329" s="89"/>
    </row>
    <row r="5330" spans="1:1" x14ac:dyDescent="0.35">
      <c r="A5330" s="89"/>
    </row>
    <row r="5331" spans="1:1" x14ac:dyDescent="0.35">
      <c r="A5331" s="89"/>
    </row>
    <row r="5332" spans="1:1" x14ac:dyDescent="0.35">
      <c r="A5332" s="89"/>
    </row>
    <row r="5333" spans="1:1" x14ac:dyDescent="0.35">
      <c r="A5333" s="89"/>
    </row>
    <row r="5334" spans="1:1" x14ac:dyDescent="0.35">
      <c r="A5334" s="89"/>
    </row>
    <row r="5335" spans="1:1" x14ac:dyDescent="0.35">
      <c r="A5335" s="89"/>
    </row>
    <row r="5336" spans="1:1" x14ac:dyDescent="0.35">
      <c r="A5336" s="89"/>
    </row>
    <row r="5337" spans="1:1" x14ac:dyDescent="0.35">
      <c r="A5337" s="89"/>
    </row>
    <row r="5338" spans="1:1" x14ac:dyDescent="0.35">
      <c r="A5338" s="89"/>
    </row>
    <row r="5339" spans="1:1" x14ac:dyDescent="0.35">
      <c r="A5339" s="89"/>
    </row>
    <row r="5340" spans="1:1" x14ac:dyDescent="0.35">
      <c r="A5340" s="89"/>
    </row>
    <row r="5341" spans="1:1" x14ac:dyDescent="0.35">
      <c r="A5341" s="89"/>
    </row>
    <row r="5342" spans="1:1" x14ac:dyDescent="0.35">
      <c r="A5342" s="89"/>
    </row>
    <row r="5343" spans="1:1" x14ac:dyDescent="0.35">
      <c r="A5343" s="89"/>
    </row>
    <row r="5344" spans="1:1" x14ac:dyDescent="0.35">
      <c r="A5344" s="89"/>
    </row>
    <row r="5345" spans="1:1" x14ac:dyDescent="0.35">
      <c r="A5345" s="89"/>
    </row>
    <row r="5346" spans="1:1" x14ac:dyDescent="0.35">
      <c r="A5346" s="89"/>
    </row>
    <row r="5347" spans="1:1" x14ac:dyDescent="0.35">
      <c r="A5347" s="89"/>
    </row>
    <row r="5348" spans="1:1" x14ac:dyDescent="0.35">
      <c r="A5348" s="89"/>
    </row>
    <row r="5349" spans="1:1" x14ac:dyDescent="0.35">
      <c r="A5349" s="89"/>
    </row>
    <row r="5350" spans="1:1" x14ac:dyDescent="0.35">
      <c r="A5350" s="89"/>
    </row>
    <row r="5351" spans="1:1" x14ac:dyDescent="0.35">
      <c r="A5351" s="89"/>
    </row>
    <row r="5352" spans="1:1" x14ac:dyDescent="0.35">
      <c r="A5352" s="89"/>
    </row>
    <row r="5353" spans="1:1" x14ac:dyDescent="0.35">
      <c r="A5353" s="89"/>
    </row>
    <row r="5354" spans="1:1" x14ac:dyDescent="0.35">
      <c r="A5354" s="89"/>
    </row>
    <row r="5355" spans="1:1" x14ac:dyDescent="0.35">
      <c r="A5355" s="89"/>
    </row>
    <row r="5356" spans="1:1" x14ac:dyDescent="0.35">
      <c r="A5356" s="89"/>
    </row>
    <row r="5357" spans="1:1" x14ac:dyDescent="0.35">
      <c r="A5357" s="89"/>
    </row>
    <row r="5358" spans="1:1" x14ac:dyDescent="0.35">
      <c r="A5358" s="89"/>
    </row>
    <row r="5359" spans="1:1" x14ac:dyDescent="0.35">
      <c r="A5359" s="89"/>
    </row>
    <row r="5360" spans="1:1" x14ac:dyDescent="0.35">
      <c r="A5360" s="89"/>
    </row>
    <row r="5361" spans="1:1" x14ac:dyDescent="0.35">
      <c r="A5361" s="89"/>
    </row>
    <row r="5362" spans="1:1" x14ac:dyDescent="0.35">
      <c r="A5362" s="89"/>
    </row>
    <row r="5363" spans="1:1" x14ac:dyDescent="0.35">
      <c r="A5363" s="89"/>
    </row>
    <row r="5364" spans="1:1" x14ac:dyDescent="0.35">
      <c r="A5364" s="89"/>
    </row>
    <row r="5365" spans="1:1" x14ac:dyDescent="0.35">
      <c r="A5365" s="89"/>
    </row>
    <row r="5366" spans="1:1" x14ac:dyDescent="0.35">
      <c r="A5366" s="89"/>
    </row>
    <row r="5367" spans="1:1" x14ac:dyDescent="0.35">
      <c r="A5367" s="89"/>
    </row>
    <row r="5368" spans="1:1" x14ac:dyDescent="0.35">
      <c r="A5368" s="89"/>
    </row>
    <row r="5369" spans="1:1" x14ac:dyDescent="0.35">
      <c r="A5369" s="89"/>
    </row>
    <row r="5370" spans="1:1" x14ac:dyDescent="0.35">
      <c r="A5370" s="89"/>
    </row>
    <row r="5371" spans="1:1" x14ac:dyDescent="0.35">
      <c r="A5371" s="89"/>
    </row>
    <row r="5372" spans="1:1" x14ac:dyDescent="0.35">
      <c r="A5372" s="89"/>
    </row>
    <row r="5373" spans="1:1" x14ac:dyDescent="0.35">
      <c r="A5373" s="89"/>
    </row>
    <row r="5374" spans="1:1" x14ac:dyDescent="0.35">
      <c r="A5374" s="89"/>
    </row>
    <row r="5375" spans="1:1" x14ac:dyDescent="0.35">
      <c r="A5375" s="89"/>
    </row>
    <row r="5376" spans="1:1" x14ac:dyDescent="0.35">
      <c r="A5376" s="89"/>
    </row>
    <row r="5377" spans="1:1" x14ac:dyDescent="0.35">
      <c r="A5377" s="89"/>
    </row>
    <row r="5378" spans="1:1" x14ac:dyDescent="0.35">
      <c r="A5378" s="89"/>
    </row>
    <row r="5379" spans="1:1" x14ac:dyDescent="0.35">
      <c r="A5379" s="89"/>
    </row>
    <row r="5380" spans="1:1" x14ac:dyDescent="0.35">
      <c r="A5380" s="89"/>
    </row>
    <row r="5381" spans="1:1" x14ac:dyDescent="0.35">
      <c r="A5381" s="89"/>
    </row>
    <row r="5382" spans="1:1" x14ac:dyDescent="0.35">
      <c r="A5382" s="89"/>
    </row>
    <row r="5383" spans="1:1" x14ac:dyDescent="0.35">
      <c r="A5383" s="89"/>
    </row>
    <row r="5384" spans="1:1" x14ac:dyDescent="0.35">
      <c r="A5384" s="89"/>
    </row>
    <row r="5385" spans="1:1" x14ac:dyDescent="0.35">
      <c r="A5385" s="89"/>
    </row>
    <row r="5386" spans="1:1" x14ac:dyDescent="0.35">
      <c r="A5386" s="89"/>
    </row>
    <row r="5387" spans="1:1" x14ac:dyDescent="0.35">
      <c r="A5387" s="89"/>
    </row>
    <row r="5388" spans="1:1" x14ac:dyDescent="0.35">
      <c r="A5388" s="89"/>
    </row>
    <row r="5389" spans="1:1" x14ac:dyDescent="0.35">
      <c r="A5389" s="89"/>
    </row>
    <row r="5390" spans="1:1" x14ac:dyDescent="0.35">
      <c r="A5390" s="89"/>
    </row>
    <row r="5391" spans="1:1" x14ac:dyDescent="0.35">
      <c r="A5391" s="89"/>
    </row>
    <row r="5392" spans="1:1" x14ac:dyDescent="0.35">
      <c r="A5392" s="89"/>
    </row>
    <row r="5393" spans="1:1" x14ac:dyDescent="0.35">
      <c r="A5393" s="89"/>
    </row>
    <row r="5394" spans="1:1" x14ac:dyDescent="0.35">
      <c r="A5394" s="89"/>
    </row>
    <row r="5395" spans="1:1" x14ac:dyDescent="0.35">
      <c r="A5395" s="89"/>
    </row>
    <row r="5396" spans="1:1" x14ac:dyDescent="0.35">
      <c r="A5396" s="89"/>
    </row>
    <row r="5397" spans="1:1" x14ac:dyDescent="0.35">
      <c r="A5397" s="89"/>
    </row>
    <row r="5398" spans="1:1" x14ac:dyDescent="0.35">
      <c r="A5398" s="89"/>
    </row>
    <row r="5399" spans="1:1" x14ac:dyDescent="0.35">
      <c r="A5399" s="89"/>
    </row>
    <row r="5400" spans="1:1" x14ac:dyDescent="0.35">
      <c r="A5400" s="89"/>
    </row>
    <row r="5401" spans="1:1" x14ac:dyDescent="0.35">
      <c r="A5401" s="89"/>
    </row>
    <row r="5402" spans="1:1" x14ac:dyDescent="0.35">
      <c r="A5402" s="89"/>
    </row>
    <row r="5403" spans="1:1" x14ac:dyDescent="0.35">
      <c r="A5403" s="89"/>
    </row>
    <row r="5404" spans="1:1" x14ac:dyDescent="0.35">
      <c r="A5404" s="89"/>
    </row>
    <row r="5405" spans="1:1" x14ac:dyDescent="0.35">
      <c r="A5405" s="89"/>
    </row>
    <row r="5406" spans="1:1" x14ac:dyDescent="0.35">
      <c r="A5406" s="89"/>
    </row>
    <row r="5407" spans="1:1" x14ac:dyDescent="0.35">
      <c r="A5407" s="89"/>
    </row>
    <row r="5408" spans="1:1" x14ac:dyDescent="0.35">
      <c r="A5408" s="89"/>
    </row>
    <row r="5409" spans="1:1" x14ac:dyDescent="0.35">
      <c r="A5409" s="89"/>
    </row>
    <row r="5410" spans="1:1" x14ac:dyDescent="0.35">
      <c r="A5410" s="89"/>
    </row>
    <row r="5411" spans="1:1" x14ac:dyDescent="0.35">
      <c r="A5411" s="89"/>
    </row>
    <row r="5412" spans="1:1" x14ac:dyDescent="0.35">
      <c r="A5412" s="89"/>
    </row>
    <row r="5413" spans="1:1" x14ac:dyDescent="0.35">
      <c r="A5413" s="89"/>
    </row>
    <row r="5414" spans="1:1" x14ac:dyDescent="0.35">
      <c r="A5414" s="89"/>
    </row>
    <row r="5415" spans="1:1" x14ac:dyDescent="0.35">
      <c r="A5415" s="89"/>
    </row>
    <row r="5416" spans="1:1" x14ac:dyDescent="0.35">
      <c r="A5416" s="89"/>
    </row>
    <row r="5417" spans="1:1" x14ac:dyDescent="0.35">
      <c r="A5417" s="89"/>
    </row>
    <row r="5418" spans="1:1" x14ac:dyDescent="0.35">
      <c r="A5418" s="89"/>
    </row>
    <row r="5419" spans="1:1" x14ac:dyDescent="0.35">
      <c r="A5419" s="89"/>
    </row>
    <row r="5420" spans="1:1" x14ac:dyDescent="0.35">
      <c r="A5420" s="89"/>
    </row>
    <row r="5421" spans="1:1" x14ac:dyDescent="0.35">
      <c r="A5421" s="89"/>
    </row>
    <row r="5422" spans="1:1" x14ac:dyDescent="0.35">
      <c r="A5422" s="89"/>
    </row>
    <row r="5423" spans="1:1" x14ac:dyDescent="0.35">
      <c r="A5423" s="89"/>
    </row>
    <row r="5424" spans="1:1" x14ac:dyDescent="0.35">
      <c r="A5424" s="89"/>
    </row>
    <row r="5425" spans="1:1" x14ac:dyDescent="0.35">
      <c r="A5425" s="89"/>
    </row>
    <row r="5426" spans="1:1" x14ac:dyDescent="0.35">
      <c r="A5426" s="89"/>
    </row>
    <row r="5427" spans="1:1" x14ac:dyDescent="0.35">
      <c r="A5427" s="89"/>
    </row>
    <row r="5428" spans="1:1" x14ac:dyDescent="0.35">
      <c r="A5428" s="89"/>
    </row>
    <row r="5429" spans="1:1" x14ac:dyDescent="0.35">
      <c r="A5429" s="89"/>
    </row>
    <row r="5430" spans="1:1" x14ac:dyDescent="0.35">
      <c r="A5430" s="89"/>
    </row>
    <row r="5431" spans="1:1" x14ac:dyDescent="0.35">
      <c r="A5431" s="89"/>
    </row>
    <row r="5432" spans="1:1" x14ac:dyDescent="0.35">
      <c r="A5432" s="89"/>
    </row>
    <row r="5433" spans="1:1" x14ac:dyDescent="0.35">
      <c r="A5433" s="89"/>
    </row>
    <row r="5434" spans="1:1" x14ac:dyDescent="0.35">
      <c r="A5434" s="89"/>
    </row>
    <row r="5435" spans="1:1" x14ac:dyDescent="0.35">
      <c r="A5435" s="89"/>
    </row>
    <row r="5436" spans="1:1" x14ac:dyDescent="0.35">
      <c r="A5436" s="89"/>
    </row>
    <row r="5437" spans="1:1" x14ac:dyDescent="0.35">
      <c r="A5437" s="89"/>
    </row>
    <row r="5438" spans="1:1" x14ac:dyDescent="0.35">
      <c r="A5438" s="89"/>
    </row>
    <row r="5439" spans="1:1" x14ac:dyDescent="0.35">
      <c r="A5439" s="89"/>
    </row>
    <row r="5440" spans="1:1" x14ac:dyDescent="0.35">
      <c r="A5440" s="89"/>
    </row>
    <row r="5441" spans="1:1" x14ac:dyDescent="0.35">
      <c r="A5441" s="89"/>
    </row>
    <row r="5442" spans="1:1" x14ac:dyDescent="0.35">
      <c r="A5442" s="89"/>
    </row>
    <row r="5443" spans="1:1" x14ac:dyDescent="0.35">
      <c r="A5443" s="89"/>
    </row>
    <row r="5444" spans="1:1" x14ac:dyDescent="0.35">
      <c r="A5444" s="89"/>
    </row>
    <row r="5445" spans="1:1" x14ac:dyDescent="0.35">
      <c r="A5445" s="89"/>
    </row>
    <row r="5446" spans="1:1" x14ac:dyDescent="0.35">
      <c r="A5446" s="89"/>
    </row>
    <row r="5447" spans="1:1" x14ac:dyDescent="0.35">
      <c r="A5447" s="89"/>
    </row>
    <row r="5448" spans="1:1" x14ac:dyDescent="0.35">
      <c r="A5448" s="89"/>
    </row>
    <row r="5449" spans="1:1" x14ac:dyDescent="0.35">
      <c r="A5449" s="89"/>
    </row>
    <row r="5450" spans="1:1" x14ac:dyDescent="0.35">
      <c r="A5450" s="89"/>
    </row>
    <row r="5451" spans="1:1" x14ac:dyDescent="0.35">
      <c r="A5451" s="89"/>
    </row>
    <row r="5452" spans="1:1" x14ac:dyDescent="0.35">
      <c r="A5452" s="89"/>
    </row>
    <row r="5453" spans="1:1" x14ac:dyDescent="0.35">
      <c r="A5453" s="89"/>
    </row>
    <row r="5454" spans="1:1" x14ac:dyDescent="0.35">
      <c r="A5454" s="89"/>
    </row>
    <row r="5455" spans="1:1" x14ac:dyDescent="0.35">
      <c r="A5455" s="89"/>
    </row>
    <row r="5456" spans="1:1" x14ac:dyDescent="0.35">
      <c r="A5456" s="89"/>
    </row>
    <row r="5457" spans="1:1" x14ac:dyDescent="0.35">
      <c r="A5457" s="89"/>
    </row>
    <row r="5458" spans="1:1" x14ac:dyDescent="0.35">
      <c r="A5458" s="89"/>
    </row>
    <row r="5459" spans="1:1" x14ac:dyDescent="0.35">
      <c r="A5459" s="89"/>
    </row>
    <row r="5460" spans="1:1" x14ac:dyDescent="0.35">
      <c r="A5460" s="89"/>
    </row>
    <row r="5461" spans="1:1" x14ac:dyDescent="0.35">
      <c r="A5461" s="89"/>
    </row>
    <row r="5462" spans="1:1" x14ac:dyDescent="0.35">
      <c r="A5462" s="89"/>
    </row>
    <row r="5463" spans="1:1" x14ac:dyDescent="0.35">
      <c r="A5463" s="89"/>
    </row>
    <row r="5464" spans="1:1" x14ac:dyDescent="0.35">
      <c r="A5464" s="89"/>
    </row>
    <row r="5465" spans="1:1" x14ac:dyDescent="0.35">
      <c r="A5465" s="89"/>
    </row>
    <row r="5466" spans="1:1" x14ac:dyDescent="0.35">
      <c r="A5466" s="89"/>
    </row>
    <row r="5467" spans="1:1" x14ac:dyDescent="0.35">
      <c r="A5467" s="89"/>
    </row>
    <row r="5468" spans="1:1" x14ac:dyDescent="0.35">
      <c r="A5468" s="89"/>
    </row>
    <row r="5469" spans="1:1" x14ac:dyDescent="0.35">
      <c r="A5469" s="89"/>
    </row>
    <row r="5470" spans="1:1" x14ac:dyDescent="0.35">
      <c r="A5470" s="89"/>
    </row>
    <row r="5471" spans="1:1" x14ac:dyDescent="0.35">
      <c r="A5471" s="89"/>
    </row>
    <row r="5472" spans="1:1" x14ac:dyDescent="0.35">
      <c r="A5472" s="89"/>
    </row>
    <row r="5473" spans="1:1" x14ac:dyDescent="0.35">
      <c r="A5473" s="89"/>
    </row>
    <row r="5474" spans="1:1" x14ac:dyDescent="0.35">
      <c r="A5474" s="89"/>
    </row>
    <row r="5475" spans="1:1" x14ac:dyDescent="0.35">
      <c r="A5475" s="89"/>
    </row>
    <row r="5476" spans="1:1" x14ac:dyDescent="0.35">
      <c r="A5476" s="89"/>
    </row>
    <row r="5477" spans="1:1" x14ac:dyDescent="0.35">
      <c r="A5477" s="89"/>
    </row>
    <row r="5478" spans="1:1" x14ac:dyDescent="0.35">
      <c r="A5478" s="89"/>
    </row>
    <row r="5479" spans="1:1" x14ac:dyDescent="0.35">
      <c r="A5479" s="89"/>
    </row>
    <row r="5480" spans="1:1" x14ac:dyDescent="0.35">
      <c r="A5480" s="89"/>
    </row>
    <row r="5481" spans="1:1" x14ac:dyDescent="0.35">
      <c r="A5481" s="89"/>
    </row>
    <row r="5482" spans="1:1" x14ac:dyDescent="0.35">
      <c r="A5482" s="89"/>
    </row>
    <row r="5483" spans="1:1" x14ac:dyDescent="0.35">
      <c r="A5483" s="89"/>
    </row>
    <row r="5484" spans="1:1" x14ac:dyDescent="0.35">
      <c r="A5484" s="89"/>
    </row>
    <row r="5485" spans="1:1" x14ac:dyDescent="0.35">
      <c r="A5485" s="89"/>
    </row>
    <row r="5486" spans="1:1" x14ac:dyDescent="0.35">
      <c r="A5486" s="89"/>
    </row>
    <row r="5487" spans="1:1" x14ac:dyDescent="0.35">
      <c r="A5487" s="89"/>
    </row>
    <row r="5488" spans="1:1" x14ac:dyDescent="0.35">
      <c r="A5488" s="89"/>
    </row>
    <row r="5489" spans="1:1" x14ac:dyDescent="0.35">
      <c r="A5489" s="89"/>
    </row>
    <row r="5490" spans="1:1" x14ac:dyDescent="0.35">
      <c r="A5490" s="89"/>
    </row>
    <row r="5491" spans="1:1" x14ac:dyDescent="0.35">
      <c r="A5491" s="89"/>
    </row>
    <row r="5492" spans="1:1" x14ac:dyDescent="0.35">
      <c r="A5492" s="89"/>
    </row>
    <row r="5493" spans="1:1" x14ac:dyDescent="0.35">
      <c r="A5493" s="89"/>
    </row>
    <row r="5494" spans="1:1" x14ac:dyDescent="0.35">
      <c r="A5494" s="89"/>
    </row>
    <row r="5495" spans="1:1" x14ac:dyDescent="0.35">
      <c r="A5495" s="89"/>
    </row>
    <row r="5496" spans="1:1" x14ac:dyDescent="0.35">
      <c r="A5496" s="89"/>
    </row>
    <row r="5497" spans="1:1" x14ac:dyDescent="0.35">
      <c r="A5497" s="89"/>
    </row>
    <row r="5498" spans="1:1" x14ac:dyDescent="0.35">
      <c r="A5498" s="89"/>
    </row>
    <row r="5499" spans="1:1" x14ac:dyDescent="0.35">
      <c r="A5499" s="89"/>
    </row>
    <row r="5500" spans="1:1" x14ac:dyDescent="0.35">
      <c r="A5500" s="89"/>
    </row>
    <row r="5501" spans="1:1" x14ac:dyDescent="0.35">
      <c r="A5501" s="89"/>
    </row>
    <row r="5502" spans="1:1" x14ac:dyDescent="0.35">
      <c r="A5502" s="89"/>
    </row>
    <row r="5503" spans="1:1" x14ac:dyDescent="0.35">
      <c r="A5503" s="89"/>
    </row>
    <row r="5504" spans="1:1" x14ac:dyDescent="0.35">
      <c r="A5504" s="89"/>
    </row>
    <row r="5505" spans="1:1" x14ac:dyDescent="0.35">
      <c r="A5505" s="89"/>
    </row>
    <row r="5506" spans="1:1" x14ac:dyDescent="0.35">
      <c r="A5506" s="89"/>
    </row>
    <row r="5507" spans="1:1" x14ac:dyDescent="0.35">
      <c r="A5507" s="89"/>
    </row>
    <row r="5508" spans="1:1" x14ac:dyDescent="0.35">
      <c r="A5508" s="89"/>
    </row>
    <row r="5509" spans="1:1" x14ac:dyDescent="0.35">
      <c r="A5509" s="89"/>
    </row>
    <row r="5510" spans="1:1" x14ac:dyDescent="0.35">
      <c r="A5510" s="89"/>
    </row>
    <row r="5511" spans="1:1" x14ac:dyDescent="0.35">
      <c r="A5511" s="89"/>
    </row>
    <row r="5512" spans="1:1" x14ac:dyDescent="0.35">
      <c r="A5512" s="89"/>
    </row>
    <row r="5513" spans="1:1" x14ac:dyDescent="0.35">
      <c r="A5513" s="89"/>
    </row>
    <row r="5514" spans="1:1" x14ac:dyDescent="0.35">
      <c r="A5514" s="89"/>
    </row>
    <row r="5515" spans="1:1" x14ac:dyDescent="0.35">
      <c r="A5515" s="89"/>
    </row>
    <row r="5516" spans="1:1" x14ac:dyDescent="0.35">
      <c r="A5516" s="89"/>
    </row>
    <row r="5517" spans="1:1" x14ac:dyDescent="0.35">
      <c r="A5517" s="89"/>
    </row>
    <row r="5518" spans="1:1" x14ac:dyDescent="0.35">
      <c r="A5518" s="89"/>
    </row>
    <row r="5519" spans="1:1" x14ac:dyDescent="0.35">
      <c r="A5519" s="89"/>
    </row>
    <row r="5520" spans="1:1" x14ac:dyDescent="0.35">
      <c r="A5520" s="89"/>
    </row>
    <row r="5521" spans="1:1" x14ac:dyDescent="0.35">
      <c r="A5521" s="89"/>
    </row>
    <row r="5522" spans="1:1" x14ac:dyDescent="0.35">
      <c r="A5522" s="89"/>
    </row>
    <row r="5523" spans="1:1" x14ac:dyDescent="0.35">
      <c r="A5523" s="89"/>
    </row>
    <row r="5524" spans="1:1" x14ac:dyDescent="0.35">
      <c r="A5524" s="89"/>
    </row>
    <row r="5525" spans="1:1" x14ac:dyDescent="0.35">
      <c r="A5525" s="89"/>
    </row>
    <row r="5526" spans="1:1" x14ac:dyDescent="0.35">
      <c r="A5526" s="89"/>
    </row>
    <row r="5527" spans="1:1" x14ac:dyDescent="0.35">
      <c r="A5527" s="89"/>
    </row>
    <row r="5528" spans="1:1" x14ac:dyDescent="0.35">
      <c r="A5528" s="89"/>
    </row>
    <row r="5529" spans="1:1" x14ac:dyDescent="0.35">
      <c r="A5529" s="89"/>
    </row>
    <row r="5530" spans="1:1" x14ac:dyDescent="0.35">
      <c r="A5530" s="89"/>
    </row>
    <row r="5531" spans="1:1" x14ac:dyDescent="0.35">
      <c r="A5531" s="89"/>
    </row>
    <row r="5532" spans="1:1" x14ac:dyDescent="0.35">
      <c r="A5532" s="89"/>
    </row>
    <row r="5533" spans="1:1" x14ac:dyDescent="0.35">
      <c r="A5533" s="89"/>
    </row>
    <row r="5534" spans="1:1" x14ac:dyDescent="0.35">
      <c r="A5534" s="89"/>
    </row>
    <row r="5535" spans="1:1" x14ac:dyDescent="0.35">
      <c r="A5535" s="89"/>
    </row>
    <row r="5536" spans="1:1" x14ac:dyDescent="0.35">
      <c r="A5536" s="89"/>
    </row>
    <row r="5537" spans="1:1" x14ac:dyDescent="0.35">
      <c r="A5537" s="89"/>
    </row>
    <row r="5538" spans="1:1" x14ac:dyDescent="0.35">
      <c r="A5538" s="89"/>
    </row>
    <row r="5539" spans="1:1" x14ac:dyDescent="0.35">
      <c r="A5539" s="89"/>
    </row>
    <row r="5540" spans="1:1" x14ac:dyDescent="0.35">
      <c r="A5540" s="89"/>
    </row>
    <row r="5541" spans="1:1" x14ac:dyDescent="0.35">
      <c r="A5541" s="89"/>
    </row>
    <row r="5542" spans="1:1" x14ac:dyDescent="0.35">
      <c r="A5542" s="89"/>
    </row>
    <row r="5543" spans="1:1" x14ac:dyDescent="0.35">
      <c r="A5543" s="89"/>
    </row>
    <row r="5544" spans="1:1" x14ac:dyDescent="0.35">
      <c r="A5544" s="89"/>
    </row>
    <row r="5545" spans="1:1" x14ac:dyDescent="0.35">
      <c r="A5545" s="89"/>
    </row>
    <row r="5546" spans="1:1" x14ac:dyDescent="0.35">
      <c r="A5546" s="89"/>
    </row>
    <row r="5547" spans="1:1" x14ac:dyDescent="0.35">
      <c r="A5547" s="89"/>
    </row>
    <row r="5548" spans="1:1" x14ac:dyDescent="0.35">
      <c r="A5548" s="89"/>
    </row>
    <row r="5549" spans="1:1" x14ac:dyDescent="0.35">
      <c r="A5549" s="89"/>
    </row>
    <row r="5550" spans="1:1" x14ac:dyDescent="0.35">
      <c r="A5550" s="89"/>
    </row>
    <row r="5551" spans="1:1" x14ac:dyDescent="0.35">
      <c r="A5551" s="89"/>
    </row>
    <row r="5552" spans="1:1" x14ac:dyDescent="0.35">
      <c r="A5552" s="89"/>
    </row>
    <row r="5553" spans="1:1" x14ac:dyDescent="0.35">
      <c r="A5553" s="89"/>
    </row>
    <row r="5554" spans="1:1" x14ac:dyDescent="0.35">
      <c r="A5554" s="89"/>
    </row>
    <row r="5555" spans="1:1" x14ac:dyDescent="0.35">
      <c r="A5555" s="89"/>
    </row>
    <row r="5556" spans="1:1" x14ac:dyDescent="0.35">
      <c r="A5556" s="89"/>
    </row>
    <row r="5557" spans="1:1" x14ac:dyDescent="0.35">
      <c r="A5557" s="89"/>
    </row>
    <row r="5558" spans="1:1" x14ac:dyDescent="0.35">
      <c r="A5558" s="89"/>
    </row>
    <row r="5559" spans="1:1" x14ac:dyDescent="0.35">
      <c r="A5559" s="89"/>
    </row>
    <row r="5560" spans="1:1" x14ac:dyDescent="0.35">
      <c r="A5560" s="89"/>
    </row>
    <row r="5561" spans="1:1" x14ac:dyDescent="0.35">
      <c r="A5561" s="89"/>
    </row>
    <row r="5562" spans="1:1" x14ac:dyDescent="0.35">
      <c r="A5562" s="89"/>
    </row>
    <row r="5563" spans="1:1" x14ac:dyDescent="0.35">
      <c r="A5563" s="89"/>
    </row>
    <row r="5564" spans="1:1" x14ac:dyDescent="0.35">
      <c r="A5564" s="89"/>
    </row>
    <row r="5565" spans="1:1" x14ac:dyDescent="0.35">
      <c r="A5565" s="89"/>
    </row>
    <row r="5566" spans="1:1" x14ac:dyDescent="0.35">
      <c r="A5566" s="89"/>
    </row>
    <row r="5567" spans="1:1" x14ac:dyDescent="0.35">
      <c r="A5567" s="89"/>
    </row>
    <row r="5568" spans="1:1" x14ac:dyDescent="0.35">
      <c r="A5568" s="89"/>
    </row>
    <row r="5569" spans="1:1" x14ac:dyDescent="0.35">
      <c r="A5569" s="89"/>
    </row>
    <row r="5570" spans="1:1" x14ac:dyDescent="0.35">
      <c r="A5570" s="89"/>
    </row>
    <row r="5571" spans="1:1" x14ac:dyDescent="0.35">
      <c r="A5571" s="89"/>
    </row>
    <row r="5572" spans="1:1" x14ac:dyDescent="0.35">
      <c r="A5572" s="89"/>
    </row>
    <row r="5573" spans="1:1" x14ac:dyDescent="0.35">
      <c r="A5573" s="89"/>
    </row>
    <row r="5574" spans="1:1" x14ac:dyDescent="0.35">
      <c r="A5574" s="89"/>
    </row>
    <row r="5575" spans="1:1" x14ac:dyDescent="0.35">
      <c r="A5575" s="89"/>
    </row>
    <row r="5576" spans="1:1" x14ac:dyDescent="0.35">
      <c r="A5576" s="89"/>
    </row>
    <row r="5577" spans="1:1" x14ac:dyDescent="0.35">
      <c r="A5577" s="89"/>
    </row>
    <row r="5578" spans="1:1" x14ac:dyDescent="0.35">
      <c r="A5578" s="89"/>
    </row>
    <row r="5579" spans="1:1" x14ac:dyDescent="0.35">
      <c r="A5579" s="89"/>
    </row>
    <row r="5580" spans="1:1" x14ac:dyDescent="0.35">
      <c r="A5580" s="89"/>
    </row>
    <row r="5581" spans="1:1" x14ac:dyDescent="0.35">
      <c r="A5581" s="89"/>
    </row>
    <row r="5582" spans="1:1" x14ac:dyDescent="0.35">
      <c r="A5582" s="89"/>
    </row>
    <row r="5583" spans="1:1" x14ac:dyDescent="0.35">
      <c r="A5583" s="89"/>
    </row>
    <row r="5584" spans="1:1" x14ac:dyDescent="0.35">
      <c r="A5584" s="89"/>
    </row>
    <row r="5585" spans="1:1" x14ac:dyDescent="0.35">
      <c r="A5585" s="89"/>
    </row>
    <row r="5586" spans="1:1" x14ac:dyDescent="0.35">
      <c r="A5586" s="89"/>
    </row>
    <row r="5587" spans="1:1" x14ac:dyDescent="0.35">
      <c r="A5587" s="89"/>
    </row>
    <row r="5588" spans="1:1" x14ac:dyDescent="0.35">
      <c r="A5588" s="89"/>
    </row>
    <row r="5589" spans="1:1" x14ac:dyDescent="0.35">
      <c r="A5589" s="89"/>
    </row>
    <row r="5590" spans="1:1" x14ac:dyDescent="0.35">
      <c r="A5590" s="89"/>
    </row>
    <row r="5591" spans="1:1" x14ac:dyDescent="0.35">
      <c r="A5591" s="89"/>
    </row>
    <row r="5592" spans="1:1" x14ac:dyDescent="0.35">
      <c r="A5592" s="89"/>
    </row>
    <row r="5593" spans="1:1" x14ac:dyDescent="0.35">
      <c r="A5593" s="89"/>
    </row>
    <row r="5594" spans="1:1" x14ac:dyDescent="0.35">
      <c r="A5594" s="89"/>
    </row>
    <row r="5595" spans="1:1" x14ac:dyDescent="0.35">
      <c r="A5595" s="89"/>
    </row>
    <row r="5596" spans="1:1" x14ac:dyDescent="0.35">
      <c r="A5596" s="89"/>
    </row>
    <row r="5597" spans="1:1" x14ac:dyDescent="0.35">
      <c r="A5597" s="89"/>
    </row>
    <row r="5598" spans="1:1" x14ac:dyDescent="0.35">
      <c r="A5598" s="89"/>
    </row>
    <row r="5599" spans="1:1" x14ac:dyDescent="0.35">
      <c r="A5599" s="89"/>
    </row>
    <row r="5600" spans="1:1" x14ac:dyDescent="0.35">
      <c r="A5600" s="89"/>
    </row>
    <row r="5601" spans="1:1" x14ac:dyDescent="0.35">
      <c r="A5601" s="89"/>
    </row>
    <row r="5602" spans="1:1" x14ac:dyDescent="0.35">
      <c r="A5602" s="89"/>
    </row>
    <row r="5603" spans="1:1" x14ac:dyDescent="0.35">
      <c r="A5603" s="89"/>
    </row>
    <row r="5604" spans="1:1" x14ac:dyDescent="0.35">
      <c r="A5604" s="89"/>
    </row>
    <row r="5605" spans="1:1" x14ac:dyDescent="0.35">
      <c r="A5605" s="89"/>
    </row>
    <row r="5606" spans="1:1" x14ac:dyDescent="0.35">
      <c r="A5606" s="89"/>
    </row>
    <row r="5607" spans="1:1" x14ac:dyDescent="0.35">
      <c r="A5607" s="89"/>
    </row>
    <row r="5608" spans="1:1" x14ac:dyDescent="0.35">
      <c r="A5608" s="89"/>
    </row>
    <row r="5609" spans="1:1" x14ac:dyDescent="0.35">
      <c r="A5609" s="89"/>
    </row>
    <row r="5610" spans="1:1" x14ac:dyDescent="0.35">
      <c r="A5610" s="89"/>
    </row>
    <row r="5611" spans="1:1" x14ac:dyDescent="0.35">
      <c r="A5611" s="89"/>
    </row>
    <row r="5612" spans="1:1" x14ac:dyDescent="0.35">
      <c r="A5612" s="89"/>
    </row>
    <row r="5613" spans="1:1" x14ac:dyDescent="0.35">
      <c r="A5613" s="89"/>
    </row>
    <row r="5614" spans="1:1" x14ac:dyDescent="0.35">
      <c r="A5614" s="89"/>
    </row>
    <row r="5615" spans="1:1" x14ac:dyDescent="0.35">
      <c r="A5615" s="89"/>
    </row>
    <row r="5616" spans="1:1" x14ac:dyDescent="0.35">
      <c r="A5616" s="89"/>
    </row>
    <row r="5617" spans="1:1" x14ac:dyDescent="0.35">
      <c r="A5617" s="89"/>
    </row>
    <row r="5618" spans="1:1" x14ac:dyDescent="0.35">
      <c r="A5618" s="89"/>
    </row>
    <row r="5619" spans="1:1" x14ac:dyDescent="0.35">
      <c r="A5619" s="89"/>
    </row>
    <row r="5620" spans="1:1" x14ac:dyDescent="0.35">
      <c r="A5620" s="89"/>
    </row>
    <row r="5621" spans="1:1" x14ac:dyDescent="0.35">
      <c r="A5621" s="89"/>
    </row>
    <row r="5622" spans="1:1" x14ac:dyDescent="0.35">
      <c r="A5622" s="89"/>
    </row>
    <row r="5623" spans="1:1" x14ac:dyDescent="0.35">
      <c r="A5623" s="89"/>
    </row>
    <row r="5624" spans="1:1" x14ac:dyDescent="0.35">
      <c r="A5624" s="89"/>
    </row>
    <row r="5625" spans="1:1" x14ac:dyDescent="0.35">
      <c r="A5625" s="89"/>
    </row>
    <row r="5626" spans="1:1" x14ac:dyDescent="0.35">
      <c r="A5626" s="89"/>
    </row>
    <row r="5627" spans="1:1" x14ac:dyDescent="0.35">
      <c r="A5627" s="89"/>
    </row>
    <row r="5628" spans="1:1" x14ac:dyDescent="0.35">
      <c r="A5628" s="89"/>
    </row>
    <row r="5629" spans="1:1" x14ac:dyDescent="0.35">
      <c r="A5629" s="89"/>
    </row>
    <row r="5630" spans="1:1" x14ac:dyDescent="0.35">
      <c r="A5630" s="89"/>
    </row>
    <row r="5631" spans="1:1" x14ac:dyDescent="0.35">
      <c r="A5631" s="89"/>
    </row>
    <row r="5632" spans="1:1" x14ac:dyDescent="0.35">
      <c r="A5632" s="89"/>
    </row>
    <row r="5633" spans="1:1" x14ac:dyDescent="0.35">
      <c r="A5633" s="89"/>
    </row>
    <row r="5634" spans="1:1" x14ac:dyDescent="0.35">
      <c r="A5634" s="89"/>
    </row>
    <row r="5635" spans="1:1" x14ac:dyDescent="0.35">
      <c r="A5635" s="89"/>
    </row>
    <row r="5636" spans="1:1" x14ac:dyDescent="0.35">
      <c r="A5636" s="89"/>
    </row>
    <row r="5637" spans="1:1" x14ac:dyDescent="0.35">
      <c r="A5637" s="89"/>
    </row>
    <row r="5638" spans="1:1" x14ac:dyDescent="0.35">
      <c r="A5638" s="89"/>
    </row>
    <row r="5639" spans="1:1" x14ac:dyDescent="0.35">
      <c r="A5639" s="89"/>
    </row>
    <row r="5640" spans="1:1" x14ac:dyDescent="0.35">
      <c r="A5640" s="89"/>
    </row>
    <row r="5641" spans="1:1" x14ac:dyDescent="0.35">
      <c r="A5641" s="89"/>
    </row>
    <row r="5642" spans="1:1" x14ac:dyDescent="0.35">
      <c r="A5642" s="89"/>
    </row>
    <row r="5643" spans="1:1" x14ac:dyDescent="0.35">
      <c r="A5643" s="89"/>
    </row>
    <row r="5644" spans="1:1" x14ac:dyDescent="0.35">
      <c r="A5644" s="89"/>
    </row>
    <row r="5645" spans="1:1" x14ac:dyDescent="0.35">
      <c r="A5645" s="89"/>
    </row>
    <row r="5646" spans="1:1" x14ac:dyDescent="0.35">
      <c r="A5646" s="89"/>
    </row>
    <row r="5647" spans="1:1" x14ac:dyDescent="0.35">
      <c r="A5647" s="89"/>
    </row>
    <row r="5648" spans="1:1" x14ac:dyDescent="0.35">
      <c r="A5648" s="89"/>
    </row>
    <row r="5649" spans="1:1" x14ac:dyDescent="0.35">
      <c r="A5649" s="89"/>
    </row>
    <row r="5650" spans="1:1" x14ac:dyDescent="0.35">
      <c r="A5650" s="89"/>
    </row>
    <row r="5651" spans="1:1" x14ac:dyDescent="0.35">
      <c r="A5651" s="89"/>
    </row>
    <row r="5652" spans="1:1" x14ac:dyDescent="0.35">
      <c r="A5652" s="89"/>
    </row>
    <row r="5653" spans="1:1" x14ac:dyDescent="0.35">
      <c r="A5653" s="89"/>
    </row>
    <row r="5654" spans="1:1" x14ac:dyDescent="0.35">
      <c r="A5654" s="89"/>
    </row>
    <row r="5655" spans="1:1" x14ac:dyDescent="0.35">
      <c r="A5655" s="89"/>
    </row>
    <row r="5656" spans="1:1" x14ac:dyDescent="0.35">
      <c r="A5656" s="89"/>
    </row>
    <row r="5657" spans="1:1" x14ac:dyDescent="0.35">
      <c r="A5657" s="89"/>
    </row>
    <row r="5658" spans="1:1" x14ac:dyDescent="0.35">
      <c r="A5658" s="89"/>
    </row>
    <row r="5659" spans="1:1" x14ac:dyDescent="0.35">
      <c r="A5659" s="89"/>
    </row>
    <row r="5660" spans="1:1" x14ac:dyDescent="0.35">
      <c r="A5660" s="89"/>
    </row>
    <row r="5661" spans="1:1" x14ac:dyDescent="0.35">
      <c r="A5661" s="89"/>
    </row>
    <row r="5662" spans="1:1" x14ac:dyDescent="0.35">
      <c r="A5662" s="89"/>
    </row>
    <row r="5663" spans="1:1" x14ac:dyDescent="0.35">
      <c r="A5663" s="89"/>
    </row>
    <row r="5664" spans="1:1" x14ac:dyDescent="0.35">
      <c r="A5664" s="89"/>
    </row>
    <row r="5665" spans="1:1" x14ac:dyDescent="0.35">
      <c r="A5665" s="89"/>
    </row>
    <row r="5666" spans="1:1" x14ac:dyDescent="0.35">
      <c r="A5666" s="89"/>
    </row>
    <row r="5667" spans="1:1" x14ac:dyDescent="0.35">
      <c r="A5667" s="89"/>
    </row>
    <row r="5668" spans="1:1" x14ac:dyDescent="0.35">
      <c r="A5668" s="89"/>
    </row>
    <row r="5669" spans="1:1" x14ac:dyDescent="0.35">
      <c r="A5669" s="89"/>
    </row>
    <row r="5670" spans="1:1" x14ac:dyDescent="0.35">
      <c r="A5670" s="89"/>
    </row>
    <row r="5671" spans="1:1" x14ac:dyDescent="0.35">
      <c r="A5671" s="89"/>
    </row>
    <row r="5672" spans="1:1" x14ac:dyDescent="0.35">
      <c r="A5672" s="89"/>
    </row>
    <row r="5673" spans="1:1" x14ac:dyDescent="0.35">
      <c r="A5673" s="89"/>
    </row>
    <row r="5674" spans="1:1" x14ac:dyDescent="0.35">
      <c r="A5674" s="89"/>
    </row>
    <row r="5675" spans="1:1" x14ac:dyDescent="0.35">
      <c r="A5675" s="89"/>
    </row>
    <row r="5676" spans="1:1" x14ac:dyDescent="0.35">
      <c r="A5676" s="89"/>
    </row>
    <row r="5677" spans="1:1" x14ac:dyDescent="0.35">
      <c r="A5677" s="89"/>
    </row>
    <row r="5678" spans="1:1" x14ac:dyDescent="0.35">
      <c r="A5678" s="89"/>
    </row>
    <row r="5679" spans="1:1" x14ac:dyDescent="0.35">
      <c r="A5679" s="89"/>
    </row>
    <row r="5680" spans="1:1" x14ac:dyDescent="0.35">
      <c r="A5680" s="89"/>
    </row>
    <row r="5681" spans="1:1" x14ac:dyDescent="0.35">
      <c r="A5681" s="89"/>
    </row>
    <row r="5682" spans="1:1" x14ac:dyDescent="0.35">
      <c r="A5682" s="89"/>
    </row>
    <row r="5683" spans="1:1" x14ac:dyDescent="0.35">
      <c r="A5683" s="89"/>
    </row>
    <row r="5684" spans="1:1" x14ac:dyDescent="0.35">
      <c r="A5684" s="89"/>
    </row>
    <row r="5685" spans="1:1" x14ac:dyDescent="0.35">
      <c r="A5685" s="89"/>
    </row>
    <row r="5686" spans="1:1" x14ac:dyDescent="0.35">
      <c r="A5686" s="89"/>
    </row>
    <row r="5687" spans="1:1" x14ac:dyDescent="0.35">
      <c r="A5687" s="89"/>
    </row>
    <row r="5688" spans="1:1" x14ac:dyDescent="0.35">
      <c r="A5688" s="89"/>
    </row>
    <row r="5689" spans="1:1" x14ac:dyDescent="0.35">
      <c r="A5689" s="89"/>
    </row>
    <row r="5690" spans="1:1" x14ac:dyDescent="0.35">
      <c r="A5690" s="89"/>
    </row>
    <row r="5691" spans="1:1" x14ac:dyDescent="0.35">
      <c r="A5691" s="89"/>
    </row>
    <row r="5692" spans="1:1" x14ac:dyDescent="0.35">
      <c r="A5692" s="89"/>
    </row>
    <row r="5693" spans="1:1" x14ac:dyDescent="0.35">
      <c r="A5693" s="89"/>
    </row>
    <row r="5694" spans="1:1" x14ac:dyDescent="0.35">
      <c r="A5694" s="89"/>
    </row>
    <row r="5695" spans="1:1" x14ac:dyDescent="0.35">
      <c r="A5695" s="89"/>
    </row>
    <row r="5696" spans="1:1" x14ac:dyDescent="0.35">
      <c r="A5696" s="89"/>
    </row>
    <row r="5697" spans="1:1" x14ac:dyDescent="0.35">
      <c r="A5697" s="89"/>
    </row>
    <row r="5698" spans="1:1" x14ac:dyDescent="0.35">
      <c r="A5698" s="89"/>
    </row>
    <row r="5699" spans="1:1" x14ac:dyDescent="0.35">
      <c r="A5699" s="89"/>
    </row>
    <row r="5700" spans="1:1" x14ac:dyDescent="0.35">
      <c r="A5700" s="89"/>
    </row>
    <row r="5701" spans="1:1" x14ac:dyDescent="0.35">
      <c r="A5701" s="89"/>
    </row>
    <row r="5702" spans="1:1" x14ac:dyDescent="0.35">
      <c r="A5702" s="89"/>
    </row>
    <row r="5703" spans="1:1" x14ac:dyDescent="0.35">
      <c r="A5703" s="89"/>
    </row>
    <row r="5704" spans="1:1" x14ac:dyDescent="0.35">
      <c r="A5704" s="89"/>
    </row>
    <row r="5705" spans="1:1" x14ac:dyDescent="0.35">
      <c r="A5705" s="89"/>
    </row>
    <row r="5706" spans="1:1" x14ac:dyDescent="0.35">
      <c r="A5706" s="89"/>
    </row>
    <row r="5707" spans="1:1" x14ac:dyDescent="0.35">
      <c r="A5707" s="89"/>
    </row>
    <row r="5708" spans="1:1" x14ac:dyDescent="0.35">
      <c r="A5708" s="89"/>
    </row>
    <row r="5709" spans="1:1" x14ac:dyDescent="0.35">
      <c r="A5709" s="89"/>
    </row>
    <row r="5710" spans="1:1" x14ac:dyDescent="0.35">
      <c r="A5710" s="89"/>
    </row>
    <row r="5711" spans="1:1" x14ac:dyDescent="0.35">
      <c r="A5711" s="89"/>
    </row>
    <row r="5712" spans="1:1" x14ac:dyDescent="0.35">
      <c r="A5712" s="89"/>
    </row>
    <row r="5713" spans="1:1" x14ac:dyDescent="0.35">
      <c r="A5713" s="89"/>
    </row>
    <row r="5714" spans="1:1" x14ac:dyDescent="0.35">
      <c r="A5714" s="89"/>
    </row>
    <row r="5715" spans="1:1" x14ac:dyDescent="0.35">
      <c r="A5715" s="89"/>
    </row>
    <row r="5716" spans="1:1" x14ac:dyDescent="0.35">
      <c r="A5716" s="89"/>
    </row>
    <row r="5717" spans="1:1" x14ac:dyDescent="0.35">
      <c r="A5717" s="89"/>
    </row>
    <row r="5718" spans="1:1" x14ac:dyDescent="0.35">
      <c r="A5718" s="89"/>
    </row>
    <row r="5719" spans="1:1" x14ac:dyDescent="0.35">
      <c r="A5719" s="89"/>
    </row>
    <row r="5720" spans="1:1" x14ac:dyDescent="0.35">
      <c r="A5720" s="89"/>
    </row>
    <row r="5721" spans="1:1" x14ac:dyDescent="0.35">
      <c r="A5721" s="89"/>
    </row>
    <row r="5722" spans="1:1" x14ac:dyDescent="0.35">
      <c r="A5722" s="89"/>
    </row>
    <row r="5723" spans="1:1" x14ac:dyDescent="0.35">
      <c r="A5723" s="89"/>
    </row>
    <row r="5724" spans="1:1" x14ac:dyDescent="0.35">
      <c r="A5724" s="89"/>
    </row>
    <row r="5725" spans="1:1" x14ac:dyDescent="0.35">
      <c r="A5725" s="89"/>
    </row>
    <row r="5726" spans="1:1" x14ac:dyDescent="0.35">
      <c r="A5726" s="89"/>
    </row>
    <row r="5727" spans="1:1" x14ac:dyDescent="0.35">
      <c r="A5727" s="89"/>
    </row>
    <row r="5728" spans="1:1" x14ac:dyDescent="0.35">
      <c r="A5728" s="89"/>
    </row>
    <row r="5729" spans="1:1" x14ac:dyDescent="0.35">
      <c r="A5729" s="89"/>
    </row>
    <row r="5730" spans="1:1" x14ac:dyDescent="0.35">
      <c r="A5730" s="89"/>
    </row>
    <row r="5731" spans="1:1" x14ac:dyDescent="0.35">
      <c r="A5731" s="89"/>
    </row>
    <row r="5732" spans="1:1" x14ac:dyDescent="0.35">
      <c r="A5732" s="89"/>
    </row>
    <row r="5733" spans="1:1" x14ac:dyDescent="0.35">
      <c r="A5733" s="89"/>
    </row>
    <row r="5734" spans="1:1" x14ac:dyDescent="0.35">
      <c r="A5734" s="89"/>
    </row>
    <row r="5735" spans="1:1" x14ac:dyDescent="0.35">
      <c r="A5735" s="89"/>
    </row>
    <row r="5736" spans="1:1" x14ac:dyDescent="0.35">
      <c r="A5736" s="89"/>
    </row>
    <row r="5737" spans="1:1" x14ac:dyDescent="0.35">
      <c r="A5737" s="89"/>
    </row>
    <row r="5738" spans="1:1" x14ac:dyDescent="0.35">
      <c r="A5738" s="89"/>
    </row>
    <row r="5739" spans="1:1" x14ac:dyDescent="0.35">
      <c r="A5739" s="89"/>
    </row>
    <row r="5740" spans="1:1" x14ac:dyDescent="0.35">
      <c r="A5740" s="89"/>
    </row>
    <row r="5741" spans="1:1" x14ac:dyDescent="0.35">
      <c r="A5741" s="89"/>
    </row>
    <row r="5742" spans="1:1" x14ac:dyDescent="0.35">
      <c r="A5742" s="89"/>
    </row>
    <row r="5743" spans="1:1" x14ac:dyDescent="0.35">
      <c r="A5743" s="89"/>
    </row>
    <row r="5744" spans="1:1" x14ac:dyDescent="0.35">
      <c r="A5744" s="89"/>
    </row>
    <row r="5745" spans="1:1" x14ac:dyDescent="0.35">
      <c r="A5745" s="89"/>
    </row>
    <row r="5746" spans="1:1" x14ac:dyDescent="0.35">
      <c r="A5746" s="89"/>
    </row>
    <row r="5747" spans="1:1" x14ac:dyDescent="0.35">
      <c r="A5747" s="89"/>
    </row>
    <row r="5748" spans="1:1" x14ac:dyDescent="0.35">
      <c r="A5748" s="89"/>
    </row>
    <row r="5749" spans="1:1" x14ac:dyDescent="0.35">
      <c r="A5749" s="89"/>
    </row>
    <row r="5750" spans="1:1" x14ac:dyDescent="0.35">
      <c r="A5750" s="89"/>
    </row>
    <row r="5751" spans="1:1" x14ac:dyDescent="0.35">
      <c r="A5751" s="89"/>
    </row>
    <row r="5752" spans="1:1" x14ac:dyDescent="0.35">
      <c r="A5752" s="89"/>
    </row>
    <row r="5753" spans="1:1" x14ac:dyDescent="0.35">
      <c r="A5753" s="89"/>
    </row>
    <row r="5754" spans="1:1" x14ac:dyDescent="0.35">
      <c r="A5754" s="89"/>
    </row>
    <row r="5755" spans="1:1" x14ac:dyDescent="0.35">
      <c r="A5755" s="89"/>
    </row>
    <row r="5756" spans="1:1" x14ac:dyDescent="0.35">
      <c r="A5756" s="89"/>
    </row>
    <row r="5757" spans="1:1" x14ac:dyDescent="0.35">
      <c r="A5757" s="89"/>
    </row>
    <row r="5758" spans="1:1" x14ac:dyDescent="0.35">
      <c r="A5758" s="89"/>
    </row>
    <row r="5759" spans="1:1" x14ac:dyDescent="0.35">
      <c r="A5759" s="89"/>
    </row>
    <row r="5760" spans="1:1" x14ac:dyDescent="0.35">
      <c r="A5760" s="89"/>
    </row>
    <row r="5761" spans="1:1" x14ac:dyDescent="0.35">
      <c r="A5761" s="89"/>
    </row>
    <row r="5762" spans="1:1" x14ac:dyDescent="0.35">
      <c r="A5762" s="89"/>
    </row>
    <row r="5763" spans="1:1" x14ac:dyDescent="0.35">
      <c r="A5763" s="89"/>
    </row>
    <row r="5764" spans="1:1" x14ac:dyDescent="0.35">
      <c r="A5764" s="89"/>
    </row>
    <row r="5765" spans="1:1" x14ac:dyDescent="0.35">
      <c r="A5765" s="89"/>
    </row>
    <row r="5766" spans="1:1" x14ac:dyDescent="0.35">
      <c r="A5766" s="89"/>
    </row>
    <row r="5767" spans="1:1" x14ac:dyDescent="0.35">
      <c r="A5767" s="89"/>
    </row>
    <row r="5768" spans="1:1" x14ac:dyDescent="0.35">
      <c r="A5768" s="89"/>
    </row>
    <row r="5769" spans="1:1" x14ac:dyDescent="0.35">
      <c r="A5769" s="89"/>
    </row>
    <row r="5770" spans="1:1" x14ac:dyDescent="0.35">
      <c r="A5770" s="89"/>
    </row>
    <row r="5771" spans="1:1" x14ac:dyDescent="0.35">
      <c r="A5771" s="89"/>
    </row>
    <row r="5772" spans="1:1" x14ac:dyDescent="0.35">
      <c r="A5772" s="89"/>
    </row>
    <row r="5773" spans="1:1" x14ac:dyDescent="0.35">
      <c r="A5773" s="89"/>
    </row>
    <row r="5774" spans="1:1" x14ac:dyDescent="0.35">
      <c r="A5774" s="89"/>
    </row>
    <row r="5775" spans="1:1" x14ac:dyDescent="0.35">
      <c r="A5775" s="89"/>
    </row>
    <row r="5776" spans="1:1" x14ac:dyDescent="0.35">
      <c r="A5776" s="89"/>
    </row>
    <row r="5777" spans="1:1" x14ac:dyDescent="0.35">
      <c r="A5777" s="89"/>
    </row>
    <row r="5778" spans="1:1" x14ac:dyDescent="0.35">
      <c r="A5778" s="89"/>
    </row>
    <row r="5779" spans="1:1" x14ac:dyDescent="0.35">
      <c r="A5779" s="89"/>
    </row>
    <row r="5780" spans="1:1" x14ac:dyDescent="0.35">
      <c r="A5780" s="89"/>
    </row>
    <row r="5781" spans="1:1" x14ac:dyDescent="0.35">
      <c r="A5781" s="89"/>
    </row>
    <row r="5782" spans="1:1" x14ac:dyDescent="0.35">
      <c r="A5782" s="89"/>
    </row>
    <row r="5783" spans="1:1" x14ac:dyDescent="0.35">
      <c r="A5783" s="89"/>
    </row>
    <row r="5784" spans="1:1" x14ac:dyDescent="0.35">
      <c r="A5784" s="89"/>
    </row>
    <row r="5785" spans="1:1" x14ac:dyDescent="0.35">
      <c r="A5785" s="89"/>
    </row>
    <row r="5786" spans="1:1" x14ac:dyDescent="0.35">
      <c r="A5786" s="89"/>
    </row>
    <row r="5787" spans="1:1" x14ac:dyDescent="0.35">
      <c r="A5787" s="89"/>
    </row>
    <row r="5788" spans="1:1" x14ac:dyDescent="0.35">
      <c r="A5788" s="89"/>
    </row>
    <row r="5789" spans="1:1" x14ac:dyDescent="0.35">
      <c r="A5789" s="89"/>
    </row>
    <row r="5790" spans="1:1" x14ac:dyDescent="0.35">
      <c r="A5790" s="89"/>
    </row>
    <row r="5791" spans="1:1" x14ac:dyDescent="0.35">
      <c r="A5791" s="89"/>
    </row>
    <row r="5792" spans="1:1" x14ac:dyDescent="0.35">
      <c r="A5792" s="89"/>
    </row>
    <row r="5793" spans="1:1" x14ac:dyDescent="0.35">
      <c r="A5793" s="89"/>
    </row>
    <row r="5794" spans="1:1" x14ac:dyDescent="0.35">
      <c r="A5794" s="89"/>
    </row>
    <row r="5795" spans="1:1" x14ac:dyDescent="0.35">
      <c r="A5795" s="89"/>
    </row>
    <row r="5796" spans="1:1" x14ac:dyDescent="0.35">
      <c r="A5796" s="89"/>
    </row>
    <row r="5797" spans="1:1" x14ac:dyDescent="0.35">
      <c r="A5797" s="89"/>
    </row>
    <row r="5798" spans="1:1" x14ac:dyDescent="0.35">
      <c r="A5798" s="89"/>
    </row>
    <row r="5799" spans="1:1" x14ac:dyDescent="0.35">
      <c r="A5799" s="89"/>
    </row>
    <row r="5800" spans="1:1" x14ac:dyDescent="0.35">
      <c r="A5800" s="89"/>
    </row>
    <row r="5801" spans="1:1" x14ac:dyDescent="0.35">
      <c r="A5801" s="89"/>
    </row>
    <row r="5802" spans="1:1" x14ac:dyDescent="0.35">
      <c r="A5802" s="89"/>
    </row>
    <row r="5803" spans="1:1" x14ac:dyDescent="0.35">
      <c r="A5803" s="89"/>
    </row>
    <row r="5804" spans="1:1" x14ac:dyDescent="0.35">
      <c r="A5804" s="89"/>
    </row>
    <row r="5805" spans="1:1" x14ac:dyDescent="0.35">
      <c r="A5805" s="89"/>
    </row>
    <row r="5806" spans="1:1" x14ac:dyDescent="0.35">
      <c r="A5806" s="89"/>
    </row>
    <row r="5807" spans="1:1" x14ac:dyDescent="0.35">
      <c r="A5807" s="89"/>
    </row>
    <row r="5808" spans="1:1" x14ac:dyDescent="0.35">
      <c r="A5808" s="89"/>
    </row>
    <row r="5809" spans="1:1" x14ac:dyDescent="0.35">
      <c r="A5809" s="89"/>
    </row>
    <row r="5810" spans="1:1" x14ac:dyDescent="0.35">
      <c r="A5810" s="89"/>
    </row>
    <row r="5811" spans="1:1" x14ac:dyDescent="0.35">
      <c r="A5811" s="89"/>
    </row>
    <row r="5812" spans="1:1" x14ac:dyDescent="0.35">
      <c r="A5812" s="89"/>
    </row>
    <row r="5813" spans="1:1" x14ac:dyDescent="0.35">
      <c r="A5813" s="89"/>
    </row>
    <row r="5814" spans="1:1" x14ac:dyDescent="0.35">
      <c r="A5814" s="89"/>
    </row>
    <row r="5815" spans="1:1" x14ac:dyDescent="0.35">
      <c r="A5815" s="89"/>
    </row>
    <row r="5816" spans="1:1" x14ac:dyDescent="0.35">
      <c r="A5816" s="89"/>
    </row>
    <row r="5817" spans="1:1" x14ac:dyDescent="0.35">
      <c r="A5817" s="89"/>
    </row>
    <row r="5818" spans="1:1" x14ac:dyDescent="0.35">
      <c r="A5818" s="89"/>
    </row>
    <row r="5819" spans="1:1" x14ac:dyDescent="0.35">
      <c r="A5819" s="89"/>
    </row>
    <row r="5820" spans="1:1" x14ac:dyDescent="0.35">
      <c r="A5820" s="89"/>
    </row>
    <row r="5821" spans="1:1" x14ac:dyDescent="0.35">
      <c r="A5821" s="89"/>
    </row>
    <row r="5822" spans="1:1" x14ac:dyDescent="0.35">
      <c r="A5822" s="89"/>
    </row>
    <row r="5823" spans="1:1" x14ac:dyDescent="0.35">
      <c r="A5823" s="89"/>
    </row>
    <row r="5824" spans="1:1" x14ac:dyDescent="0.35">
      <c r="A5824" s="89"/>
    </row>
    <row r="5825" spans="1:1" x14ac:dyDescent="0.35">
      <c r="A5825" s="89"/>
    </row>
    <row r="5826" spans="1:1" x14ac:dyDescent="0.35">
      <c r="A5826" s="89"/>
    </row>
    <row r="5827" spans="1:1" x14ac:dyDescent="0.35">
      <c r="A5827" s="89"/>
    </row>
    <row r="5828" spans="1:1" x14ac:dyDescent="0.35">
      <c r="A5828" s="89"/>
    </row>
    <row r="5829" spans="1:1" x14ac:dyDescent="0.35">
      <c r="A5829" s="89"/>
    </row>
    <row r="5830" spans="1:1" x14ac:dyDescent="0.35">
      <c r="A5830" s="89"/>
    </row>
    <row r="5831" spans="1:1" x14ac:dyDescent="0.35">
      <c r="A5831" s="89"/>
    </row>
    <row r="5832" spans="1:1" x14ac:dyDescent="0.35">
      <c r="A5832" s="89"/>
    </row>
    <row r="5833" spans="1:1" x14ac:dyDescent="0.35">
      <c r="A5833" s="89"/>
    </row>
    <row r="5834" spans="1:1" x14ac:dyDescent="0.35">
      <c r="A5834" s="89"/>
    </row>
    <row r="5835" spans="1:1" x14ac:dyDescent="0.35">
      <c r="A5835" s="89"/>
    </row>
    <row r="5836" spans="1:1" x14ac:dyDescent="0.35">
      <c r="A5836" s="89"/>
    </row>
    <row r="5837" spans="1:1" x14ac:dyDescent="0.35">
      <c r="A5837" s="89"/>
    </row>
    <row r="5838" spans="1:1" x14ac:dyDescent="0.35">
      <c r="A5838" s="89"/>
    </row>
    <row r="5839" spans="1:1" x14ac:dyDescent="0.35">
      <c r="A5839" s="89"/>
    </row>
    <row r="5840" spans="1:1" x14ac:dyDescent="0.35">
      <c r="A5840" s="89"/>
    </row>
    <row r="5841" spans="1:1" x14ac:dyDescent="0.35">
      <c r="A5841" s="89"/>
    </row>
    <row r="5842" spans="1:1" x14ac:dyDescent="0.35">
      <c r="A5842" s="89"/>
    </row>
    <row r="5843" spans="1:1" x14ac:dyDescent="0.35">
      <c r="A5843" s="89"/>
    </row>
    <row r="5844" spans="1:1" x14ac:dyDescent="0.35">
      <c r="A5844" s="89"/>
    </row>
    <row r="5845" spans="1:1" x14ac:dyDescent="0.35">
      <c r="A5845" s="89"/>
    </row>
    <row r="5846" spans="1:1" x14ac:dyDescent="0.35">
      <c r="A5846" s="89"/>
    </row>
    <row r="5847" spans="1:1" x14ac:dyDescent="0.35">
      <c r="A5847" s="89"/>
    </row>
    <row r="5848" spans="1:1" x14ac:dyDescent="0.35">
      <c r="A5848" s="89"/>
    </row>
    <row r="5849" spans="1:1" x14ac:dyDescent="0.35">
      <c r="A5849" s="89"/>
    </row>
    <row r="5850" spans="1:1" x14ac:dyDescent="0.35">
      <c r="A5850" s="89"/>
    </row>
    <row r="5851" spans="1:1" x14ac:dyDescent="0.35">
      <c r="A5851" s="89"/>
    </row>
    <row r="5852" spans="1:1" x14ac:dyDescent="0.35">
      <c r="A5852" s="89"/>
    </row>
    <row r="5853" spans="1:1" x14ac:dyDescent="0.35">
      <c r="A5853" s="89"/>
    </row>
    <row r="5854" spans="1:1" x14ac:dyDescent="0.35">
      <c r="A5854" s="89"/>
    </row>
    <row r="5855" spans="1:1" x14ac:dyDescent="0.35">
      <c r="A5855" s="89"/>
    </row>
    <row r="5856" spans="1:1" x14ac:dyDescent="0.35">
      <c r="A5856" s="89"/>
    </row>
    <row r="5857" spans="1:1" x14ac:dyDescent="0.35">
      <c r="A5857" s="89"/>
    </row>
    <row r="5858" spans="1:1" x14ac:dyDescent="0.35">
      <c r="A5858" s="89"/>
    </row>
    <row r="5859" spans="1:1" x14ac:dyDescent="0.35">
      <c r="A5859" s="89"/>
    </row>
    <row r="5860" spans="1:1" x14ac:dyDescent="0.35">
      <c r="A5860" s="89"/>
    </row>
    <row r="5861" spans="1:1" x14ac:dyDescent="0.35">
      <c r="A5861" s="89"/>
    </row>
    <row r="5862" spans="1:1" x14ac:dyDescent="0.35">
      <c r="A5862" s="89"/>
    </row>
    <row r="5863" spans="1:1" x14ac:dyDescent="0.35">
      <c r="A5863" s="89"/>
    </row>
    <row r="5864" spans="1:1" x14ac:dyDescent="0.35">
      <c r="A5864" s="89"/>
    </row>
    <row r="5865" spans="1:1" x14ac:dyDescent="0.35">
      <c r="A5865" s="89"/>
    </row>
    <row r="5866" spans="1:1" x14ac:dyDescent="0.35">
      <c r="A5866" s="89"/>
    </row>
    <row r="5867" spans="1:1" x14ac:dyDescent="0.35">
      <c r="A5867" s="89"/>
    </row>
    <row r="5868" spans="1:1" x14ac:dyDescent="0.35">
      <c r="A5868" s="89"/>
    </row>
    <row r="5869" spans="1:1" x14ac:dyDescent="0.35">
      <c r="A5869" s="89"/>
    </row>
    <row r="5870" spans="1:1" x14ac:dyDescent="0.35">
      <c r="A5870" s="89"/>
    </row>
    <row r="5871" spans="1:1" x14ac:dyDescent="0.35">
      <c r="A5871" s="89"/>
    </row>
    <row r="5872" spans="1:1" x14ac:dyDescent="0.35">
      <c r="A5872" s="89"/>
    </row>
    <row r="5873" spans="1:1" x14ac:dyDescent="0.35">
      <c r="A5873" s="89"/>
    </row>
    <row r="5874" spans="1:1" x14ac:dyDescent="0.35">
      <c r="A5874" s="89"/>
    </row>
    <row r="5875" spans="1:1" x14ac:dyDescent="0.35">
      <c r="A5875" s="89"/>
    </row>
    <row r="5876" spans="1:1" x14ac:dyDescent="0.35">
      <c r="A5876" s="89"/>
    </row>
    <row r="5877" spans="1:1" x14ac:dyDescent="0.35">
      <c r="A5877" s="89"/>
    </row>
    <row r="5878" spans="1:1" x14ac:dyDescent="0.35">
      <c r="A5878" s="89"/>
    </row>
    <row r="5879" spans="1:1" x14ac:dyDescent="0.35">
      <c r="A5879" s="89"/>
    </row>
    <row r="5880" spans="1:1" x14ac:dyDescent="0.35">
      <c r="A5880" s="89"/>
    </row>
    <row r="5881" spans="1:1" x14ac:dyDescent="0.35">
      <c r="A5881" s="89"/>
    </row>
    <row r="5882" spans="1:1" x14ac:dyDescent="0.35">
      <c r="A5882" s="89"/>
    </row>
    <row r="5883" spans="1:1" x14ac:dyDescent="0.35">
      <c r="A5883" s="89"/>
    </row>
    <row r="5884" spans="1:1" x14ac:dyDescent="0.35">
      <c r="A5884" s="89"/>
    </row>
    <row r="5885" spans="1:1" x14ac:dyDescent="0.35">
      <c r="A5885" s="89"/>
    </row>
    <row r="5886" spans="1:1" x14ac:dyDescent="0.35">
      <c r="A5886" s="89"/>
    </row>
    <row r="5887" spans="1:1" x14ac:dyDescent="0.35">
      <c r="A5887" s="89"/>
    </row>
    <row r="5888" spans="1:1" x14ac:dyDescent="0.35">
      <c r="A5888" s="89"/>
    </row>
    <row r="5889" spans="1:1" x14ac:dyDescent="0.35">
      <c r="A5889" s="89"/>
    </row>
    <row r="5890" spans="1:1" x14ac:dyDescent="0.35">
      <c r="A5890" s="89"/>
    </row>
    <row r="5891" spans="1:1" x14ac:dyDescent="0.35">
      <c r="A5891" s="89"/>
    </row>
    <row r="5892" spans="1:1" x14ac:dyDescent="0.35">
      <c r="A5892" s="89"/>
    </row>
    <row r="5893" spans="1:1" x14ac:dyDescent="0.35">
      <c r="A5893" s="89"/>
    </row>
    <row r="5894" spans="1:1" x14ac:dyDescent="0.35">
      <c r="A5894" s="89"/>
    </row>
    <row r="5895" spans="1:1" x14ac:dyDescent="0.35">
      <c r="A5895" s="89"/>
    </row>
    <row r="5896" spans="1:1" x14ac:dyDescent="0.35">
      <c r="A5896" s="89"/>
    </row>
    <row r="5897" spans="1:1" x14ac:dyDescent="0.35">
      <c r="A5897" s="89"/>
    </row>
    <row r="5898" spans="1:1" x14ac:dyDescent="0.35">
      <c r="A5898" s="89"/>
    </row>
    <row r="5899" spans="1:1" x14ac:dyDescent="0.35">
      <c r="A5899" s="89"/>
    </row>
    <row r="5900" spans="1:1" x14ac:dyDescent="0.35">
      <c r="A5900" s="89"/>
    </row>
    <row r="5901" spans="1:1" x14ac:dyDescent="0.35">
      <c r="A5901" s="89"/>
    </row>
    <row r="5902" spans="1:1" x14ac:dyDescent="0.35">
      <c r="A5902" s="89"/>
    </row>
    <row r="5903" spans="1:1" x14ac:dyDescent="0.35">
      <c r="A5903" s="89"/>
    </row>
    <row r="5904" spans="1:1" x14ac:dyDescent="0.35">
      <c r="A5904" s="89"/>
    </row>
    <row r="5905" spans="1:1" x14ac:dyDescent="0.35">
      <c r="A5905" s="89"/>
    </row>
    <row r="5906" spans="1:1" x14ac:dyDescent="0.35">
      <c r="A5906" s="89"/>
    </row>
    <row r="5907" spans="1:1" x14ac:dyDescent="0.35">
      <c r="A5907" s="89"/>
    </row>
    <row r="5908" spans="1:1" x14ac:dyDescent="0.35">
      <c r="A5908" s="89"/>
    </row>
    <row r="5909" spans="1:1" x14ac:dyDescent="0.35">
      <c r="A5909" s="89"/>
    </row>
    <row r="5910" spans="1:1" x14ac:dyDescent="0.35">
      <c r="A5910" s="89"/>
    </row>
    <row r="5911" spans="1:1" x14ac:dyDescent="0.35">
      <c r="A5911" s="89"/>
    </row>
    <row r="5912" spans="1:1" x14ac:dyDescent="0.35">
      <c r="A5912" s="89"/>
    </row>
    <row r="5913" spans="1:1" x14ac:dyDescent="0.35">
      <c r="A5913" s="89"/>
    </row>
    <row r="5914" spans="1:1" x14ac:dyDescent="0.35">
      <c r="A5914" s="89"/>
    </row>
    <row r="5915" spans="1:1" x14ac:dyDescent="0.35">
      <c r="A5915" s="89"/>
    </row>
    <row r="5916" spans="1:1" x14ac:dyDescent="0.35">
      <c r="A5916" s="89"/>
    </row>
    <row r="5917" spans="1:1" x14ac:dyDescent="0.35">
      <c r="A5917" s="89"/>
    </row>
    <row r="5918" spans="1:1" x14ac:dyDescent="0.35">
      <c r="A5918" s="89"/>
    </row>
    <row r="5919" spans="1:1" x14ac:dyDescent="0.35">
      <c r="A5919" s="89"/>
    </row>
    <row r="5920" spans="1:1" x14ac:dyDescent="0.35">
      <c r="A5920" s="89"/>
    </row>
    <row r="5921" spans="1:1" x14ac:dyDescent="0.35">
      <c r="A5921" s="89"/>
    </row>
    <row r="5922" spans="1:1" x14ac:dyDescent="0.35">
      <c r="A5922" s="89"/>
    </row>
    <row r="5923" spans="1:1" x14ac:dyDescent="0.35">
      <c r="A5923" s="89"/>
    </row>
    <row r="5924" spans="1:1" x14ac:dyDescent="0.35">
      <c r="A5924" s="89"/>
    </row>
    <row r="5925" spans="1:1" x14ac:dyDescent="0.35">
      <c r="A5925" s="89"/>
    </row>
    <row r="5926" spans="1:1" x14ac:dyDescent="0.35">
      <c r="A5926" s="89"/>
    </row>
    <row r="5927" spans="1:1" x14ac:dyDescent="0.35">
      <c r="A5927" s="89"/>
    </row>
    <row r="5928" spans="1:1" x14ac:dyDescent="0.35">
      <c r="A5928" s="89"/>
    </row>
    <row r="5929" spans="1:1" x14ac:dyDescent="0.35">
      <c r="A5929" s="89"/>
    </row>
    <row r="5930" spans="1:1" x14ac:dyDescent="0.35">
      <c r="A5930" s="89"/>
    </row>
    <row r="5931" spans="1:1" x14ac:dyDescent="0.35">
      <c r="A5931" s="89"/>
    </row>
    <row r="5932" spans="1:1" x14ac:dyDescent="0.35">
      <c r="A5932" s="89"/>
    </row>
    <row r="5933" spans="1:1" x14ac:dyDescent="0.35">
      <c r="A5933" s="89"/>
    </row>
    <row r="5934" spans="1:1" x14ac:dyDescent="0.35">
      <c r="A5934" s="89"/>
    </row>
    <row r="5935" spans="1:1" x14ac:dyDescent="0.35">
      <c r="A5935" s="89"/>
    </row>
    <row r="5936" spans="1:1" x14ac:dyDescent="0.35">
      <c r="A5936" s="89"/>
    </row>
    <row r="5937" spans="1:1" x14ac:dyDescent="0.35">
      <c r="A5937" s="89"/>
    </row>
    <row r="5938" spans="1:1" x14ac:dyDescent="0.35">
      <c r="A5938" s="89"/>
    </row>
    <row r="5939" spans="1:1" x14ac:dyDescent="0.35">
      <c r="A5939" s="89"/>
    </row>
    <row r="5940" spans="1:1" x14ac:dyDescent="0.35">
      <c r="A5940" s="89"/>
    </row>
    <row r="5941" spans="1:1" x14ac:dyDescent="0.35">
      <c r="A5941" s="89"/>
    </row>
    <row r="5942" spans="1:1" x14ac:dyDescent="0.35">
      <c r="A5942" s="89"/>
    </row>
    <row r="5943" spans="1:1" x14ac:dyDescent="0.35">
      <c r="A5943" s="89"/>
    </row>
    <row r="5944" spans="1:1" x14ac:dyDescent="0.35">
      <c r="A5944" s="89"/>
    </row>
    <row r="5945" spans="1:1" x14ac:dyDescent="0.35">
      <c r="A5945" s="89"/>
    </row>
    <row r="5946" spans="1:1" x14ac:dyDescent="0.35">
      <c r="A5946" s="89"/>
    </row>
    <row r="5947" spans="1:1" x14ac:dyDescent="0.35">
      <c r="A5947" s="89"/>
    </row>
    <row r="5948" spans="1:1" x14ac:dyDescent="0.35">
      <c r="A5948" s="89"/>
    </row>
    <row r="5949" spans="1:1" x14ac:dyDescent="0.35">
      <c r="A5949" s="89"/>
    </row>
    <row r="5950" spans="1:1" x14ac:dyDescent="0.35">
      <c r="A5950" s="89"/>
    </row>
    <row r="5951" spans="1:1" x14ac:dyDescent="0.35">
      <c r="A5951" s="89"/>
    </row>
    <row r="5952" spans="1:1" x14ac:dyDescent="0.35">
      <c r="A5952" s="89"/>
    </row>
    <row r="5953" spans="1:1" x14ac:dyDescent="0.35">
      <c r="A5953" s="89"/>
    </row>
    <row r="5954" spans="1:1" x14ac:dyDescent="0.35">
      <c r="A5954" s="89"/>
    </row>
    <row r="5955" spans="1:1" x14ac:dyDescent="0.35">
      <c r="A5955" s="89"/>
    </row>
    <row r="5956" spans="1:1" x14ac:dyDescent="0.35">
      <c r="A5956" s="89"/>
    </row>
    <row r="5957" spans="1:1" x14ac:dyDescent="0.35">
      <c r="A5957" s="89"/>
    </row>
    <row r="5958" spans="1:1" x14ac:dyDescent="0.35">
      <c r="A5958" s="89"/>
    </row>
    <row r="5959" spans="1:1" x14ac:dyDescent="0.35">
      <c r="A5959" s="89"/>
    </row>
    <row r="5960" spans="1:1" x14ac:dyDescent="0.35">
      <c r="A5960" s="89"/>
    </row>
    <row r="5961" spans="1:1" x14ac:dyDescent="0.35">
      <c r="A5961" s="89"/>
    </row>
    <row r="5962" spans="1:1" x14ac:dyDescent="0.35">
      <c r="A5962" s="89"/>
    </row>
    <row r="5963" spans="1:1" x14ac:dyDescent="0.35">
      <c r="A5963" s="89"/>
    </row>
    <row r="5964" spans="1:1" x14ac:dyDescent="0.35">
      <c r="A5964" s="89"/>
    </row>
    <row r="5965" spans="1:1" x14ac:dyDescent="0.35">
      <c r="A5965" s="89"/>
    </row>
    <row r="5966" spans="1:1" x14ac:dyDescent="0.35">
      <c r="A5966" s="89"/>
    </row>
    <row r="5967" spans="1:1" x14ac:dyDescent="0.35">
      <c r="A5967" s="89"/>
    </row>
    <row r="5968" spans="1:1" x14ac:dyDescent="0.35">
      <c r="A5968" s="89"/>
    </row>
    <row r="5969" spans="1:1" x14ac:dyDescent="0.35">
      <c r="A5969" s="89"/>
    </row>
    <row r="5970" spans="1:1" x14ac:dyDescent="0.35">
      <c r="A5970" s="89"/>
    </row>
    <row r="5971" spans="1:1" x14ac:dyDescent="0.35">
      <c r="A5971" s="89"/>
    </row>
    <row r="5972" spans="1:1" x14ac:dyDescent="0.35">
      <c r="A5972" s="89"/>
    </row>
    <row r="5973" spans="1:1" x14ac:dyDescent="0.35">
      <c r="A5973" s="89"/>
    </row>
    <row r="5974" spans="1:1" x14ac:dyDescent="0.35">
      <c r="A5974" s="89"/>
    </row>
    <row r="5975" spans="1:1" x14ac:dyDescent="0.35">
      <c r="A5975" s="89"/>
    </row>
    <row r="5976" spans="1:1" x14ac:dyDescent="0.35">
      <c r="A5976" s="89"/>
    </row>
    <row r="5977" spans="1:1" x14ac:dyDescent="0.35">
      <c r="A5977" s="89"/>
    </row>
    <row r="5978" spans="1:1" x14ac:dyDescent="0.35">
      <c r="A5978" s="89"/>
    </row>
    <row r="5979" spans="1:1" x14ac:dyDescent="0.35">
      <c r="A5979" s="89"/>
    </row>
    <row r="5980" spans="1:1" x14ac:dyDescent="0.35">
      <c r="A5980" s="89"/>
    </row>
    <row r="5981" spans="1:1" x14ac:dyDescent="0.35">
      <c r="A5981" s="89"/>
    </row>
    <row r="5982" spans="1:1" x14ac:dyDescent="0.35">
      <c r="A5982" s="89"/>
    </row>
    <row r="5983" spans="1:1" x14ac:dyDescent="0.35">
      <c r="A5983" s="89"/>
    </row>
    <row r="5984" spans="1:1" x14ac:dyDescent="0.35">
      <c r="A5984" s="89"/>
    </row>
    <row r="5985" spans="1:1" x14ac:dyDescent="0.35">
      <c r="A5985" s="89"/>
    </row>
    <row r="5986" spans="1:1" x14ac:dyDescent="0.35">
      <c r="A5986" s="89"/>
    </row>
    <row r="5987" spans="1:1" x14ac:dyDescent="0.35">
      <c r="A5987" s="89"/>
    </row>
    <row r="5988" spans="1:1" x14ac:dyDescent="0.35">
      <c r="A5988" s="89"/>
    </row>
    <row r="5989" spans="1:1" x14ac:dyDescent="0.35">
      <c r="A5989" s="89"/>
    </row>
    <row r="5990" spans="1:1" x14ac:dyDescent="0.35">
      <c r="A5990" s="89"/>
    </row>
    <row r="5991" spans="1:1" x14ac:dyDescent="0.35">
      <c r="A5991" s="89"/>
    </row>
    <row r="5992" spans="1:1" x14ac:dyDescent="0.35">
      <c r="A5992" s="89"/>
    </row>
    <row r="5993" spans="1:1" x14ac:dyDescent="0.35">
      <c r="A5993" s="89"/>
    </row>
    <row r="5994" spans="1:1" x14ac:dyDescent="0.35">
      <c r="A5994" s="89"/>
    </row>
    <row r="5995" spans="1:1" x14ac:dyDescent="0.35">
      <c r="A5995" s="89"/>
    </row>
    <row r="5996" spans="1:1" x14ac:dyDescent="0.35">
      <c r="A5996" s="89"/>
    </row>
    <row r="5997" spans="1:1" x14ac:dyDescent="0.35">
      <c r="A5997" s="89"/>
    </row>
    <row r="5998" spans="1:1" x14ac:dyDescent="0.35">
      <c r="A5998" s="89"/>
    </row>
    <row r="5999" spans="1:1" x14ac:dyDescent="0.35">
      <c r="A5999" s="89"/>
    </row>
    <row r="6000" spans="1:1" x14ac:dyDescent="0.35">
      <c r="A6000" s="89"/>
    </row>
    <row r="6001" spans="1:1" x14ac:dyDescent="0.35">
      <c r="A6001" s="89"/>
    </row>
    <row r="6002" spans="1:1" x14ac:dyDescent="0.35">
      <c r="A6002" s="89"/>
    </row>
    <row r="6003" spans="1:1" x14ac:dyDescent="0.35">
      <c r="A6003" s="89"/>
    </row>
    <row r="6004" spans="1:1" x14ac:dyDescent="0.35">
      <c r="A6004" s="89"/>
    </row>
    <row r="6005" spans="1:1" x14ac:dyDescent="0.35">
      <c r="A6005" s="89"/>
    </row>
    <row r="6006" spans="1:1" x14ac:dyDescent="0.35">
      <c r="A6006" s="89"/>
    </row>
    <row r="6007" spans="1:1" x14ac:dyDescent="0.35">
      <c r="A6007" s="89"/>
    </row>
    <row r="6008" spans="1:1" x14ac:dyDescent="0.35">
      <c r="A6008" s="89"/>
    </row>
    <row r="6009" spans="1:1" x14ac:dyDescent="0.35">
      <c r="A6009" s="89"/>
    </row>
    <row r="6010" spans="1:1" x14ac:dyDescent="0.35">
      <c r="A6010" s="89"/>
    </row>
    <row r="6011" spans="1:1" x14ac:dyDescent="0.35">
      <c r="A6011" s="89"/>
    </row>
    <row r="6012" spans="1:1" x14ac:dyDescent="0.35">
      <c r="A6012" s="89"/>
    </row>
    <row r="6013" spans="1:1" x14ac:dyDescent="0.35">
      <c r="A6013" s="89"/>
    </row>
    <row r="6014" spans="1:1" x14ac:dyDescent="0.35">
      <c r="A6014" s="89"/>
    </row>
    <row r="6015" spans="1:1" x14ac:dyDescent="0.35">
      <c r="A6015" s="89"/>
    </row>
    <row r="6016" spans="1:1" x14ac:dyDescent="0.35">
      <c r="A6016" s="89"/>
    </row>
    <row r="6017" spans="1:1" x14ac:dyDescent="0.35">
      <c r="A6017" s="89"/>
    </row>
    <row r="6018" spans="1:1" x14ac:dyDescent="0.35">
      <c r="A6018" s="89"/>
    </row>
    <row r="6019" spans="1:1" x14ac:dyDescent="0.35">
      <c r="A6019" s="89"/>
    </row>
    <row r="6020" spans="1:1" x14ac:dyDescent="0.35">
      <c r="A6020" s="89"/>
    </row>
    <row r="6021" spans="1:1" x14ac:dyDescent="0.35">
      <c r="A6021" s="89"/>
    </row>
    <row r="6022" spans="1:1" x14ac:dyDescent="0.35">
      <c r="A6022" s="89"/>
    </row>
    <row r="6023" spans="1:1" x14ac:dyDescent="0.35">
      <c r="A6023" s="89"/>
    </row>
    <row r="6024" spans="1:1" x14ac:dyDescent="0.35">
      <c r="A6024" s="89"/>
    </row>
    <row r="6025" spans="1:1" x14ac:dyDescent="0.35">
      <c r="A6025" s="89"/>
    </row>
    <row r="6026" spans="1:1" x14ac:dyDescent="0.35">
      <c r="A6026" s="89"/>
    </row>
    <row r="6027" spans="1:1" x14ac:dyDescent="0.35">
      <c r="A6027" s="89"/>
    </row>
    <row r="6028" spans="1:1" x14ac:dyDescent="0.35">
      <c r="A6028" s="89"/>
    </row>
    <row r="6029" spans="1:1" x14ac:dyDescent="0.35">
      <c r="A6029" s="89"/>
    </row>
    <row r="6030" spans="1:1" x14ac:dyDescent="0.35">
      <c r="A6030" s="89"/>
    </row>
    <row r="6031" spans="1:1" x14ac:dyDescent="0.35">
      <c r="A6031" s="89"/>
    </row>
    <row r="6032" spans="1:1" x14ac:dyDescent="0.35">
      <c r="A6032" s="89"/>
    </row>
    <row r="6033" spans="1:1" x14ac:dyDescent="0.35">
      <c r="A6033" s="89"/>
    </row>
    <row r="6034" spans="1:1" x14ac:dyDescent="0.35">
      <c r="A6034" s="89"/>
    </row>
    <row r="6035" spans="1:1" x14ac:dyDescent="0.35">
      <c r="A6035" s="89"/>
    </row>
    <row r="6036" spans="1:1" x14ac:dyDescent="0.35">
      <c r="A6036" s="89"/>
    </row>
    <row r="6037" spans="1:1" x14ac:dyDescent="0.35">
      <c r="A6037" s="89"/>
    </row>
    <row r="6038" spans="1:1" x14ac:dyDescent="0.35">
      <c r="A6038" s="89"/>
    </row>
    <row r="6039" spans="1:1" x14ac:dyDescent="0.35">
      <c r="A6039" s="89"/>
    </row>
    <row r="6040" spans="1:1" x14ac:dyDescent="0.35">
      <c r="A6040" s="89"/>
    </row>
    <row r="6041" spans="1:1" x14ac:dyDescent="0.35">
      <c r="A6041" s="89"/>
    </row>
    <row r="6042" spans="1:1" x14ac:dyDescent="0.35">
      <c r="A6042" s="89"/>
    </row>
    <row r="6043" spans="1:1" x14ac:dyDescent="0.35">
      <c r="A6043" s="89"/>
    </row>
    <row r="6044" spans="1:1" x14ac:dyDescent="0.35">
      <c r="A6044" s="89"/>
    </row>
    <row r="6045" spans="1:1" x14ac:dyDescent="0.35">
      <c r="A6045" s="89"/>
    </row>
    <row r="6046" spans="1:1" x14ac:dyDescent="0.35">
      <c r="A6046" s="89"/>
    </row>
    <row r="6047" spans="1:1" x14ac:dyDescent="0.35">
      <c r="A6047" s="89"/>
    </row>
    <row r="6048" spans="1:1" x14ac:dyDescent="0.35">
      <c r="A6048" s="89"/>
    </row>
    <row r="6049" spans="1:1" x14ac:dyDescent="0.35">
      <c r="A6049" s="89"/>
    </row>
    <row r="6050" spans="1:1" x14ac:dyDescent="0.35">
      <c r="A6050" s="89"/>
    </row>
    <row r="6051" spans="1:1" x14ac:dyDescent="0.35">
      <c r="A6051" s="89"/>
    </row>
    <row r="6052" spans="1:1" x14ac:dyDescent="0.35">
      <c r="A6052" s="89"/>
    </row>
    <row r="6053" spans="1:1" x14ac:dyDescent="0.35">
      <c r="A6053" s="89"/>
    </row>
    <row r="6054" spans="1:1" x14ac:dyDescent="0.35">
      <c r="A6054" s="89"/>
    </row>
    <row r="6055" spans="1:1" x14ac:dyDescent="0.35">
      <c r="A6055" s="89"/>
    </row>
    <row r="6056" spans="1:1" x14ac:dyDescent="0.35">
      <c r="A6056" s="89"/>
    </row>
    <row r="6057" spans="1:1" x14ac:dyDescent="0.35">
      <c r="A6057" s="89"/>
    </row>
    <row r="6058" spans="1:1" x14ac:dyDescent="0.35">
      <c r="A6058" s="89"/>
    </row>
    <row r="6059" spans="1:1" x14ac:dyDescent="0.35">
      <c r="A6059" s="89"/>
    </row>
    <row r="6060" spans="1:1" x14ac:dyDescent="0.35">
      <c r="A6060" s="89"/>
    </row>
    <row r="6061" spans="1:1" x14ac:dyDescent="0.35">
      <c r="A6061" s="89"/>
    </row>
    <row r="6062" spans="1:1" x14ac:dyDescent="0.35">
      <c r="A6062" s="89"/>
    </row>
    <row r="6063" spans="1:1" x14ac:dyDescent="0.35">
      <c r="A6063" s="89"/>
    </row>
    <row r="6064" spans="1:1" x14ac:dyDescent="0.35">
      <c r="A6064" s="89"/>
    </row>
    <row r="6065" spans="1:1" x14ac:dyDescent="0.35">
      <c r="A6065" s="89"/>
    </row>
    <row r="6066" spans="1:1" x14ac:dyDescent="0.35">
      <c r="A6066" s="89"/>
    </row>
    <row r="6067" spans="1:1" x14ac:dyDescent="0.35">
      <c r="A6067" s="89"/>
    </row>
    <row r="6068" spans="1:1" x14ac:dyDescent="0.35">
      <c r="A6068" s="89"/>
    </row>
    <row r="6069" spans="1:1" x14ac:dyDescent="0.35">
      <c r="A6069" s="89"/>
    </row>
    <row r="6070" spans="1:1" x14ac:dyDescent="0.35">
      <c r="A6070" s="89"/>
    </row>
    <row r="6071" spans="1:1" x14ac:dyDescent="0.35">
      <c r="A6071" s="89"/>
    </row>
    <row r="6072" spans="1:1" x14ac:dyDescent="0.35">
      <c r="A6072" s="89"/>
    </row>
    <row r="6073" spans="1:1" x14ac:dyDescent="0.35">
      <c r="A6073" s="89"/>
    </row>
    <row r="6074" spans="1:1" x14ac:dyDescent="0.35">
      <c r="A6074" s="89"/>
    </row>
    <row r="6075" spans="1:1" x14ac:dyDescent="0.35">
      <c r="A6075" s="89"/>
    </row>
    <row r="6076" spans="1:1" x14ac:dyDescent="0.35">
      <c r="A6076" s="89"/>
    </row>
    <row r="6077" spans="1:1" x14ac:dyDescent="0.35">
      <c r="A6077" s="89"/>
    </row>
    <row r="6078" spans="1:1" x14ac:dyDescent="0.35">
      <c r="A6078" s="89"/>
    </row>
    <row r="6079" spans="1:1" x14ac:dyDescent="0.35">
      <c r="A6079" s="89"/>
    </row>
    <row r="6080" spans="1:1" x14ac:dyDescent="0.35">
      <c r="A6080" s="89"/>
    </row>
    <row r="6081" spans="1:1" x14ac:dyDescent="0.35">
      <c r="A6081" s="89"/>
    </row>
    <row r="6082" spans="1:1" x14ac:dyDescent="0.35">
      <c r="A6082" s="89"/>
    </row>
    <row r="6083" spans="1:1" x14ac:dyDescent="0.35">
      <c r="A6083" s="89"/>
    </row>
    <row r="6084" spans="1:1" x14ac:dyDescent="0.35">
      <c r="A6084" s="89"/>
    </row>
    <row r="6085" spans="1:1" x14ac:dyDescent="0.35">
      <c r="A6085" s="89"/>
    </row>
    <row r="6086" spans="1:1" x14ac:dyDescent="0.35">
      <c r="A6086" s="89"/>
    </row>
    <row r="6087" spans="1:1" x14ac:dyDescent="0.35">
      <c r="A6087" s="89"/>
    </row>
    <row r="6088" spans="1:1" x14ac:dyDescent="0.35">
      <c r="A6088" s="89"/>
    </row>
    <row r="6089" spans="1:1" x14ac:dyDescent="0.35">
      <c r="A6089" s="89"/>
    </row>
    <row r="6090" spans="1:1" x14ac:dyDescent="0.35">
      <c r="A6090" s="89"/>
    </row>
    <row r="6091" spans="1:1" x14ac:dyDescent="0.35">
      <c r="A6091" s="89"/>
    </row>
    <row r="6092" spans="1:1" x14ac:dyDescent="0.35">
      <c r="A6092" s="89"/>
    </row>
    <row r="6093" spans="1:1" x14ac:dyDescent="0.35">
      <c r="A6093" s="89"/>
    </row>
    <row r="6094" spans="1:1" x14ac:dyDescent="0.35">
      <c r="A6094" s="89"/>
    </row>
    <row r="6095" spans="1:1" x14ac:dyDescent="0.35">
      <c r="A6095" s="89"/>
    </row>
    <row r="6096" spans="1:1" x14ac:dyDescent="0.35">
      <c r="A6096" s="89"/>
    </row>
    <row r="6097" spans="1:1" x14ac:dyDescent="0.35">
      <c r="A6097" s="89"/>
    </row>
    <row r="6098" spans="1:1" x14ac:dyDescent="0.35">
      <c r="A6098" s="89"/>
    </row>
    <row r="6099" spans="1:1" x14ac:dyDescent="0.35">
      <c r="A6099" s="89"/>
    </row>
    <row r="6100" spans="1:1" x14ac:dyDescent="0.35">
      <c r="A6100" s="89"/>
    </row>
    <row r="6101" spans="1:1" x14ac:dyDescent="0.35">
      <c r="A6101" s="89"/>
    </row>
    <row r="6102" spans="1:1" x14ac:dyDescent="0.35">
      <c r="A6102" s="89"/>
    </row>
    <row r="6103" spans="1:1" x14ac:dyDescent="0.35">
      <c r="A6103" s="89"/>
    </row>
    <row r="6104" spans="1:1" x14ac:dyDescent="0.35">
      <c r="A6104" s="89"/>
    </row>
    <row r="6105" spans="1:1" x14ac:dyDescent="0.35">
      <c r="A6105" s="89"/>
    </row>
    <row r="6106" spans="1:1" x14ac:dyDescent="0.35">
      <c r="A6106" s="89"/>
    </row>
    <row r="6107" spans="1:1" x14ac:dyDescent="0.35">
      <c r="A6107" s="89"/>
    </row>
    <row r="6108" spans="1:1" x14ac:dyDescent="0.35">
      <c r="A6108" s="89"/>
    </row>
    <row r="6109" spans="1:1" x14ac:dyDescent="0.35">
      <c r="A6109" s="89"/>
    </row>
    <row r="6110" spans="1:1" x14ac:dyDescent="0.35">
      <c r="A6110" s="89"/>
    </row>
    <row r="6111" spans="1:1" x14ac:dyDescent="0.35">
      <c r="A6111" s="89"/>
    </row>
    <row r="6112" spans="1:1" x14ac:dyDescent="0.35">
      <c r="A6112" s="89"/>
    </row>
    <row r="6113" spans="1:1" x14ac:dyDescent="0.35">
      <c r="A6113" s="89"/>
    </row>
    <row r="6114" spans="1:1" x14ac:dyDescent="0.35">
      <c r="A6114" s="89"/>
    </row>
    <row r="6115" spans="1:1" x14ac:dyDescent="0.35">
      <c r="A6115" s="89"/>
    </row>
    <row r="6116" spans="1:1" x14ac:dyDescent="0.35">
      <c r="A6116" s="89"/>
    </row>
    <row r="6117" spans="1:1" x14ac:dyDescent="0.35">
      <c r="A6117" s="89"/>
    </row>
    <row r="6118" spans="1:1" x14ac:dyDescent="0.35">
      <c r="A6118" s="89"/>
    </row>
    <row r="6119" spans="1:1" x14ac:dyDescent="0.35">
      <c r="A6119" s="89"/>
    </row>
    <row r="6120" spans="1:1" x14ac:dyDescent="0.35">
      <c r="A6120" s="89"/>
    </row>
    <row r="6121" spans="1:1" x14ac:dyDescent="0.35">
      <c r="A6121" s="89"/>
    </row>
    <row r="6122" spans="1:1" x14ac:dyDescent="0.35">
      <c r="A6122" s="89"/>
    </row>
    <row r="6123" spans="1:1" x14ac:dyDescent="0.35">
      <c r="A6123" s="89"/>
    </row>
    <row r="6124" spans="1:1" x14ac:dyDescent="0.35">
      <c r="A6124" s="89"/>
    </row>
    <row r="6125" spans="1:1" x14ac:dyDescent="0.35">
      <c r="A6125" s="89"/>
    </row>
    <row r="6126" spans="1:1" x14ac:dyDescent="0.35">
      <c r="A6126" s="89"/>
    </row>
    <row r="6127" spans="1:1" x14ac:dyDescent="0.35">
      <c r="A6127" s="89"/>
    </row>
    <row r="6128" spans="1:1" x14ac:dyDescent="0.35">
      <c r="A6128" s="89"/>
    </row>
    <row r="6129" spans="1:1" x14ac:dyDescent="0.35">
      <c r="A6129" s="89"/>
    </row>
    <row r="6130" spans="1:1" x14ac:dyDescent="0.35">
      <c r="A6130" s="89"/>
    </row>
    <row r="6131" spans="1:1" x14ac:dyDescent="0.35">
      <c r="A6131" s="89"/>
    </row>
    <row r="6132" spans="1:1" x14ac:dyDescent="0.35">
      <c r="A6132" s="89"/>
    </row>
    <row r="6133" spans="1:1" x14ac:dyDescent="0.35">
      <c r="A6133" s="89"/>
    </row>
    <row r="6134" spans="1:1" x14ac:dyDescent="0.35">
      <c r="A6134" s="89"/>
    </row>
    <row r="6135" spans="1:1" x14ac:dyDescent="0.35">
      <c r="A6135" s="89"/>
    </row>
    <row r="6136" spans="1:1" x14ac:dyDescent="0.35">
      <c r="A6136" s="89"/>
    </row>
    <row r="6137" spans="1:1" x14ac:dyDescent="0.35">
      <c r="A6137" s="89"/>
    </row>
    <row r="6138" spans="1:1" x14ac:dyDescent="0.35">
      <c r="A6138" s="89"/>
    </row>
    <row r="6139" spans="1:1" x14ac:dyDescent="0.35">
      <c r="A6139" s="89"/>
    </row>
    <row r="6140" spans="1:1" x14ac:dyDescent="0.35">
      <c r="A6140" s="89"/>
    </row>
    <row r="6141" spans="1:1" x14ac:dyDescent="0.35">
      <c r="A6141" s="89"/>
    </row>
    <row r="6142" spans="1:1" x14ac:dyDescent="0.35">
      <c r="A6142" s="89"/>
    </row>
    <row r="6143" spans="1:1" x14ac:dyDescent="0.35">
      <c r="A6143" s="89"/>
    </row>
    <row r="6144" spans="1:1" x14ac:dyDescent="0.35">
      <c r="A6144" s="89"/>
    </row>
    <row r="6145" spans="1:1" x14ac:dyDescent="0.35">
      <c r="A6145" s="89"/>
    </row>
    <row r="6146" spans="1:1" x14ac:dyDescent="0.35">
      <c r="A6146" s="89"/>
    </row>
    <row r="6147" spans="1:1" x14ac:dyDescent="0.35">
      <c r="A6147" s="89"/>
    </row>
    <row r="6148" spans="1:1" x14ac:dyDescent="0.35">
      <c r="A6148" s="89"/>
    </row>
    <row r="6149" spans="1:1" x14ac:dyDescent="0.35">
      <c r="A6149" s="89"/>
    </row>
    <row r="6150" spans="1:1" x14ac:dyDescent="0.35">
      <c r="A6150" s="89"/>
    </row>
    <row r="6151" spans="1:1" x14ac:dyDescent="0.35">
      <c r="A6151" s="89"/>
    </row>
    <row r="6152" spans="1:1" x14ac:dyDescent="0.35">
      <c r="A6152" s="89"/>
    </row>
    <row r="6153" spans="1:1" x14ac:dyDescent="0.35">
      <c r="A6153" s="89"/>
    </row>
    <row r="6154" spans="1:1" x14ac:dyDescent="0.35">
      <c r="A6154" s="89"/>
    </row>
    <row r="6155" spans="1:1" x14ac:dyDescent="0.35">
      <c r="A6155" s="89"/>
    </row>
    <row r="6156" spans="1:1" x14ac:dyDescent="0.35">
      <c r="A6156" s="89"/>
    </row>
    <row r="6157" spans="1:1" x14ac:dyDescent="0.35">
      <c r="A6157" s="89"/>
    </row>
    <row r="6158" spans="1:1" x14ac:dyDescent="0.35">
      <c r="A6158" s="89"/>
    </row>
    <row r="6159" spans="1:1" x14ac:dyDescent="0.35">
      <c r="A6159" s="89"/>
    </row>
    <row r="6160" spans="1:1" x14ac:dyDescent="0.35">
      <c r="A6160" s="89"/>
    </row>
    <row r="6161" spans="1:1" x14ac:dyDescent="0.35">
      <c r="A6161" s="89"/>
    </row>
    <row r="6162" spans="1:1" x14ac:dyDescent="0.35">
      <c r="A6162" s="89"/>
    </row>
    <row r="6163" spans="1:1" x14ac:dyDescent="0.35">
      <c r="A6163" s="89"/>
    </row>
    <row r="6164" spans="1:1" x14ac:dyDescent="0.35">
      <c r="A6164" s="89"/>
    </row>
    <row r="6165" spans="1:1" x14ac:dyDescent="0.35">
      <c r="A6165" s="89"/>
    </row>
    <row r="6166" spans="1:1" x14ac:dyDescent="0.35">
      <c r="A6166" s="89"/>
    </row>
    <row r="6167" spans="1:1" x14ac:dyDescent="0.35">
      <c r="A6167" s="89"/>
    </row>
    <row r="6168" spans="1:1" x14ac:dyDescent="0.35">
      <c r="A6168" s="89"/>
    </row>
    <row r="6169" spans="1:1" x14ac:dyDescent="0.35">
      <c r="A6169" s="89"/>
    </row>
    <row r="6170" spans="1:1" x14ac:dyDescent="0.35">
      <c r="A6170" s="89"/>
    </row>
    <row r="6171" spans="1:1" x14ac:dyDescent="0.35">
      <c r="A6171" s="89"/>
    </row>
    <row r="6172" spans="1:1" x14ac:dyDescent="0.35">
      <c r="A6172" s="89"/>
    </row>
    <row r="6173" spans="1:1" x14ac:dyDescent="0.35">
      <c r="A6173" s="89"/>
    </row>
    <row r="6174" spans="1:1" x14ac:dyDescent="0.35">
      <c r="A6174" s="89"/>
    </row>
    <row r="6175" spans="1:1" x14ac:dyDescent="0.35">
      <c r="A6175" s="89"/>
    </row>
    <row r="6176" spans="1:1" x14ac:dyDescent="0.35">
      <c r="A6176" s="89"/>
    </row>
    <row r="6177" spans="1:1" x14ac:dyDescent="0.35">
      <c r="A6177" s="89"/>
    </row>
    <row r="6178" spans="1:1" x14ac:dyDescent="0.35">
      <c r="A6178" s="89"/>
    </row>
    <row r="6179" spans="1:1" x14ac:dyDescent="0.35">
      <c r="A6179" s="89"/>
    </row>
    <row r="6180" spans="1:1" x14ac:dyDescent="0.35">
      <c r="A6180" s="89"/>
    </row>
    <row r="6181" spans="1:1" x14ac:dyDescent="0.35">
      <c r="A6181" s="89"/>
    </row>
    <row r="6182" spans="1:1" x14ac:dyDescent="0.35">
      <c r="A6182" s="89"/>
    </row>
    <row r="6183" spans="1:1" x14ac:dyDescent="0.35">
      <c r="A6183" s="89"/>
    </row>
    <row r="6184" spans="1:1" x14ac:dyDescent="0.35">
      <c r="A6184" s="89"/>
    </row>
    <row r="6185" spans="1:1" x14ac:dyDescent="0.35">
      <c r="A6185" s="89"/>
    </row>
    <row r="6186" spans="1:1" x14ac:dyDescent="0.35">
      <c r="A6186" s="89"/>
    </row>
    <row r="6187" spans="1:1" x14ac:dyDescent="0.35">
      <c r="A6187" s="89"/>
    </row>
    <row r="6188" spans="1:1" x14ac:dyDescent="0.35">
      <c r="A6188" s="89"/>
    </row>
    <row r="6189" spans="1:1" x14ac:dyDescent="0.35">
      <c r="A6189" s="89"/>
    </row>
    <row r="6190" spans="1:1" x14ac:dyDescent="0.35">
      <c r="A6190" s="89"/>
    </row>
    <row r="6191" spans="1:1" x14ac:dyDescent="0.35">
      <c r="A6191" s="89"/>
    </row>
    <row r="6192" spans="1:1" x14ac:dyDescent="0.35">
      <c r="A6192" s="89"/>
    </row>
    <row r="6193" spans="1:1" x14ac:dyDescent="0.35">
      <c r="A6193" s="89"/>
    </row>
    <row r="6194" spans="1:1" x14ac:dyDescent="0.35">
      <c r="A6194" s="89"/>
    </row>
    <row r="6195" spans="1:1" x14ac:dyDescent="0.35">
      <c r="A6195" s="89"/>
    </row>
    <row r="6196" spans="1:1" x14ac:dyDescent="0.35">
      <c r="A6196" s="89"/>
    </row>
    <row r="6197" spans="1:1" x14ac:dyDescent="0.35">
      <c r="A6197" s="89"/>
    </row>
    <row r="6198" spans="1:1" x14ac:dyDescent="0.35">
      <c r="A6198" s="89"/>
    </row>
    <row r="6199" spans="1:1" x14ac:dyDescent="0.35">
      <c r="A6199" s="89"/>
    </row>
    <row r="6200" spans="1:1" x14ac:dyDescent="0.35">
      <c r="A6200" s="89"/>
    </row>
    <row r="6201" spans="1:1" x14ac:dyDescent="0.35">
      <c r="A6201" s="89"/>
    </row>
    <row r="6202" spans="1:1" x14ac:dyDescent="0.35">
      <c r="A6202" s="89"/>
    </row>
    <row r="6203" spans="1:1" x14ac:dyDescent="0.35">
      <c r="A6203" s="89"/>
    </row>
    <row r="6204" spans="1:1" x14ac:dyDescent="0.35">
      <c r="A6204" s="89"/>
    </row>
    <row r="6205" spans="1:1" x14ac:dyDescent="0.35">
      <c r="A6205" s="89"/>
    </row>
    <row r="6206" spans="1:1" x14ac:dyDescent="0.35">
      <c r="A6206" s="89"/>
    </row>
    <row r="6207" spans="1:1" x14ac:dyDescent="0.35">
      <c r="A6207" s="89"/>
    </row>
    <row r="6208" spans="1:1" x14ac:dyDescent="0.35">
      <c r="A6208" s="89"/>
    </row>
    <row r="6209" spans="1:1" x14ac:dyDescent="0.35">
      <c r="A6209" s="89"/>
    </row>
    <row r="6210" spans="1:1" x14ac:dyDescent="0.35">
      <c r="A6210" s="89"/>
    </row>
    <row r="6211" spans="1:1" x14ac:dyDescent="0.35">
      <c r="A6211" s="89"/>
    </row>
    <row r="6212" spans="1:1" x14ac:dyDescent="0.35">
      <c r="A6212" s="89"/>
    </row>
    <row r="6213" spans="1:1" x14ac:dyDescent="0.35">
      <c r="A6213" s="89"/>
    </row>
    <row r="6214" spans="1:1" x14ac:dyDescent="0.35">
      <c r="A6214" s="89"/>
    </row>
    <row r="6215" spans="1:1" x14ac:dyDescent="0.35">
      <c r="A6215" s="89"/>
    </row>
    <row r="6216" spans="1:1" x14ac:dyDescent="0.35">
      <c r="A6216" s="89"/>
    </row>
    <row r="6217" spans="1:1" x14ac:dyDescent="0.35">
      <c r="A6217" s="89"/>
    </row>
    <row r="6218" spans="1:1" x14ac:dyDescent="0.35">
      <c r="A6218" s="89"/>
    </row>
    <row r="6219" spans="1:1" x14ac:dyDescent="0.35">
      <c r="A6219" s="89"/>
    </row>
    <row r="6220" spans="1:1" x14ac:dyDescent="0.35">
      <c r="A6220" s="89"/>
    </row>
    <row r="6221" spans="1:1" x14ac:dyDescent="0.35">
      <c r="A6221" s="89"/>
    </row>
    <row r="6222" spans="1:1" x14ac:dyDescent="0.35">
      <c r="A6222" s="89"/>
    </row>
    <row r="6223" spans="1:1" x14ac:dyDescent="0.35">
      <c r="A6223" s="89"/>
    </row>
    <row r="6224" spans="1:1" x14ac:dyDescent="0.35">
      <c r="A6224" s="89"/>
    </row>
    <row r="6225" spans="1:1" x14ac:dyDescent="0.35">
      <c r="A6225" s="89"/>
    </row>
    <row r="6226" spans="1:1" x14ac:dyDescent="0.35">
      <c r="A6226" s="89"/>
    </row>
    <row r="6227" spans="1:1" x14ac:dyDescent="0.35">
      <c r="A6227" s="89"/>
    </row>
    <row r="6228" spans="1:1" x14ac:dyDescent="0.35">
      <c r="A6228" s="89"/>
    </row>
    <row r="6229" spans="1:1" x14ac:dyDescent="0.35">
      <c r="A6229" s="89"/>
    </row>
    <row r="6230" spans="1:1" x14ac:dyDescent="0.35">
      <c r="A6230" s="89"/>
    </row>
    <row r="6231" spans="1:1" x14ac:dyDescent="0.35">
      <c r="A6231" s="89"/>
    </row>
    <row r="6232" spans="1:1" x14ac:dyDescent="0.35">
      <c r="A6232" s="89"/>
    </row>
    <row r="6233" spans="1:1" x14ac:dyDescent="0.35">
      <c r="A6233" s="89"/>
    </row>
    <row r="6234" spans="1:1" x14ac:dyDescent="0.35">
      <c r="A6234" s="89"/>
    </row>
    <row r="6235" spans="1:1" x14ac:dyDescent="0.35">
      <c r="A6235" s="89"/>
    </row>
    <row r="6236" spans="1:1" x14ac:dyDescent="0.35">
      <c r="A6236" s="89"/>
    </row>
    <row r="6237" spans="1:1" x14ac:dyDescent="0.35">
      <c r="A6237" s="89"/>
    </row>
    <row r="6238" spans="1:1" x14ac:dyDescent="0.35">
      <c r="A6238" s="89"/>
    </row>
    <row r="6239" spans="1:1" x14ac:dyDescent="0.35">
      <c r="A6239" s="89"/>
    </row>
    <row r="6240" spans="1:1" x14ac:dyDescent="0.35">
      <c r="A6240" s="89"/>
    </row>
    <row r="6241" spans="1:1" x14ac:dyDescent="0.35">
      <c r="A6241" s="89"/>
    </row>
    <row r="6242" spans="1:1" x14ac:dyDescent="0.35">
      <c r="A6242" s="89"/>
    </row>
    <row r="6243" spans="1:1" x14ac:dyDescent="0.35">
      <c r="A6243" s="89"/>
    </row>
    <row r="6244" spans="1:1" x14ac:dyDescent="0.35">
      <c r="A6244" s="89"/>
    </row>
    <row r="6245" spans="1:1" x14ac:dyDescent="0.35">
      <c r="A6245" s="89"/>
    </row>
    <row r="6246" spans="1:1" x14ac:dyDescent="0.35">
      <c r="A6246" s="89"/>
    </row>
    <row r="6247" spans="1:1" x14ac:dyDescent="0.35">
      <c r="A6247" s="89"/>
    </row>
    <row r="6248" spans="1:1" x14ac:dyDescent="0.35">
      <c r="A6248" s="89"/>
    </row>
    <row r="6249" spans="1:1" x14ac:dyDescent="0.35">
      <c r="A6249" s="89"/>
    </row>
    <row r="6250" spans="1:1" x14ac:dyDescent="0.35">
      <c r="A6250" s="89"/>
    </row>
    <row r="6251" spans="1:1" x14ac:dyDescent="0.35">
      <c r="A6251" s="89"/>
    </row>
    <row r="6252" spans="1:1" x14ac:dyDescent="0.35">
      <c r="A6252" s="89"/>
    </row>
    <row r="6253" spans="1:1" x14ac:dyDescent="0.35">
      <c r="A6253" s="89"/>
    </row>
    <row r="6254" spans="1:1" x14ac:dyDescent="0.35">
      <c r="A6254" s="89"/>
    </row>
    <row r="6255" spans="1:1" x14ac:dyDescent="0.35">
      <c r="A6255" s="89"/>
    </row>
    <row r="6256" spans="1:1" x14ac:dyDescent="0.35">
      <c r="A6256" s="89"/>
    </row>
    <row r="6257" spans="1:1" x14ac:dyDescent="0.35">
      <c r="A6257" s="89"/>
    </row>
    <row r="6258" spans="1:1" x14ac:dyDescent="0.35">
      <c r="A6258" s="89"/>
    </row>
    <row r="6259" spans="1:1" x14ac:dyDescent="0.35">
      <c r="A6259" s="89"/>
    </row>
    <row r="6260" spans="1:1" x14ac:dyDescent="0.35">
      <c r="A6260" s="89"/>
    </row>
    <row r="6261" spans="1:1" x14ac:dyDescent="0.35">
      <c r="A6261" s="89"/>
    </row>
    <row r="6262" spans="1:1" x14ac:dyDescent="0.35">
      <c r="A6262" s="89"/>
    </row>
    <row r="6263" spans="1:1" x14ac:dyDescent="0.35">
      <c r="A6263" s="89"/>
    </row>
    <row r="6264" spans="1:1" x14ac:dyDescent="0.35">
      <c r="A6264" s="89"/>
    </row>
    <row r="6265" spans="1:1" x14ac:dyDescent="0.35">
      <c r="A6265" s="89"/>
    </row>
    <row r="6266" spans="1:1" x14ac:dyDescent="0.35">
      <c r="A6266" s="89"/>
    </row>
    <row r="6267" spans="1:1" x14ac:dyDescent="0.35">
      <c r="A6267" s="89"/>
    </row>
    <row r="6268" spans="1:1" x14ac:dyDescent="0.35">
      <c r="A6268" s="89"/>
    </row>
    <row r="6269" spans="1:1" x14ac:dyDescent="0.35">
      <c r="A6269" s="89"/>
    </row>
    <row r="6270" spans="1:1" x14ac:dyDescent="0.35">
      <c r="A6270" s="89"/>
    </row>
    <row r="6271" spans="1:1" x14ac:dyDescent="0.35">
      <c r="A6271" s="89"/>
    </row>
    <row r="6272" spans="1:1" x14ac:dyDescent="0.35">
      <c r="A6272" s="89"/>
    </row>
    <row r="6273" spans="1:1" x14ac:dyDescent="0.35">
      <c r="A6273" s="89"/>
    </row>
    <row r="6274" spans="1:1" x14ac:dyDescent="0.35">
      <c r="A6274" s="89"/>
    </row>
    <row r="6275" spans="1:1" x14ac:dyDescent="0.35">
      <c r="A6275" s="89"/>
    </row>
    <row r="6276" spans="1:1" x14ac:dyDescent="0.35">
      <c r="A6276" s="89"/>
    </row>
    <row r="6277" spans="1:1" x14ac:dyDescent="0.35">
      <c r="A6277" s="89"/>
    </row>
    <row r="6278" spans="1:1" x14ac:dyDescent="0.35">
      <c r="A6278" s="89"/>
    </row>
    <row r="6279" spans="1:1" x14ac:dyDescent="0.35">
      <c r="A6279" s="89"/>
    </row>
    <row r="6280" spans="1:1" x14ac:dyDescent="0.35">
      <c r="A6280" s="89"/>
    </row>
    <row r="6281" spans="1:1" x14ac:dyDescent="0.35">
      <c r="A6281" s="89"/>
    </row>
    <row r="6282" spans="1:1" x14ac:dyDescent="0.35">
      <c r="A6282" s="89"/>
    </row>
    <row r="6283" spans="1:1" x14ac:dyDescent="0.35">
      <c r="A6283" s="89"/>
    </row>
    <row r="6284" spans="1:1" x14ac:dyDescent="0.35">
      <c r="A6284" s="89"/>
    </row>
    <row r="6285" spans="1:1" x14ac:dyDescent="0.35">
      <c r="A6285" s="89"/>
    </row>
    <row r="6286" spans="1:1" x14ac:dyDescent="0.35">
      <c r="A6286" s="89"/>
    </row>
    <row r="6287" spans="1:1" x14ac:dyDescent="0.35">
      <c r="A6287" s="89"/>
    </row>
    <row r="6288" spans="1:1" x14ac:dyDescent="0.35">
      <c r="A6288" s="89"/>
    </row>
    <row r="6289" spans="1:1" x14ac:dyDescent="0.35">
      <c r="A6289" s="89"/>
    </row>
    <row r="6290" spans="1:1" x14ac:dyDescent="0.35">
      <c r="A6290" s="89"/>
    </row>
    <row r="6291" spans="1:1" x14ac:dyDescent="0.35">
      <c r="A6291" s="89"/>
    </row>
    <row r="6292" spans="1:1" x14ac:dyDescent="0.35">
      <c r="A6292" s="89"/>
    </row>
    <row r="6293" spans="1:1" x14ac:dyDescent="0.35">
      <c r="A6293" s="89"/>
    </row>
    <row r="6294" spans="1:1" x14ac:dyDescent="0.35">
      <c r="A6294" s="89"/>
    </row>
    <row r="6295" spans="1:1" x14ac:dyDescent="0.35">
      <c r="A6295" s="89"/>
    </row>
    <row r="6296" spans="1:1" x14ac:dyDescent="0.35">
      <c r="A6296" s="89"/>
    </row>
    <row r="6297" spans="1:1" x14ac:dyDescent="0.35">
      <c r="A6297" s="89"/>
    </row>
    <row r="6298" spans="1:1" x14ac:dyDescent="0.35">
      <c r="A6298" s="89"/>
    </row>
    <row r="6299" spans="1:1" x14ac:dyDescent="0.35">
      <c r="A6299" s="89"/>
    </row>
    <row r="6300" spans="1:1" x14ac:dyDescent="0.35">
      <c r="A6300" s="89"/>
    </row>
    <row r="6301" spans="1:1" x14ac:dyDescent="0.35">
      <c r="A6301" s="89"/>
    </row>
    <row r="6302" spans="1:1" x14ac:dyDescent="0.35">
      <c r="A6302" s="89"/>
    </row>
    <row r="6303" spans="1:1" x14ac:dyDescent="0.35">
      <c r="A6303" s="89"/>
    </row>
    <row r="6304" spans="1:1" x14ac:dyDescent="0.35">
      <c r="A6304" s="89"/>
    </row>
    <row r="6305" spans="1:1" x14ac:dyDescent="0.35">
      <c r="A6305" s="89"/>
    </row>
    <row r="6306" spans="1:1" x14ac:dyDescent="0.35">
      <c r="A6306" s="89"/>
    </row>
    <row r="6307" spans="1:1" x14ac:dyDescent="0.35">
      <c r="A6307" s="89"/>
    </row>
    <row r="6308" spans="1:1" x14ac:dyDescent="0.35">
      <c r="A6308" s="89"/>
    </row>
    <row r="6309" spans="1:1" x14ac:dyDescent="0.35">
      <c r="A6309" s="89"/>
    </row>
    <row r="6310" spans="1:1" x14ac:dyDescent="0.35">
      <c r="A6310" s="89"/>
    </row>
    <row r="6311" spans="1:1" x14ac:dyDescent="0.35">
      <c r="A6311" s="89"/>
    </row>
    <row r="6312" spans="1:1" x14ac:dyDescent="0.35">
      <c r="A6312" s="89"/>
    </row>
    <row r="6313" spans="1:1" x14ac:dyDescent="0.35">
      <c r="A6313" s="89"/>
    </row>
    <row r="6314" spans="1:1" x14ac:dyDescent="0.35">
      <c r="A6314" s="89"/>
    </row>
    <row r="6315" spans="1:1" x14ac:dyDescent="0.35">
      <c r="A6315" s="89"/>
    </row>
    <row r="6316" spans="1:1" x14ac:dyDescent="0.35">
      <c r="A6316" s="89"/>
    </row>
    <row r="6317" spans="1:1" x14ac:dyDescent="0.35">
      <c r="A6317" s="89"/>
    </row>
    <row r="6318" spans="1:1" x14ac:dyDescent="0.35">
      <c r="A6318" s="89"/>
    </row>
    <row r="6319" spans="1:1" x14ac:dyDescent="0.35">
      <c r="A6319" s="89"/>
    </row>
    <row r="6320" spans="1:1" x14ac:dyDescent="0.35">
      <c r="A6320" s="89"/>
    </row>
    <row r="6321" spans="1:1" x14ac:dyDescent="0.35">
      <c r="A6321" s="89"/>
    </row>
    <row r="6322" spans="1:1" x14ac:dyDescent="0.35">
      <c r="A6322" s="89"/>
    </row>
    <row r="6323" spans="1:1" x14ac:dyDescent="0.35">
      <c r="A6323" s="89"/>
    </row>
    <row r="6324" spans="1:1" x14ac:dyDescent="0.35">
      <c r="A6324" s="89"/>
    </row>
    <row r="6325" spans="1:1" x14ac:dyDescent="0.35">
      <c r="A6325" s="89"/>
    </row>
    <row r="6326" spans="1:1" x14ac:dyDescent="0.35">
      <c r="A6326" s="89"/>
    </row>
    <row r="6327" spans="1:1" x14ac:dyDescent="0.35">
      <c r="A6327" s="89"/>
    </row>
    <row r="6328" spans="1:1" x14ac:dyDescent="0.35">
      <c r="A6328" s="89"/>
    </row>
    <row r="6329" spans="1:1" x14ac:dyDescent="0.35">
      <c r="A6329" s="89"/>
    </row>
    <row r="6330" spans="1:1" x14ac:dyDescent="0.35">
      <c r="A6330" s="89"/>
    </row>
    <row r="6331" spans="1:1" x14ac:dyDescent="0.35">
      <c r="A6331" s="89"/>
    </row>
    <row r="6332" spans="1:1" x14ac:dyDescent="0.35">
      <c r="A6332" s="89"/>
    </row>
    <row r="6333" spans="1:1" x14ac:dyDescent="0.35">
      <c r="A6333" s="89"/>
    </row>
    <row r="6334" spans="1:1" x14ac:dyDescent="0.35">
      <c r="A6334" s="89"/>
    </row>
    <row r="6335" spans="1:1" x14ac:dyDescent="0.35">
      <c r="A6335" s="89"/>
    </row>
    <row r="6336" spans="1:1" x14ac:dyDescent="0.35">
      <c r="A6336" s="89"/>
    </row>
    <row r="6337" spans="1:1" x14ac:dyDescent="0.35">
      <c r="A6337" s="89"/>
    </row>
    <row r="6338" spans="1:1" x14ac:dyDescent="0.35">
      <c r="A6338" s="89"/>
    </row>
    <row r="6339" spans="1:1" x14ac:dyDescent="0.35">
      <c r="A6339" s="89"/>
    </row>
    <row r="6340" spans="1:1" x14ac:dyDescent="0.35">
      <c r="A6340" s="89"/>
    </row>
    <row r="6341" spans="1:1" x14ac:dyDescent="0.35">
      <c r="A6341" s="89"/>
    </row>
    <row r="6342" spans="1:1" x14ac:dyDescent="0.35">
      <c r="A6342" s="89"/>
    </row>
    <row r="6343" spans="1:1" x14ac:dyDescent="0.35">
      <c r="A6343" s="89"/>
    </row>
    <row r="6344" spans="1:1" x14ac:dyDescent="0.35">
      <c r="A6344" s="89"/>
    </row>
    <row r="6345" spans="1:1" x14ac:dyDescent="0.35">
      <c r="A6345" s="89"/>
    </row>
    <row r="6346" spans="1:1" x14ac:dyDescent="0.35">
      <c r="A6346" s="89"/>
    </row>
    <row r="6347" spans="1:1" x14ac:dyDescent="0.35">
      <c r="A6347" s="89"/>
    </row>
    <row r="6348" spans="1:1" x14ac:dyDescent="0.35">
      <c r="A6348" s="89"/>
    </row>
    <row r="6349" spans="1:1" x14ac:dyDescent="0.35">
      <c r="A6349" s="89"/>
    </row>
    <row r="6350" spans="1:1" x14ac:dyDescent="0.35">
      <c r="A6350" s="89"/>
    </row>
    <row r="6351" spans="1:1" x14ac:dyDescent="0.35">
      <c r="A6351" s="89"/>
    </row>
    <row r="6352" spans="1:1" x14ac:dyDescent="0.35">
      <c r="A6352" s="89"/>
    </row>
    <row r="6353" spans="1:1" x14ac:dyDescent="0.35">
      <c r="A6353" s="89"/>
    </row>
    <row r="6354" spans="1:1" x14ac:dyDescent="0.35">
      <c r="A6354" s="89"/>
    </row>
    <row r="6355" spans="1:1" x14ac:dyDescent="0.35">
      <c r="A6355" s="89"/>
    </row>
    <row r="6356" spans="1:1" x14ac:dyDescent="0.35">
      <c r="A6356" s="89"/>
    </row>
    <row r="6357" spans="1:1" x14ac:dyDescent="0.35">
      <c r="A6357" s="89"/>
    </row>
    <row r="6358" spans="1:1" x14ac:dyDescent="0.35">
      <c r="A6358" s="89"/>
    </row>
    <row r="6359" spans="1:1" x14ac:dyDescent="0.35">
      <c r="A6359" s="89"/>
    </row>
    <row r="6360" spans="1:1" x14ac:dyDescent="0.35">
      <c r="A6360" s="89"/>
    </row>
    <row r="6361" spans="1:1" x14ac:dyDescent="0.35">
      <c r="A6361" s="89"/>
    </row>
    <row r="6362" spans="1:1" x14ac:dyDescent="0.35">
      <c r="A6362" s="89"/>
    </row>
    <row r="6363" spans="1:1" x14ac:dyDescent="0.35">
      <c r="A6363" s="89"/>
    </row>
    <row r="6364" spans="1:1" x14ac:dyDescent="0.35">
      <c r="A6364" s="89"/>
    </row>
    <row r="6365" spans="1:1" x14ac:dyDescent="0.35">
      <c r="A6365" s="89"/>
    </row>
    <row r="6366" spans="1:1" x14ac:dyDescent="0.35">
      <c r="A6366" s="89"/>
    </row>
    <row r="6367" spans="1:1" x14ac:dyDescent="0.35">
      <c r="A6367" s="89"/>
    </row>
    <row r="6368" spans="1:1" x14ac:dyDescent="0.35">
      <c r="A6368" s="89"/>
    </row>
    <row r="6369" spans="1:1" x14ac:dyDescent="0.35">
      <c r="A6369" s="89"/>
    </row>
    <row r="6370" spans="1:1" x14ac:dyDescent="0.35">
      <c r="A6370" s="89"/>
    </row>
    <row r="6371" spans="1:1" x14ac:dyDescent="0.35">
      <c r="A6371" s="89"/>
    </row>
    <row r="6372" spans="1:1" x14ac:dyDescent="0.35">
      <c r="A6372" s="89"/>
    </row>
    <row r="6373" spans="1:1" x14ac:dyDescent="0.35">
      <c r="A6373" s="89"/>
    </row>
    <row r="6374" spans="1:1" x14ac:dyDescent="0.35">
      <c r="A6374" s="89"/>
    </row>
    <row r="6375" spans="1:1" x14ac:dyDescent="0.35">
      <c r="A6375" s="89"/>
    </row>
    <row r="6376" spans="1:1" x14ac:dyDescent="0.35">
      <c r="A6376" s="89"/>
    </row>
    <row r="6377" spans="1:1" x14ac:dyDescent="0.35">
      <c r="A6377" s="89"/>
    </row>
    <row r="6378" spans="1:1" x14ac:dyDescent="0.35">
      <c r="A6378" s="89"/>
    </row>
    <row r="6379" spans="1:1" x14ac:dyDescent="0.35">
      <c r="A6379" s="89"/>
    </row>
    <row r="6380" spans="1:1" x14ac:dyDescent="0.35">
      <c r="A6380" s="89"/>
    </row>
    <row r="6381" spans="1:1" x14ac:dyDescent="0.35">
      <c r="A6381" s="89"/>
    </row>
    <row r="6382" spans="1:1" x14ac:dyDescent="0.35">
      <c r="A6382" s="89"/>
    </row>
    <row r="6383" spans="1:1" x14ac:dyDescent="0.35">
      <c r="A6383" s="89"/>
    </row>
    <row r="6384" spans="1:1" x14ac:dyDescent="0.35">
      <c r="A6384" s="89"/>
    </row>
    <row r="6385" spans="1:1" x14ac:dyDescent="0.35">
      <c r="A6385" s="89"/>
    </row>
    <row r="6386" spans="1:1" x14ac:dyDescent="0.35">
      <c r="A6386" s="89"/>
    </row>
    <row r="6387" spans="1:1" x14ac:dyDescent="0.35">
      <c r="A6387" s="89"/>
    </row>
    <row r="6388" spans="1:1" x14ac:dyDescent="0.35">
      <c r="A6388" s="89"/>
    </row>
    <row r="6389" spans="1:1" x14ac:dyDescent="0.35">
      <c r="A6389" s="89"/>
    </row>
    <row r="6390" spans="1:1" x14ac:dyDescent="0.35">
      <c r="A6390" s="89"/>
    </row>
    <row r="6391" spans="1:1" x14ac:dyDescent="0.35">
      <c r="A6391" s="89"/>
    </row>
    <row r="6392" spans="1:1" x14ac:dyDescent="0.35">
      <c r="A6392" s="89"/>
    </row>
    <row r="6393" spans="1:1" x14ac:dyDescent="0.35">
      <c r="A6393" s="89"/>
    </row>
    <row r="6394" spans="1:1" x14ac:dyDescent="0.35">
      <c r="A6394" s="89"/>
    </row>
    <row r="6395" spans="1:1" x14ac:dyDescent="0.35">
      <c r="A6395" s="89"/>
    </row>
    <row r="6396" spans="1:1" x14ac:dyDescent="0.35">
      <c r="A6396" s="89"/>
    </row>
    <row r="6397" spans="1:1" x14ac:dyDescent="0.35">
      <c r="A6397" s="89"/>
    </row>
    <row r="6398" spans="1:1" x14ac:dyDescent="0.35">
      <c r="A6398" s="89"/>
    </row>
    <row r="6399" spans="1:1" x14ac:dyDescent="0.35">
      <c r="A6399" s="89"/>
    </row>
    <row r="6400" spans="1:1" x14ac:dyDescent="0.35">
      <c r="A6400" s="89"/>
    </row>
    <row r="6401" spans="1:1" x14ac:dyDescent="0.35">
      <c r="A6401" s="89"/>
    </row>
    <row r="6402" spans="1:1" x14ac:dyDescent="0.35">
      <c r="A6402" s="89"/>
    </row>
    <row r="6403" spans="1:1" x14ac:dyDescent="0.35">
      <c r="A6403" s="89"/>
    </row>
    <row r="6404" spans="1:1" x14ac:dyDescent="0.35">
      <c r="A6404" s="89"/>
    </row>
    <row r="6405" spans="1:1" x14ac:dyDescent="0.35">
      <c r="A6405" s="89"/>
    </row>
    <row r="6406" spans="1:1" x14ac:dyDescent="0.35">
      <c r="A6406" s="89"/>
    </row>
    <row r="6407" spans="1:1" x14ac:dyDescent="0.35">
      <c r="A6407" s="89"/>
    </row>
    <row r="6408" spans="1:1" x14ac:dyDescent="0.35">
      <c r="A6408" s="89"/>
    </row>
    <row r="6409" spans="1:1" x14ac:dyDescent="0.35">
      <c r="A6409" s="89"/>
    </row>
    <row r="6410" spans="1:1" x14ac:dyDescent="0.35">
      <c r="A6410" s="89"/>
    </row>
    <row r="6411" spans="1:1" x14ac:dyDescent="0.35">
      <c r="A6411" s="89"/>
    </row>
    <row r="6412" spans="1:1" x14ac:dyDescent="0.35">
      <c r="A6412" s="89"/>
    </row>
    <row r="6413" spans="1:1" x14ac:dyDescent="0.35">
      <c r="A6413" s="89"/>
    </row>
    <row r="6414" spans="1:1" x14ac:dyDescent="0.35">
      <c r="A6414" s="89"/>
    </row>
    <row r="6415" spans="1:1" x14ac:dyDescent="0.35">
      <c r="A6415" s="89"/>
    </row>
    <row r="6416" spans="1:1" x14ac:dyDescent="0.35">
      <c r="A6416" s="89"/>
    </row>
    <row r="6417" spans="1:1" x14ac:dyDescent="0.35">
      <c r="A6417" s="89"/>
    </row>
    <row r="6418" spans="1:1" x14ac:dyDescent="0.35">
      <c r="A6418" s="89"/>
    </row>
    <row r="6419" spans="1:1" x14ac:dyDescent="0.35">
      <c r="A6419" s="89"/>
    </row>
    <row r="6420" spans="1:1" x14ac:dyDescent="0.35">
      <c r="A6420" s="89"/>
    </row>
    <row r="6421" spans="1:1" x14ac:dyDescent="0.35">
      <c r="A6421" s="89"/>
    </row>
    <row r="6422" spans="1:1" x14ac:dyDescent="0.35">
      <c r="A6422" s="89"/>
    </row>
    <row r="6423" spans="1:1" x14ac:dyDescent="0.35">
      <c r="A6423" s="89"/>
    </row>
    <row r="6424" spans="1:1" x14ac:dyDescent="0.35">
      <c r="A6424" s="89"/>
    </row>
    <row r="6425" spans="1:1" x14ac:dyDescent="0.35">
      <c r="A6425" s="89"/>
    </row>
    <row r="6426" spans="1:1" x14ac:dyDescent="0.35">
      <c r="A6426" s="89"/>
    </row>
    <row r="6427" spans="1:1" x14ac:dyDescent="0.35">
      <c r="A6427" s="89"/>
    </row>
    <row r="6428" spans="1:1" x14ac:dyDescent="0.35">
      <c r="A6428" s="89"/>
    </row>
    <row r="6429" spans="1:1" x14ac:dyDescent="0.35">
      <c r="A6429" s="89"/>
    </row>
    <row r="6430" spans="1:1" x14ac:dyDescent="0.35">
      <c r="A6430" s="89"/>
    </row>
    <row r="6431" spans="1:1" x14ac:dyDescent="0.35">
      <c r="A6431" s="89"/>
    </row>
    <row r="6432" spans="1:1" x14ac:dyDescent="0.35">
      <c r="A6432" s="89"/>
    </row>
    <row r="6433" spans="1:1" x14ac:dyDescent="0.35">
      <c r="A6433" s="89"/>
    </row>
    <row r="6434" spans="1:1" x14ac:dyDescent="0.35">
      <c r="A6434" s="89"/>
    </row>
    <row r="6435" spans="1:1" x14ac:dyDescent="0.35">
      <c r="A6435" s="89"/>
    </row>
    <row r="6436" spans="1:1" x14ac:dyDescent="0.35">
      <c r="A6436" s="89"/>
    </row>
    <row r="6437" spans="1:1" x14ac:dyDescent="0.35">
      <c r="A6437" s="89"/>
    </row>
    <row r="6438" spans="1:1" x14ac:dyDescent="0.35">
      <c r="A6438" s="89"/>
    </row>
    <row r="6439" spans="1:1" x14ac:dyDescent="0.35">
      <c r="A6439" s="89"/>
    </row>
    <row r="6440" spans="1:1" x14ac:dyDescent="0.35">
      <c r="A6440" s="89"/>
    </row>
    <row r="6441" spans="1:1" x14ac:dyDescent="0.35">
      <c r="A6441" s="89"/>
    </row>
    <row r="6442" spans="1:1" x14ac:dyDescent="0.35">
      <c r="A6442" s="89"/>
    </row>
    <row r="6443" spans="1:1" x14ac:dyDescent="0.35">
      <c r="A6443" s="89"/>
    </row>
    <row r="6444" spans="1:1" x14ac:dyDescent="0.35">
      <c r="A6444" s="89"/>
    </row>
    <row r="6445" spans="1:1" x14ac:dyDescent="0.35">
      <c r="A6445" s="89"/>
    </row>
    <row r="6446" spans="1:1" x14ac:dyDescent="0.35">
      <c r="A6446" s="89"/>
    </row>
    <row r="6447" spans="1:1" x14ac:dyDescent="0.35">
      <c r="A6447" s="89"/>
    </row>
    <row r="6448" spans="1:1" x14ac:dyDescent="0.35">
      <c r="A6448" s="89"/>
    </row>
    <row r="6449" spans="1:1" x14ac:dyDescent="0.35">
      <c r="A6449" s="89"/>
    </row>
    <row r="6450" spans="1:1" x14ac:dyDescent="0.35">
      <c r="A6450" s="89"/>
    </row>
    <row r="6451" spans="1:1" x14ac:dyDescent="0.35">
      <c r="A6451" s="89"/>
    </row>
    <row r="6452" spans="1:1" x14ac:dyDescent="0.35">
      <c r="A6452" s="89"/>
    </row>
    <row r="6453" spans="1:1" x14ac:dyDescent="0.35">
      <c r="A6453" s="89"/>
    </row>
    <row r="6454" spans="1:1" x14ac:dyDescent="0.35">
      <c r="A6454" s="89"/>
    </row>
    <row r="6455" spans="1:1" x14ac:dyDescent="0.35">
      <c r="A6455" s="89"/>
    </row>
    <row r="6456" spans="1:1" x14ac:dyDescent="0.35">
      <c r="A6456" s="89"/>
    </row>
    <row r="6457" spans="1:1" x14ac:dyDescent="0.35">
      <c r="A6457" s="89"/>
    </row>
    <row r="6458" spans="1:1" x14ac:dyDescent="0.35">
      <c r="A6458" s="89"/>
    </row>
    <row r="6459" spans="1:1" x14ac:dyDescent="0.35">
      <c r="A6459" s="89"/>
    </row>
    <row r="6460" spans="1:1" x14ac:dyDescent="0.35">
      <c r="A6460" s="89"/>
    </row>
    <row r="6461" spans="1:1" x14ac:dyDescent="0.35">
      <c r="A6461" s="89"/>
    </row>
    <row r="6462" spans="1:1" x14ac:dyDescent="0.35">
      <c r="A6462" s="89"/>
    </row>
    <row r="6463" spans="1:1" x14ac:dyDescent="0.35">
      <c r="A6463" s="89"/>
    </row>
    <row r="6464" spans="1:1" x14ac:dyDescent="0.35">
      <c r="A6464" s="89"/>
    </row>
    <row r="6465" spans="1:1" x14ac:dyDescent="0.35">
      <c r="A6465" s="89"/>
    </row>
    <row r="6466" spans="1:1" x14ac:dyDescent="0.35">
      <c r="A6466" s="89"/>
    </row>
    <row r="6467" spans="1:1" x14ac:dyDescent="0.35">
      <c r="A6467" s="89"/>
    </row>
    <row r="6468" spans="1:1" x14ac:dyDescent="0.35">
      <c r="A6468" s="89"/>
    </row>
    <row r="6469" spans="1:1" x14ac:dyDescent="0.35">
      <c r="A6469" s="89"/>
    </row>
    <row r="6470" spans="1:1" x14ac:dyDescent="0.35">
      <c r="A6470" s="89"/>
    </row>
    <row r="6471" spans="1:1" x14ac:dyDescent="0.35">
      <c r="A6471" s="89"/>
    </row>
    <row r="6472" spans="1:1" x14ac:dyDescent="0.35">
      <c r="A6472" s="89"/>
    </row>
    <row r="6473" spans="1:1" x14ac:dyDescent="0.35">
      <c r="A6473" s="89"/>
    </row>
    <row r="6474" spans="1:1" x14ac:dyDescent="0.35">
      <c r="A6474" s="89"/>
    </row>
    <row r="6475" spans="1:1" x14ac:dyDescent="0.35">
      <c r="A6475" s="89"/>
    </row>
    <row r="6476" spans="1:1" x14ac:dyDescent="0.35">
      <c r="A6476" s="89"/>
    </row>
    <row r="6477" spans="1:1" x14ac:dyDescent="0.35">
      <c r="A6477" s="89"/>
    </row>
    <row r="6478" spans="1:1" x14ac:dyDescent="0.35">
      <c r="A6478" s="89"/>
    </row>
    <row r="6479" spans="1:1" x14ac:dyDescent="0.35">
      <c r="A6479" s="89"/>
    </row>
    <row r="6480" spans="1:1" x14ac:dyDescent="0.35">
      <c r="A6480" s="89"/>
    </row>
    <row r="6481" spans="1:1" x14ac:dyDescent="0.35">
      <c r="A6481" s="89"/>
    </row>
    <row r="6482" spans="1:1" x14ac:dyDescent="0.35">
      <c r="A6482" s="89"/>
    </row>
    <row r="6483" spans="1:1" x14ac:dyDescent="0.35">
      <c r="A6483" s="89"/>
    </row>
    <row r="6484" spans="1:1" x14ac:dyDescent="0.35">
      <c r="A6484" s="89"/>
    </row>
    <row r="6485" spans="1:1" x14ac:dyDescent="0.35">
      <c r="A6485" s="89"/>
    </row>
    <row r="6486" spans="1:1" x14ac:dyDescent="0.35">
      <c r="A6486" s="89"/>
    </row>
    <row r="6487" spans="1:1" x14ac:dyDescent="0.35">
      <c r="A6487" s="89"/>
    </row>
    <row r="6488" spans="1:1" x14ac:dyDescent="0.35">
      <c r="A6488" s="89"/>
    </row>
    <row r="6489" spans="1:1" x14ac:dyDescent="0.35">
      <c r="A6489" s="89"/>
    </row>
    <row r="6490" spans="1:1" x14ac:dyDescent="0.35">
      <c r="A6490" s="89"/>
    </row>
    <row r="6491" spans="1:1" x14ac:dyDescent="0.35">
      <c r="A6491" s="89"/>
    </row>
    <row r="6492" spans="1:1" x14ac:dyDescent="0.35">
      <c r="A6492" s="89"/>
    </row>
    <row r="6493" spans="1:1" x14ac:dyDescent="0.35">
      <c r="A6493" s="89"/>
    </row>
    <row r="6494" spans="1:1" x14ac:dyDescent="0.35">
      <c r="A6494" s="89"/>
    </row>
    <row r="6495" spans="1:1" x14ac:dyDescent="0.35">
      <c r="A6495" s="89"/>
    </row>
    <row r="6496" spans="1:1" x14ac:dyDescent="0.35">
      <c r="A6496" s="89"/>
    </row>
    <row r="6497" spans="1:1" x14ac:dyDescent="0.35">
      <c r="A6497" s="89"/>
    </row>
    <row r="6498" spans="1:1" x14ac:dyDescent="0.35">
      <c r="A6498" s="89"/>
    </row>
    <row r="6499" spans="1:1" x14ac:dyDescent="0.35">
      <c r="A6499" s="89"/>
    </row>
    <row r="6500" spans="1:1" x14ac:dyDescent="0.35">
      <c r="A6500" s="89"/>
    </row>
    <row r="6501" spans="1:1" x14ac:dyDescent="0.35">
      <c r="A6501" s="89"/>
    </row>
    <row r="6502" spans="1:1" x14ac:dyDescent="0.35">
      <c r="A6502" s="89"/>
    </row>
    <row r="6503" spans="1:1" x14ac:dyDescent="0.35">
      <c r="A6503" s="89"/>
    </row>
    <row r="6504" spans="1:1" x14ac:dyDescent="0.35">
      <c r="A6504" s="89"/>
    </row>
    <row r="6505" spans="1:1" x14ac:dyDescent="0.35">
      <c r="A6505" s="89"/>
    </row>
    <row r="6506" spans="1:1" x14ac:dyDescent="0.35">
      <c r="A6506" s="89"/>
    </row>
    <row r="6507" spans="1:1" x14ac:dyDescent="0.35">
      <c r="A6507" s="89"/>
    </row>
    <row r="6508" spans="1:1" x14ac:dyDescent="0.35">
      <c r="A6508" s="89"/>
    </row>
    <row r="6509" spans="1:1" x14ac:dyDescent="0.35">
      <c r="A6509" s="89"/>
    </row>
    <row r="6510" spans="1:1" x14ac:dyDescent="0.35">
      <c r="A6510" s="89"/>
    </row>
    <row r="6511" spans="1:1" x14ac:dyDescent="0.35">
      <c r="A6511" s="89"/>
    </row>
    <row r="6512" spans="1:1" x14ac:dyDescent="0.35">
      <c r="A6512" s="89"/>
    </row>
    <row r="6513" spans="1:1" x14ac:dyDescent="0.35">
      <c r="A6513" s="89"/>
    </row>
    <row r="6514" spans="1:1" x14ac:dyDescent="0.35">
      <c r="A6514" s="89"/>
    </row>
    <row r="6515" spans="1:1" x14ac:dyDescent="0.35">
      <c r="A6515" s="89"/>
    </row>
    <row r="6516" spans="1:1" x14ac:dyDescent="0.35">
      <c r="A6516" s="89"/>
    </row>
    <row r="6517" spans="1:1" x14ac:dyDescent="0.35">
      <c r="A6517" s="89"/>
    </row>
    <row r="6518" spans="1:1" x14ac:dyDescent="0.35">
      <c r="A6518" s="89"/>
    </row>
    <row r="6519" spans="1:1" x14ac:dyDescent="0.35">
      <c r="A6519" s="89"/>
    </row>
    <row r="6520" spans="1:1" x14ac:dyDescent="0.35">
      <c r="A6520" s="89"/>
    </row>
    <row r="6521" spans="1:1" x14ac:dyDescent="0.35">
      <c r="A6521" s="89"/>
    </row>
    <row r="6522" spans="1:1" x14ac:dyDescent="0.35">
      <c r="A6522" s="89"/>
    </row>
    <row r="6523" spans="1:1" x14ac:dyDescent="0.35">
      <c r="A6523" s="89"/>
    </row>
    <row r="6524" spans="1:1" x14ac:dyDescent="0.35">
      <c r="A6524" s="89"/>
    </row>
    <row r="6525" spans="1:1" x14ac:dyDescent="0.35">
      <c r="A6525" s="89"/>
    </row>
    <row r="6526" spans="1:1" x14ac:dyDescent="0.35">
      <c r="A6526" s="89"/>
    </row>
    <row r="6527" spans="1:1" x14ac:dyDescent="0.35">
      <c r="A6527" s="89"/>
    </row>
    <row r="6528" spans="1:1" x14ac:dyDescent="0.35">
      <c r="A6528" s="89"/>
    </row>
    <row r="6529" spans="1:1" x14ac:dyDescent="0.35">
      <c r="A6529" s="89"/>
    </row>
    <row r="6530" spans="1:1" x14ac:dyDescent="0.35">
      <c r="A6530" s="89"/>
    </row>
    <row r="6531" spans="1:1" x14ac:dyDescent="0.35">
      <c r="A6531" s="89"/>
    </row>
    <row r="6532" spans="1:1" x14ac:dyDescent="0.35">
      <c r="A6532" s="89"/>
    </row>
    <row r="6533" spans="1:1" x14ac:dyDescent="0.35">
      <c r="A6533" s="89"/>
    </row>
    <row r="6534" spans="1:1" x14ac:dyDescent="0.35">
      <c r="A6534" s="89"/>
    </row>
    <row r="6535" spans="1:1" x14ac:dyDescent="0.35">
      <c r="A6535" s="89"/>
    </row>
    <row r="6536" spans="1:1" x14ac:dyDescent="0.35">
      <c r="A6536" s="89"/>
    </row>
    <row r="6537" spans="1:1" x14ac:dyDescent="0.35">
      <c r="A6537" s="89"/>
    </row>
    <row r="6538" spans="1:1" x14ac:dyDescent="0.35">
      <c r="A6538" s="89"/>
    </row>
    <row r="6539" spans="1:1" x14ac:dyDescent="0.35">
      <c r="A6539" s="89"/>
    </row>
    <row r="6540" spans="1:1" x14ac:dyDescent="0.35">
      <c r="A6540" s="89"/>
    </row>
    <row r="6541" spans="1:1" x14ac:dyDescent="0.35">
      <c r="A6541" s="89"/>
    </row>
    <row r="6542" spans="1:1" x14ac:dyDescent="0.35">
      <c r="A6542" s="89"/>
    </row>
    <row r="6543" spans="1:1" x14ac:dyDescent="0.35">
      <c r="A6543" s="89"/>
    </row>
    <row r="6544" spans="1:1" x14ac:dyDescent="0.35">
      <c r="A6544" s="89"/>
    </row>
    <row r="6545" spans="1:1" x14ac:dyDescent="0.35">
      <c r="A6545" s="89"/>
    </row>
    <row r="6546" spans="1:1" x14ac:dyDescent="0.35">
      <c r="A6546" s="89"/>
    </row>
    <row r="6547" spans="1:1" x14ac:dyDescent="0.35">
      <c r="A6547" s="89"/>
    </row>
    <row r="6548" spans="1:1" x14ac:dyDescent="0.35">
      <c r="A6548" s="89"/>
    </row>
    <row r="6549" spans="1:1" x14ac:dyDescent="0.35">
      <c r="A6549" s="89"/>
    </row>
    <row r="6550" spans="1:1" x14ac:dyDescent="0.35">
      <c r="A6550" s="89"/>
    </row>
    <row r="6551" spans="1:1" x14ac:dyDescent="0.35">
      <c r="A6551" s="89"/>
    </row>
    <row r="6552" spans="1:1" x14ac:dyDescent="0.35">
      <c r="A6552" s="89"/>
    </row>
    <row r="6553" spans="1:1" x14ac:dyDescent="0.35">
      <c r="A6553" s="89"/>
    </row>
    <row r="6554" spans="1:1" x14ac:dyDescent="0.35">
      <c r="A6554" s="89"/>
    </row>
    <row r="6555" spans="1:1" x14ac:dyDescent="0.35">
      <c r="A6555" s="89"/>
    </row>
    <row r="6556" spans="1:1" x14ac:dyDescent="0.35">
      <c r="A6556" s="89"/>
    </row>
    <row r="6557" spans="1:1" x14ac:dyDescent="0.35">
      <c r="A6557" s="89"/>
    </row>
    <row r="6558" spans="1:1" x14ac:dyDescent="0.35">
      <c r="A6558" s="89"/>
    </row>
    <row r="6559" spans="1:1" x14ac:dyDescent="0.35">
      <c r="A6559" s="89"/>
    </row>
    <row r="6560" spans="1:1" x14ac:dyDescent="0.35">
      <c r="A6560" s="89"/>
    </row>
    <row r="6561" spans="1:1" x14ac:dyDescent="0.35">
      <c r="A6561" s="89"/>
    </row>
    <row r="6562" spans="1:1" x14ac:dyDescent="0.35">
      <c r="A6562" s="89"/>
    </row>
    <row r="6563" spans="1:1" x14ac:dyDescent="0.35">
      <c r="A6563" s="89"/>
    </row>
    <row r="6564" spans="1:1" x14ac:dyDescent="0.35">
      <c r="A6564" s="89"/>
    </row>
    <row r="6565" spans="1:1" x14ac:dyDescent="0.35">
      <c r="A6565" s="89"/>
    </row>
    <row r="6566" spans="1:1" x14ac:dyDescent="0.35">
      <c r="A6566" s="89"/>
    </row>
    <row r="6567" spans="1:1" x14ac:dyDescent="0.35">
      <c r="A6567" s="89"/>
    </row>
    <row r="6568" spans="1:1" x14ac:dyDescent="0.35">
      <c r="A6568" s="89"/>
    </row>
    <row r="6569" spans="1:1" x14ac:dyDescent="0.35">
      <c r="A6569" s="89"/>
    </row>
    <row r="6570" spans="1:1" x14ac:dyDescent="0.35">
      <c r="A6570" s="89"/>
    </row>
    <row r="6571" spans="1:1" x14ac:dyDescent="0.35">
      <c r="A6571" s="89"/>
    </row>
    <row r="6572" spans="1:1" x14ac:dyDescent="0.35">
      <c r="A6572" s="89"/>
    </row>
    <row r="6573" spans="1:1" x14ac:dyDescent="0.35">
      <c r="A6573" s="89"/>
    </row>
    <row r="6574" spans="1:1" x14ac:dyDescent="0.35">
      <c r="A6574" s="89"/>
    </row>
    <row r="6575" spans="1:1" x14ac:dyDescent="0.35">
      <c r="A6575" s="89"/>
    </row>
    <row r="6576" spans="1:1" x14ac:dyDescent="0.35">
      <c r="A6576" s="89"/>
    </row>
    <row r="6577" spans="1:1" x14ac:dyDescent="0.35">
      <c r="A6577" s="89"/>
    </row>
    <row r="6578" spans="1:1" x14ac:dyDescent="0.35">
      <c r="A6578" s="89"/>
    </row>
    <row r="6579" spans="1:1" x14ac:dyDescent="0.35">
      <c r="A6579" s="89"/>
    </row>
    <row r="6580" spans="1:1" x14ac:dyDescent="0.35">
      <c r="A6580" s="89"/>
    </row>
    <row r="6581" spans="1:1" x14ac:dyDescent="0.35">
      <c r="A6581" s="89"/>
    </row>
    <row r="6582" spans="1:1" x14ac:dyDescent="0.35">
      <c r="A6582" s="89"/>
    </row>
    <row r="6583" spans="1:1" x14ac:dyDescent="0.35">
      <c r="A6583" s="89"/>
    </row>
    <row r="6584" spans="1:1" x14ac:dyDescent="0.35">
      <c r="A6584" s="89"/>
    </row>
    <row r="6585" spans="1:1" x14ac:dyDescent="0.35">
      <c r="A6585" s="89"/>
    </row>
    <row r="6586" spans="1:1" x14ac:dyDescent="0.35">
      <c r="A6586" s="89"/>
    </row>
    <row r="6587" spans="1:1" x14ac:dyDescent="0.35">
      <c r="A6587" s="89"/>
    </row>
    <row r="6588" spans="1:1" x14ac:dyDescent="0.35">
      <c r="A6588" s="89"/>
    </row>
    <row r="6589" spans="1:1" x14ac:dyDescent="0.35">
      <c r="A6589" s="89"/>
    </row>
    <row r="6590" spans="1:1" x14ac:dyDescent="0.35">
      <c r="A6590" s="89"/>
    </row>
    <row r="6591" spans="1:1" x14ac:dyDescent="0.35">
      <c r="A6591" s="89"/>
    </row>
    <row r="6592" spans="1:1" x14ac:dyDescent="0.35">
      <c r="A6592" s="89"/>
    </row>
    <row r="6593" spans="1:1" x14ac:dyDescent="0.35">
      <c r="A6593" s="89"/>
    </row>
    <row r="6594" spans="1:1" x14ac:dyDescent="0.35">
      <c r="A6594" s="89"/>
    </row>
    <row r="6595" spans="1:1" x14ac:dyDescent="0.35">
      <c r="A6595" s="89"/>
    </row>
    <row r="6596" spans="1:1" x14ac:dyDescent="0.35">
      <c r="A6596" s="89"/>
    </row>
    <row r="6597" spans="1:1" x14ac:dyDescent="0.35">
      <c r="A6597" s="89"/>
    </row>
    <row r="6598" spans="1:1" x14ac:dyDescent="0.35">
      <c r="A6598" s="89"/>
    </row>
    <row r="6599" spans="1:1" x14ac:dyDescent="0.35">
      <c r="A6599" s="89"/>
    </row>
    <row r="6600" spans="1:1" x14ac:dyDescent="0.35">
      <c r="A6600" s="89"/>
    </row>
    <row r="6601" spans="1:1" x14ac:dyDescent="0.35">
      <c r="A6601" s="89"/>
    </row>
    <row r="6602" spans="1:1" x14ac:dyDescent="0.35">
      <c r="A6602" s="89"/>
    </row>
    <row r="6603" spans="1:1" x14ac:dyDescent="0.35">
      <c r="A6603" s="89"/>
    </row>
    <row r="6604" spans="1:1" x14ac:dyDescent="0.35">
      <c r="A6604" s="89"/>
    </row>
    <row r="6605" spans="1:1" x14ac:dyDescent="0.35">
      <c r="A6605" s="89"/>
    </row>
    <row r="6606" spans="1:1" x14ac:dyDescent="0.35">
      <c r="A6606" s="89"/>
    </row>
    <row r="6607" spans="1:1" x14ac:dyDescent="0.35">
      <c r="A6607" s="89"/>
    </row>
    <row r="6608" spans="1:1" x14ac:dyDescent="0.35">
      <c r="A6608" s="89"/>
    </row>
    <row r="6609" spans="1:1" x14ac:dyDescent="0.35">
      <c r="A6609" s="89"/>
    </row>
    <row r="6610" spans="1:1" x14ac:dyDescent="0.35">
      <c r="A6610" s="89"/>
    </row>
    <row r="6611" spans="1:1" x14ac:dyDescent="0.35">
      <c r="A6611" s="89"/>
    </row>
    <row r="6612" spans="1:1" x14ac:dyDescent="0.35">
      <c r="A6612" s="89"/>
    </row>
    <row r="6613" spans="1:1" x14ac:dyDescent="0.35">
      <c r="A6613" s="89"/>
    </row>
    <row r="6614" spans="1:1" x14ac:dyDescent="0.35">
      <c r="A6614" s="89"/>
    </row>
    <row r="6615" spans="1:1" x14ac:dyDescent="0.35">
      <c r="A6615" s="89"/>
    </row>
    <row r="6616" spans="1:1" x14ac:dyDescent="0.35">
      <c r="A6616" s="89"/>
    </row>
    <row r="6617" spans="1:1" x14ac:dyDescent="0.35">
      <c r="A6617" s="89"/>
    </row>
    <row r="6618" spans="1:1" x14ac:dyDescent="0.35">
      <c r="A6618" s="89"/>
    </row>
    <row r="6619" spans="1:1" x14ac:dyDescent="0.35">
      <c r="A6619" s="89"/>
    </row>
    <row r="6620" spans="1:1" x14ac:dyDescent="0.35">
      <c r="A6620" s="89"/>
    </row>
    <row r="6621" spans="1:1" x14ac:dyDescent="0.35">
      <c r="A6621" s="89"/>
    </row>
    <row r="6622" spans="1:1" x14ac:dyDescent="0.35">
      <c r="A6622" s="89"/>
    </row>
    <row r="6623" spans="1:1" x14ac:dyDescent="0.35">
      <c r="A6623" s="89"/>
    </row>
    <row r="6624" spans="1:1" x14ac:dyDescent="0.35">
      <c r="A6624" s="89"/>
    </row>
    <row r="6625" spans="1:1" x14ac:dyDescent="0.35">
      <c r="A6625" s="89"/>
    </row>
    <row r="6626" spans="1:1" x14ac:dyDescent="0.35">
      <c r="A6626" s="89"/>
    </row>
    <row r="6627" spans="1:1" x14ac:dyDescent="0.35">
      <c r="A6627" s="89"/>
    </row>
    <row r="6628" spans="1:1" x14ac:dyDescent="0.35">
      <c r="A6628" s="89"/>
    </row>
    <row r="6629" spans="1:1" x14ac:dyDescent="0.35">
      <c r="A6629" s="89"/>
    </row>
    <row r="6630" spans="1:1" x14ac:dyDescent="0.35">
      <c r="A6630" s="89"/>
    </row>
    <row r="6631" spans="1:1" x14ac:dyDescent="0.35">
      <c r="A6631" s="89"/>
    </row>
    <row r="6632" spans="1:1" x14ac:dyDescent="0.35">
      <c r="A6632" s="89"/>
    </row>
    <row r="6633" spans="1:1" x14ac:dyDescent="0.35">
      <c r="A6633" s="89"/>
    </row>
    <row r="6634" spans="1:1" x14ac:dyDescent="0.35">
      <c r="A6634" s="89"/>
    </row>
    <row r="6635" spans="1:1" x14ac:dyDescent="0.35">
      <c r="A6635" s="89"/>
    </row>
    <row r="6636" spans="1:1" x14ac:dyDescent="0.35">
      <c r="A6636" s="89"/>
    </row>
    <row r="6637" spans="1:1" x14ac:dyDescent="0.35">
      <c r="A6637" s="89"/>
    </row>
    <row r="6638" spans="1:1" x14ac:dyDescent="0.35">
      <c r="A6638" s="89"/>
    </row>
    <row r="6639" spans="1:1" x14ac:dyDescent="0.35">
      <c r="A6639" s="89"/>
    </row>
    <row r="6640" spans="1:1" x14ac:dyDescent="0.35">
      <c r="A6640" s="89"/>
    </row>
    <row r="6641" spans="1:1" x14ac:dyDescent="0.35">
      <c r="A6641" s="89"/>
    </row>
    <row r="6642" spans="1:1" x14ac:dyDescent="0.35">
      <c r="A6642" s="89"/>
    </row>
    <row r="6643" spans="1:1" x14ac:dyDescent="0.35">
      <c r="A6643" s="89"/>
    </row>
    <row r="6644" spans="1:1" x14ac:dyDescent="0.35">
      <c r="A6644" s="89"/>
    </row>
    <row r="6645" spans="1:1" x14ac:dyDescent="0.35">
      <c r="A6645" s="89"/>
    </row>
    <row r="6646" spans="1:1" x14ac:dyDescent="0.35">
      <c r="A6646" s="89"/>
    </row>
    <row r="6647" spans="1:1" x14ac:dyDescent="0.35">
      <c r="A6647" s="89"/>
    </row>
    <row r="6648" spans="1:1" x14ac:dyDescent="0.35">
      <c r="A6648" s="89"/>
    </row>
    <row r="6649" spans="1:1" x14ac:dyDescent="0.35">
      <c r="A6649" s="89"/>
    </row>
    <row r="6650" spans="1:1" x14ac:dyDescent="0.35">
      <c r="A6650" s="89"/>
    </row>
    <row r="6651" spans="1:1" x14ac:dyDescent="0.35">
      <c r="A6651" s="89"/>
    </row>
    <row r="6652" spans="1:1" x14ac:dyDescent="0.35">
      <c r="A6652" s="89"/>
    </row>
    <row r="6653" spans="1:1" x14ac:dyDescent="0.35">
      <c r="A6653" s="89"/>
    </row>
    <row r="6654" spans="1:1" x14ac:dyDescent="0.35">
      <c r="A6654" s="89"/>
    </row>
    <row r="6655" spans="1:1" x14ac:dyDescent="0.35">
      <c r="A6655" s="89"/>
    </row>
    <row r="6656" spans="1:1" x14ac:dyDescent="0.35">
      <c r="A6656" s="89"/>
    </row>
    <row r="6657" spans="1:1" x14ac:dyDescent="0.35">
      <c r="A6657" s="89"/>
    </row>
    <row r="6658" spans="1:1" x14ac:dyDescent="0.35">
      <c r="A6658" s="89"/>
    </row>
    <row r="6659" spans="1:1" x14ac:dyDescent="0.35">
      <c r="A6659" s="89"/>
    </row>
    <row r="6660" spans="1:1" x14ac:dyDescent="0.35">
      <c r="A6660" s="89"/>
    </row>
    <row r="6661" spans="1:1" x14ac:dyDescent="0.35">
      <c r="A6661" s="89"/>
    </row>
    <row r="6662" spans="1:1" x14ac:dyDescent="0.35">
      <c r="A6662" s="89"/>
    </row>
    <row r="6663" spans="1:1" x14ac:dyDescent="0.35">
      <c r="A6663" s="89"/>
    </row>
    <row r="6664" spans="1:1" x14ac:dyDescent="0.35">
      <c r="A6664" s="89"/>
    </row>
    <row r="6665" spans="1:1" x14ac:dyDescent="0.35">
      <c r="A6665" s="89"/>
    </row>
    <row r="6666" spans="1:1" x14ac:dyDescent="0.35">
      <c r="A6666" s="89"/>
    </row>
    <row r="6667" spans="1:1" x14ac:dyDescent="0.35">
      <c r="A6667" s="89"/>
    </row>
    <row r="6668" spans="1:1" x14ac:dyDescent="0.35">
      <c r="A6668" s="89"/>
    </row>
    <row r="6669" spans="1:1" x14ac:dyDescent="0.35">
      <c r="A6669" s="89"/>
    </row>
    <row r="6670" spans="1:1" x14ac:dyDescent="0.35">
      <c r="A6670" s="89"/>
    </row>
    <row r="6671" spans="1:1" x14ac:dyDescent="0.35">
      <c r="A6671" s="89"/>
    </row>
    <row r="6672" spans="1:1" x14ac:dyDescent="0.35">
      <c r="A6672" s="89"/>
    </row>
    <row r="6673" spans="1:1" x14ac:dyDescent="0.35">
      <c r="A6673" s="89"/>
    </row>
    <row r="6674" spans="1:1" x14ac:dyDescent="0.35">
      <c r="A6674" s="89"/>
    </row>
    <row r="6675" spans="1:1" x14ac:dyDescent="0.35">
      <c r="A6675" s="89"/>
    </row>
    <row r="6676" spans="1:1" x14ac:dyDescent="0.35">
      <c r="A6676" s="89"/>
    </row>
    <row r="6677" spans="1:1" x14ac:dyDescent="0.35">
      <c r="A6677" s="89"/>
    </row>
    <row r="6678" spans="1:1" x14ac:dyDescent="0.35">
      <c r="A6678" s="89"/>
    </row>
    <row r="6679" spans="1:1" x14ac:dyDescent="0.35">
      <c r="A6679" s="89"/>
    </row>
    <row r="6680" spans="1:1" x14ac:dyDescent="0.35">
      <c r="A6680" s="89"/>
    </row>
    <row r="6681" spans="1:1" x14ac:dyDescent="0.35">
      <c r="A6681" s="89"/>
    </row>
    <row r="6682" spans="1:1" x14ac:dyDescent="0.35">
      <c r="A6682" s="89"/>
    </row>
    <row r="6683" spans="1:1" x14ac:dyDescent="0.35">
      <c r="A6683" s="89"/>
    </row>
    <row r="6684" spans="1:1" x14ac:dyDescent="0.35">
      <c r="A6684" s="89"/>
    </row>
    <row r="6685" spans="1:1" x14ac:dyDescent="0.35">
      <c r="A6685" s="89"/>
    </row>
    <row r="6686" spans="1:1" x14ac:dyDescent="0.35">
      <c r="A6686" s="89"/>
    </row>
    <row r="6687" spans="1:1" x14ac:dyDescent="0.35">
      <c r="A6687" s="89"/>
    </row>
    <row r="6688" spans="1:1" x14ac:dyDescent="0.35">
      <c r="A6688" s="89"/>
    </row>
    <row r="6689" spans="1:1" x14ac:dyDescent="0.35">
      <c r="A6689" s="89"/>
    </row>
    <row r="6690" spans="1:1" x14ac:dyDescent="0.35">
      <c r="A6690" s="89"/>
    </row>
    <row r="6691" spans="1:1" x14ac:dyDescent="0.35">
      <c r="A6691" s="89"/>
    </row>
    <row r="6692" spans="1:1" x14ac:dyDescent="0.35">
      <c r="A6692" s="89"/>
    </row>
    <row r="6693" spans="1:1" x14ac:dyDescent="0.35">
      <c r="A6693" s="89"/>
    </row>
    <row r="6694" spans="1:1" x14ac:dyDescent="0.35">
      <c r="A6694" s="89"/>
    </row>
    <row r="6695" spans="1:1" x14ac:dyDescent="0.35">
      <c r="A6695" s="89"/>
    </row>
    <row r="6696" spans="1:1" x14ac:dyDescent="0.35">
      <c r="A6696" s="89"/>
    </row>
    <row r="6697" spans="1:1" x14ac:dyDescent="0.35">
      <c r="A6697" s="89"/>
    </row>
    <row r="6698" spans="1:1" x14ac:dyDescent="0.35">
      <c r="A6698" s="89"/>
    </row>
    <row r="6699" spans="1:1" x14ac:dyDescent="0.35">
      <c r="A6699" s="89"/>
    </row>
    <row r="6700" spans="1:1" x14ac:dyDescent="0.35">
      <c r="A6700" s="89"/>
    </row>
    <row r="6701" spans="1:1" x14ac:dyDescent="0.35">
      <c r="A6701" s="89"/>
    </row>
    <row r="6702" spans="1:1" x14ac:dyDescent="0.35">
      <c r="A6702" s="89"/>
    </row>
    <row r="6703" spans="1:1" x14ac:dyDescent="0.35">
      <c r="A6703" s="89"/>
    </row>
    <row r="6704" spans="1:1" x14ac:dyDescent="0.35">
      <c r="A6704" s="89"/>
    </row>
    <row r="6705" spans="1:1" x14ac:dyDescent="0.35">
      <c r="A6705" s="89"/>
    </row>
    <row r="6706" spans="1:1" x14ac:dyDescent="0.35">
      <c r="A6706" s="89"/>
    </row>
    <row r="6707" spans="1:1" x14ac:dyDescent="0.35">
      <c r="A6707" s="89"/>
    </row>
    <row r="6708" spans="1:1" x14ac:dyDescent="0.35">
      <c r="A6708" s="89"/>
    </row>
    <row r="6709" spans="1:1" x14ac:dyDescent="0.35">
      <c r="A6709" s="89"/>
    </row>
    <row r="6710" spans="1:1" x14ac:dyDescent="0.35">
      <c r="A6710" s="89"/>
    </row>
    <row r="6711" spans="1:1" x14ac:dyDescent="0.35">
      <c r="A6711" s="89"/>
    </row>
    <row r="6712" spans="1:1" x14ac:dyDescent="0.35">
      <c r="A6712" s="89"/>
    </row>
    <row r="6713" spans="1:1" x14ac:dyDescent="0.35">
      <c r="A6713" s="89"/>
    </row>
    <row r="6714" spans="1:1" x14ac:dyDescent="0.35">
      <c r="A6714" s="89"/>
    </row>
    <row r="6715" spans="1:1" x14ac:dyDescent="0.35">
      <c r="A6715" s="89"/>
    </row>
    <row r="6716" spans="1:1" x14ac:dyDescent="0.35">
      <c r="A6716" s="89"/>
    </row>
    <row r="6717" spans="1:1" x14ac:dyDescent="0.35">
      <c r="A6717" s="89"/>
    </row>
    <row r="6718" spans="1:1" x14ac:dyDescent="0.35">
      <c r="A6718" s="89"/>
    </row>
    <row r="6719" spans="1:1" x14ac:dyDescent="0.35">
      <c r="A6719" s="89"/>
    </row>
    <row r="6720" spans="1:1" x14ac:dyDescent="0.35">
      <c r="A6720" s="89"/>
    </row>
    <row r="6721" spans="1:1" x14ac:dyDescent="0.35">
      <c r="A6721" s="89"/>
    </row>
    <row r="6722" spans="1:1" x14ac:dyDescent="0.35">
      <c r="A6722" s="89"/>
    </row>
    <row r="6723" spans="1:1" x14ac:dyDescent="0.35">
      <c r="A6723" s="89"/>
    </row>
    <row r="6724" spans="1:1" x14ac:dyDescent="0.35">
      <c r="A6724" s="89"/>
    </row>
    <row r="6725" spans="1:1" x14ac:dyDescent="0.35">
      <c r="A6725" s="89"/>
    </row>
    <row r="6726" spans="1:1" x14ac:dyDescent="0.35">
      <c r="A6726" s="89"/>
    </row>
    <row r="6727" spans="1:1" x14ac:dyDescent="0.35">
      <c r="A6727" s="89"/>
    </row>
    <row r="6728" spans="1:1" x14ac:dyDescent="0.35">
      <c r="A6728" s="89"/>
    </row>
    <row r="6729" spans="1:1" x14ac:dyDescent="0.35">
      <c r="A6729" s="89"/>
    </row>
    <row r="6730" spans="1:1" x14ac:dyDescent="0.35">
      <c r="A6730" s="89"/>
    </row>
    <row r="6731" spans="1:1" x14ac:dyDescent="0.35">
      <c r="A6731" s="89"/>
    </row>
    <row r="6732" spans="1:1" x14ac:dyDescent="0.35">
      <c r="A6732" s="89"/>
    </row>
    <row r="6733" spans="1:1" x14ac:dyDescent="0.35">
      <c r="A6733" s="89"/>
    </row>
    <row r="6734" spans="1:1" x14ac:dyDescent="0.35">
      <c r="A6734" s="89"/>
    </row>
    <row r="6735" spans="1:1" x14ac:dyDescent="0.35">
      <c r="A6735" s="89"/>
    </row>
    <row r="6736" spans="1:1" x14ac:dyDescent="0.35">
      <c r="A6736" s="89"/>
    </row>
    <row r="6737" spans="1:1" x14ac:dyDescent="0.35">
      <c r="A6737" s="89"/>
    </row>
    <row r="6738" spans="1:1" x14ac:dyDescent="0.35">
      <c r="A6738" s="89"/>
    </row>
    <row r="6739" spans="1:1" x14ac:dyDescent="0.35">
      <c r="A6739" s="89"/>
    </row>
    <row r="6740" spans="1:1" x14ac:dyDescent="0.35">
      <c r="A6740" s="89"/>
    </row>
    <row r="6741" spans="1:1" x14ac:dyDescent="0.35">
      <c r="A6741" s="89"/>
    </row>
    <row r="6742" spans="1:1" x14ac:dyDescent="0.35">
      <c r="A6742" s="89"/>
    </row>
    <row r="6743" spans="1:1" x14ac:dyDescent="0.35">
      <c r="A6743" s="89"/>
    </row>
    <row r="6744" spans="1:1" x14ac:dyDescent="0.35">
      <c r="A6744" s="89"/>
    </row>
    <row r="6745" spans="1:1" x14ac:dyDescent="0.35">
      <c r="A6745" s="89"/>
    </row>
    <row r="6746" spans="1:1" x14ac:dyDescent="0.35">
      <c r="A6746" s="89"/>
    </row>
    <row r="6747" spans="1:1" x14ac:dyDescent="0.35">
      <c r="A6747" s="89"/>
    </row>
    <row r="6748" spans="1:1" x14ac:dyDescent="0.35">
      <c r="A6748" s="89"/>
    </row>
    <row r="6749" spans="1:1" x14ac:dyDescent="0.35">
      <c r="A6749" s="89"/>
    </row>
    <row r="6750" spans="1:1" x14ac:dyDescent="0.35">
      <c r="A6750" s="89"/>
    </row>
    <row r="6751" spans="1:1" x14ac:dyDescent="0.35">
      <c r="A6751" s="89"/>
    </row>
    <row r="6752" spans="1:1" x14ac:dyDescent="0.35">
      <c r="A6752" s="89"/>
    </row>
    <row r="6753" spans="1:1" x14ac:dyDescent="0.35">
      <c r="A6753" s="89"/>
    </row>
    <row r="6754" spans="1:1" x14ac:dyDescent="0.35">
      <c r="A6754" s="89"/>
    </row>
    <row r="6755" spans="1:1" x14ac:dyDescent="0.35">
      <c r="A6755" s="89"/>
    </row>
    <row r="6756" spans="1:1" x14ac:dyDescent="0.35">
      <c r="A6756" s="89"/>
    </row>
    <row r="6757" spans="1:1" x14ac:dyDescent="0.35">
      <c r="A6757" s="89"/>
    </row>
    <row r="6758" spans="1:1" x14ac:dyDescent="0.35">
      <c r="A6758" s="89"/>
    </row>
    <row r="6759" spans="1:1" x14ac:dyDescent="0.35">
      <c r="A6759" s="89"/>
    </row>
    <row r="6760" spans="1:1" x14ac:dyDescent="0.35">
      <c r="A6760" s="89"/>
    </row>
    <row r="6761" spans="1:1" x14ac:dyDescent="0.35">
      <c r="A6761" s="89"/>
    </row>
    <row r="6762" spans="1:1" x14ac:dyDescent="0.35">
      <c r="A6762" s="89"/>
    </row>
    <row r="6763" spans="1:1" x14ac:dyDescent="0.35">
      <c r="A6763" s="89"/>
    </row>
    <row r="6764" spans="1:1" x14ac:dyDescent="0.35">
      <c r="A6764" s="89"/>
    </row>
    <row r="6765" spans="1:1" x14ac:dyDescent="0.35">
      <c r="A6765" s="89"/>
    </row>
    <row r="6766" spans="1:1" x14ac:dyDescent="0.35">
      <c r="A6766" s="89"/>
    </row>
    <row r="6767" spans="1:1" x14ac:dyDescent="0.35">
      <c r="A6767" s="89"/>
    </row>
    <row r="6768" spans="1:1" x14ac:dyDescent="0.35">
      <c r="A6768" s="89"/>
    </row>
    <row r="6769" spans="1:1" x14ac:dyDescent="0.35">
      <c r="A6769" s="89"/>
    </row>
    <row r="6770" spans="1:1" x14ac:dyDescent="0.35">
      <c r="A6770" s="89"/>
    </row>
    <row r="6771" spans="1:1" x14ac:dyDescent="0.35">
      <c r="A6771" s="89"/>
    </row>
    <row r="6772" spans="1:1" x14ac:dyDescent="0.35">
      <c r="A6772" s="89"/>
    </row>
    <row r="6773" spans="1:1" x14ac:dyDescent="0.35">
      <c r="A6773" s="89"/>
    </row>
    <row r="6774" spans="1:1" x14ac:dyDescent="0.35">
      <c r="A6774" s="89"/>
    </row>
    <row r="6775" spans="1:1" x14ac:dyDescent="0.35">
      <c r="A6775" s="89"/>
    </row>
    <row r="6776" spans="1:1" x14ac:dyDescent="0.35">
      <c r="A6776" s="89"/>
    </row>
    <row r="6777" spans="1:1" x14ac:dyDescent="0.35">
      <c r="A6777" s="89"/>
    </row>
    <row r="6778" spans="1:1" x14ac:dyDescent="0.35">
      <c r="A6778" s="89"/>
    </row>
    <row r="6779" spans="1:1" x14ac:dyDescent="0.35">
      <c r="A6779" s="89"/>
    </row>
    <row r="6780" spans="1:1" x14ac:dyDescent="0.35">
      <c r="A6780" s="89"/>
    </row>
    <row r="6781" spans="1:1" x14ac:dyDescent="0.35">
      <c r="A6781" s="89"/>
    </row>
    <row r="6782" spans="1:1" x14ac:dyDescent="0.35">
      <c r="A6782" s="89"/>
    </row>
    <row r="6783" spans="1:1" x14ac:dyDescent="0.35">
      <c r="A6783" s="89"/>
    </row>
    <row r="6784" spans="1:1" x14ac:dyDescent="0.35">
      <c r="A6784" s="89"/>
    </row>
    <row r="6785" spans="1:1" x14ac:dyDescent="0.35">
      <c r="A6785" s="89"/>
    </row>
    <row r="6786" spans="1:1" x14ac:dyDescent="0.35">
      <c r="A6786" s="89"/>
    </row>
    <row r="6787" spans="1:1" x14ac:dyDescent="0.35">
      <c r="A6787" s="89"/>
    </row>
    <row r="6788" spans="1:1" x14ac:dyDescent="0.35">
      <c r="A6788" s="89"/>
    </row>
    <row r="6789" spans="1:1" x14ac:dyDescent="0.35">
      <c r="A6789" s="89"/>
    </row>
    <row r="6790" spans="1:1" x14ac:dyDescent="0.35">
      <c r="A6790" s="89"/>
    </row>
    <row r="6791" spans="1:1" x14ac:dyDescent="0.35">
      <c r="A6791" s="89"/>
    </row>
    <row r="6792" spans="1:1" x14ac:dyDescent="0.35">
      <c r="A6792" s="89"/>
    </row>
    <row r="6793" spans="1:1" x14ac:dyDescent="0.35">
      <c r="A6793" s="89"/>
    </row>
    <row r="6794" spans="1:1" x14ac:dyDescent="0.35">
      <c r="A6794" s="89"/>
    </row>
    <row r="6795" spans="1:1" x14ac:dyDescent="0.35">
      <c r="A6795" s="89"/>
    </row>
    <row r="6796" spans="1:1" x14ac:dyDescent="0.35">
      <c r="A6796" s="89"/>
    </row>
    <row r="6797" spans="1:1" x14ac:dyDescent="0.35">
      <c r="A6797" s="89"/>
    </row>
    <row r="6798" spans="1:1" x14ac:dyDescent="0.35">
      <c r="A6798" s="89"/>
    </row>
    <row r="6799" spans="1:1" x14ac:dyDescent="0.35">
      <c r="A6799" s="89"/>
    </row>
    <row r="6800" spans="1:1" x14ac:dyDescent="0.35">
      <c r="A6800" s="89"/>
    </row>
    <row r="6801" spans="1:1" x14ac:dyDescent="0.35">
      <c r="A6801" s="89"/>
    </row>
    <row r="6802" spans="1:1" x14ac:dyDescent="0.35">
      <c r="A6802" s="89"/>
    </row>
    <row r="6803" spans="1:1" x14ac:dyDescent="0.35">
      <c r="A6803" s="89"/>
    </row>
    <row r="6804" spans="1:1" x14ac:dyDescent="0.35">
      <c r="A6804" s="89"/>
    </row>
    <row r="6805" spans="1:1" x14ac:dyDescent="0.35">
      <c r="A6805" s="89"/>
    </row>
    <row r="6806" spans="1:1" x14ac:dyDescent="0.35">
      <c r="A6806" s="89"/>
    </row>
    <row r="6807" spans="1:1" x14ac:dyDescent="0.35">
      <c r="A6807" s="89"/>
    </row>
    <row r="6808" spans="1:1" x14ac:dyDescent="0.35">
      <c r="A6808" s="89"/>
    </row>
    <row r="6809" spans="1:1" x14ac:dyDescent="0.35">
      <c r="A6809" s="89"/>
    </row>
    <row r="6810" spans="1:1" x14ac:dyDescent="0.35">
      <c r="A6810" s="89"/>
    </row>
    <row r="6811" spans="1:1" x14ac:dyDescent="0.35">
      <c r="A6811" s="89"/>
    </row>
    <row r="6812" spans="1:1" x14ac:dyDescent="0.35">
      <c r="A6812" s="89"/>
    </row>
    <row r="6813" spans="1:1" x14ac:dyDescent="0.35">
      <c r="A6813" s="89"/>
    </row>
    <row r="6814" spans="1:1" x14ac:dyDescent="0.35">
      <c r="A6814" s="89"/>
    </row>
    <row r="6815" spans="1:1" x14ac:dyDescent="0.35">
      <c r="A6815" s="89"/>
    </row>
    <row r="6816" spans="1:1" x14ac:dyDescent="0.35">
      <c r="A6816" s="89"/>
    </row>
    <row r="6817" spans="1:1" x14ac:dyDescent="0.35">
      <c r="A6817" s="89"/>
    </row>
    <row r="6818" spans="1:1" x14ac:dyDescent="0.35">
      <c r="A6818" s="89"/>
    </row>
    <row r="6819" spans="1:1" x14ac:dyDescent="0.35">
      <c r="A6819" s="89"/>
    </row>
    <row r="6820" spans="1:1" x14ac:dyDescent="0.35">
      <c r="A6820" s="89"/>
    </row>
    <row r="6821" spans="1:1" x14ac:dyDescent="0.35">
      <c r="A6821" s="89"/>
    </row>
    <row r="6822" spans="1:1" x14ac:dyDescent="0.35">
      <c r="A6822" s="89"/>
    </row>
    <row r="6823" spans="1:1" x14ac:dyDescent="0.35">
      <c r="A6823" s="89"/>
    </row>
    <row r="6824" spans="1:1" x14ac:dyDescent="0.35">
      <c r="A6824" s="89"/>
    </row>
    <row r="6825" spans="1:1" x14ac:dyDescent="0.35">
      <c r="A6825" s="89"/>
    </row>
    <row r="6826" spans="1:1" x14ac:dyDescent="0.35">
      <c r="A6826" s="89"/>
    </row>
    <row r="6827" spans="1:1" x14ac:dyDescent="0.35">
      <c r="A6827" s="89"/>
    </row>
    <row r="6828" spans="1:1" x14ac:dyDescent="0.35">
      <c r="A6828" s="89"/>
    </row>
    <row r="6829" spans="1:1" x14ac:dyDescent="0.35">
      <c r="A6829" s="89"/>
    </row>
    <row r="6830" spans="1:1" x14ac:dyDescent="0.35">
      <c r="A6830" s="89"/>
    </row>
    <row r="6831" spans="1:1" x14ac:dyDescent="0.35">
      <c r="A6831" s="89"/>
    </row>
    <row r="6832" spans="1:1" x14ac:dyDescent="0.35">
      <c r="A6832" s="89"/>
    </row>
    <row r="6833" spans="1:1" x14ac:dyDescent="0.35">
      <c r="A6833" s="89"/>
    </row>
    <row r="6834" spans="1:1" x14ac:dyDescent="0.35">
      <c r="A6834" s="89"/>
    </row>
    <row r="6835" spans="1:1" x14ac:dyDescent="0.35">
      <c r="A6835" s="89"/>
    </row>
    <row r="6836" spans="1:1" x14ac:dyDescent="0.35">
      <c r="A6836" s="89"/>
    </row>
    <row r="6837" spans="1:1" x14ac:dyDescent="0.35">
      <c r="A6837" s="89"/>
    </row>
    <row r="6838" spans="1:1" x14ac:dyDescent="0.35">
      <c r="A6838" s="89"/>
    </row>
    <row r="6839" spans="1:1" x14ac:dyDescent="0.35">
      <c r="A6839" s="89"/>
    </row>
    <row r="6840" spans="1:1" x14ac:dyDescent="0.35">
      <c r="A6840" s="89"/>
    </row>
    <row r="6841" spans="1:1" x14ac:dyDescent="0.35">
      <c r="A6841" s="89"/>
    </row>
    <row r="6842" spans="1:1" x14ac:dyDescent="0.35">
      <c r="A6842" s="89"/>
    </row>
    <row r="6843" spans="1:1" x14ac:dyDescent="0.35">
      <c r="A6843" s="89"/>
    </row>
    <row r="6844" spans="1:1" x14ac:dyDescent="0.35">
      <c r="A6844" s="89"/>
    </row>
    <row r="6845" spans="1:1" x14ac:dyDescent="0.35">
      <c r="A6845" s="89"/>
    </row>
    <row r="6846" spans="1:1" x14ac:dyDescent="0.35">
      <c r="A6846" s="89"/>
    </row>
    <row r="6847" spans="1:1" x14ac:dyDescent="0.35">
      <c r="A6847" s="89"/>
    </row>
    <row r="6848" spans="1:1" x14ac:dyDescent="0.35">
      <c r="A6848" s="89"/>
    </row>
    <row r="6849" spans="1:1" x14ac:dyDescent="0.35">
      <c r="A6849" s="89"/>
    </row>
    <row r="6850" spans="1:1" x14ac:dyDescent="0.35">
      <c r="A6850" s="89"/>
    </row>
    <row r="6851" spans="1:1" x14ac:dyDescent="0.35">
      <c r="A6851" s="89"/>
    </row>
    <row r="6852" spans="1:1" x14ac:dyDescent="0.35">
      <c r="A6852" s="89"/>
    </row>
    <row r="6853" spans="1:1" x14ac:dyDescent="0.35">
      <c r="A6853" s="89"/>
    </row>
    <row r="6854" spans="1:1" x14ac:dyDescent="0.35">
      <c r="A6854" s="89"/>
    </row>
    <row r="6855" spans="1:1" x14ac:dyDescent="0.35">
      <c r="A6855" s="89"/>
    </row>
    <row r="6856" spans="1:1" x14ac:dyDescent="0.35">
      <c r="A6856" s="89"/>
    </row>
    <row r="6857" spans="1:1" x14ac:dyDescent="0.35">
      <c r="A6857" s="89"/>
    </row>
    <row r="6858" spans="1:1" x14ac:dyDescent="0.35">
      <c r="A6858" s="89"/>
    </row>
    <row r="6859" spans="1:1" x14ac:dyDescent="0.35">
      <c r="A6859" s="89"/>
    </row>
    <row r="6860" spans="1:1" x14ac:dyDescent="0.35">
      <c r="A6860" s="89"/>
    </row>
    <row r="6861" spans="1:1" x14ac:dyDescent="0.35">
      <c r="A6861" s="89"/>
    </row>
    <row r="6862" spans="1:1" x14ac:dyDescent="0.35">
      <c r="A6862" s="89"/>
    </row>
    <row r="6863" spans="1:1" x14ac:dyDescent="0.35">
      <c r="A6863" s="89"/>
    </row>
    <row r="6864" spans="1:1" x14ac:dyDescent="0.35">
      <c r="A6864" s="89"/>
    </row>
    <row r="6865" spans="1:1" x14ac:dyDescent="0.35">
      <c r="A6865" s="89"/>
    </row>
    <row r="6866" spans="1:1" x14ac:dyDescent="0.35">
      <c r="A6866" s="89"/>
    </row>
    <row r="6867" spans="1:1" x14ac:dyDescent="0.35">
      <c r="A6867" s="89"/>
    </row>
    <row r="6868" spans="1:1" x14ac:dyDescent="0.35">
      <c r="A6868" s="89"/>
    </row>
    <row r="6869" spans="1:1" x14ac:dyDescent="0.35">
      <c r="A6869" s="89"/>
    </row>
    <row r="6870" spans="1:1" x14ac:dyDescent="0.35">
      <c r="A6870" s="89"/>
    </row>
    <row r="6871" spans="1:1" x14ac:dyDescent="0.35">
      <c r="A6871" s="89"/>
    </row>
    <row r="6872" spans="1:1" x14ac:dyDescent="0.35">
      <c r="A6872" s="89"/>
    </row>
    <row r="6873" spans="1:1" x14ac:dyDescent="0.35">
      <c r="A6873" s="89"/>
    </row>
    <row r="6874" spans="1:1" x14ac:dyDescent="0.35">
      <c r="A6874" s="89"/>
    </row>
    <row r="6875" spans="1:1" x14ac:dyDescent="0.35">
      <c r="A6875" s="89"/>
    </row>
    <row r="6876" spans="1:1" x14ac:dyDescent="0.35">
      <c r="A6876" s="89"/>
    </row>
    <row r="6877" spans="1:1" x14ac:dyDescent="0.35">
      <c r="A6877" s="89"/>
    </row>
    <row r="6878" spans="1:1" x14ac:dyDescent="0.35">
      <c r="A6878" s="89"/>
    </row>
    <row r="6879" spans="1:1" x14ac:dyDescent="0.35">
      <c r="A6879" s="89"/>
    </row>
    <row r="6880" spans="1:1" x14ac:dyDescent="0.35">
      <c r="A6880" s="89"/>
    </row>
    <row r="6881" spans="1:1" x14ac:dyDescent="0.35">
      <c r="A6881" s="89"/>
    </row>
    <row r="6882" spans="1:1" x14ac:dyDescent="0.35">
      <c r="A6882" s="89"/>
    </row>
    <row r="6883" spans="1:1" x14ac:dyDescent="0.35">
      <c r="A6883" s="89"/>
    </row>
    <row r="6884" spans="1:1" x14ac:dyDescent="0.35">
      <c r="A6884" s="89"/>
    </row>
    <row r="6885" spans="1:1" x14ac:dyDescent="0.35">
      <c r="A6885" s="89"/>
    </row>
    <row r="6886" spans="1:1" x14ac:dyDescent="0.35">
      <c r="A6886" s="89"/>
    </row>
    <row r="6887" spans="1:1" x14ac:dyDescent="0.35">
      <c r="A6887" s="89"/>
    </row>
    <row r="6888" spans="1:1" x14ac:dyDescent="0.35">
      <c r="A6888" s="89"/>
    </row>
    <row r="6889" spans="1:1" x14ac:dyDescent="0.35">
      <c r="A6889" s="89"/>
    </row>
    <row r="6890" spans="1:1" x14ac:dyDescent="0.35">
      <c r="A6890" s="89"/>
    </row>
    <row r="6891" spans="1:1" x14ac:dyDescent="0.35">
      <c r="A6891" s="89"/>
    </row>
    <row r="6892" spans="1:1" x14ac:dyDescent="0.35">
      <c r="A6892" s="89"/>
    </row>
    <row r="6893" spans="1:1" x14ac:dyDescent="0.35">
      <c r="A6893" s="89"/>
    </row>
    <row r="6894" spans="1:1" x14ac:dyDescent="0.35">
      <c r="A6894" s="89"/>
    </row>
    <row r="6895" spans="1:1" x14ac:dyDescent="0.35">
      <c r="A6895" s="89"/>
    </row>
    <row r="6896" spans="1:1" x14ac:dyDescent="0.35">
      <c r="A6896" s="89"/>
    </row>
    <row r="6897" spans="1:1" x14ac:dyDescent="0.35">
      <c r="A6897" s="89"/>
    </row>
    <row r="6898" spans="1:1" x14ac:dyDescent="0.35">
      <c r="A6898" s="89"/>
    </row>
    <row r="6899" spans="1:1" x14ac:dyDescent="0.35">
      <c r="A6899" s="89"/>
    </row>
    <row r="6900" spans="1:1" x14ac:dyDescent="0.35">
      <c r="A6900" s="89"/>
    </row>
    <row r="6901" spans="1:1" x14ac:dyDescent="0.35">
      <c r="A6901" s="89"/>
    </row>
    <row r="6902" spans="1:1" x14ac:dyDescent="0.35">
      <c r="A6902" s="89"/>
    </row>
    <row r="6903" spans="1:1" x14ac:dyDescent="0.35">
      <c r="A6903" s="89"/>
    </row>
    <row r="6904" spans="1:1" x14ac:dyDescent="0.35">
      <c r="A6904" s="89"/>
    </row>
    <row r="6905" spans="1:1" x14ac:dyDescent="0.35">
      <c r="A6905" s="89"/>
    </row>
    <row r="6906" spans="1:1" x14ac:dyDescent="0.35">
      <c r="A6906" s="89"/>
    </row>
    <row r="6907" spans="1:1" x14ac:dyDescent="0.35">
      <c r="A6907" s="89"/>
    </row>
    <row r="6908" spans="1:1" x14ac:dyDescent="0.35">
      <c r="A6908" s="89"/>
    </row>
    <row r="6909" spans="1:1" x14ac:dyDescent="0.35">
      <c r="A6909" s="89"/>
    </row>
    <row r="6910" spans="1:1" x14ac:dyDescent="0.35">
      <c r="A6910" s="89"/>
    </row>
    <row r="6911" spans="1:1" x14ac:dyDescent="0.35">
      <c r="A6911" s="89"/>
    </row>
    <row r="6912" spans="1:1" x14ac:dyDescent="0.35">
      <c r="A6912" s="89"/>
    </row>
    <row r="6913" spans="1:1" x14ac:dyDescent="0.35">
      <c r="A6913" s="89"/>
    </row>
    <row r="6914" spans="1:1" x14ac:dyDescent="0.35">
      <c r="A6914" s="89"/>
    </row>
    <row r="6915" spans="1:1" x14ac:dyDescent="0.35">
      <c r="A6915" s="89"/>
    </row>
    <row r="6916" spans="1:1" x14ac:dyDescent="0.35">
      <c r="A6916" s="89"/>
    </row>
    <row r="6917" spans="1:1" x14ac:dyDescent="0.35">
      <c r="A6917" s="89"/>
    </row>
    <row r="6918" spans="1:1" x14ac:dyDescent="0.35">
      <c r="A6918" s="89"/>
    </row>
    <row r="6919" spans="1:1" x14ac:dyDescent="0.35">
      <c r="A6919" s="89"/>
    </row>
    <row r="6920" spans="1:1" x14ac:dyDescent="0.35">
      <c r="A6920" s="89"/>
    </row>
    <row r="6921" spans="1:1" x14ac:dyDescent="0.35">
      <c r="A6921" s="89"/>
    </row>
    <row r="6922" spans="1:1" x14ac:dyDescent="0.35">
      <c r="A6922" s="89"/>
    </row>
    <row r="6923" spans="1:1" x14ac:dyDescent="0.35">
      <c r="A6923" s="89"/>
    </row>
    <row r="6924" spans="1:1" x14ac:dyDescent="0.35">
      <c r="A6924" s="89"/>
    </row>
    <row r="6925" spans="1:1" x14ac:dyDescent="0.35">
      <c r="A6925" s="89"/>
    </row>
    <row r="6926" spans="1:1" x14ac:dyDescent="0.35">
      <c r="A6926" s="89"/>
    </row>
    <row r="6927" spans="1:1" x14ac:dyDescent="0.35">
      <c r="A6927" s="89"/>
    </row>
    <row r="6928" spans="1:1" x14ac:dyDescent="0.35">
      <c r="A6928" s="89"/>
    </row>
    <row r="6929" spans="1:1" x14ac:dyDescent="0.35">
      <c r="A6929" s="89"/>
    </row>
    <row r="6930" spans="1:1" x14ac:dyDescent="0.35">
      <c r="A6930" s="89"/>
    </row>
    <row r="6931" spans="1:1" x14ac:dyDescent="0.35">
      <c r="A6931" s="89"/>
    </row>
    <row r="6932" spans="1:1" x14ac:dyDescent="0.35">
      <c r="A6932" s="89"/>
    </row>
    <row r="6933" spans="1:1" x14ac:dyDescent="0.35">
      <c r="A6933" s="89"/>
    </row>
    <row r="6934" spans="1:1" x14ac:dyDescent="0.35">
      <c r="A6934" s="89"/>
    </row>
    <row r="6935" spans="1:1" x14ac:dyDescent="0.35">
      <c r="A6935" s="89"/>
    </row>
    <row r="6936" spans="1:1" x14ac:dyDescent="0.35">
      <c r="A6936" s="89"/>
    </row>
    <row r="6937" spans="1:1" x14ac:dyDescent="0.35">
      <c r="A6937" s="89"/>
    </row>
    <row r="6938" spans="1:1" x14ac:dyDescent="0.35">
      <c r="A6938" s="89"/>
    </row>
    <row r="6939" spans="1:1" x14ac:dyDescent="0.35">
      <c r="A6939" s="89"/>
    </row>
    <row r="6940" spans="1:1" x14ac:dyDescent="0.35">
      <c r="A6940" s="89"/>
    </row>
    <row r="6941" spans="1:1" x14ac:dyDescent="0.35">
      <c r="A6941" s="89"/>
    </row>
    <row r="6942" spans="1:1" x14ac:dyDescent="0.35">
      <c r="A6942" s="89"/>
    </row>
    <row r="6943" spans="1:1" x14ac:dyDescent="0.35">
      <c r="A6943" s="89"/>
    </row>
    <row r="6944" spans="1:1" x14ac:dyDescent="0.35">
      <c r="A6944" s="89"/>
    </row>
    <row r="6945" spans="1:1" x14ac:dyDescent="0.35">
      <c r="A6945" s="89"/>
    </row>
    <row r="6946" spans="1:1" x14ac:dyDescent="0.35">
      <c r="A6946" s="89"/>
    </row>
    <row r="6947" spans="1:1" x14ac:dyDescent="0.35">
      <c r="A6947" s="89"/>
    </row>
    <row r="6948" spans="1:1" x14ac:dyDescent="0.35">
      <c r="A6948" s="89"/>
    </row>
    <row r="6949" spans="1:1" x14ac:dyDescent="0.35">
      <c r="A6949" s="89"/>
    </row>
    <row r="6950" spans="1:1" x14ac:dyDescent="0.35">
      <c r="A6950" s="89"/>
    </row>
    <row r="6951" spans="1:1" x14ac:dyDescent="0.35">
      <c r="A6951" s="89"/>
    </row>
    <row r="6952" spans="1:1" x14ac:dyDescent="0.35">
      <c r="A6952" s="89"/>
    </row>
    <row r="6953" spans="1:1" x14ac:dyDescent="0.35">
      <c r="A6953" s="89"/>
    </row>
    <row r="6954" spans="1:1" x14ac:dyDescent="0.35">
      <c r="A6954" s="89"/>
    </row>
    <row r="6955" spans="1:1" x14ac:dyDescent="0.35">
      <c r="A6955" s="89"/>
    </row>
    <row r="6956" spans="1:1" x14ac:dyDescent="0.35">
      <c r="A6956" s="89"/>
    </row>
    <row r="6957" spans="1:1" x14ac:dyDescent="0.35">
      <c r="A6957" s="89"/>
    </row>
    <row r="6958" spans="1:1" x14ac:dyDescent="0.35">
      <c r="A6958" s="89"/>
    </row>
    <row r="6959" spans="1:1" x14ac:dyDescent="0.35">
      <c r="A6959" s="89"/>
    </row>
    <row r="6960" spans="1:1" x14ac:dyDescent="0.35">
      <c r="A6960" s="89"/>
    </row>
    <row r="6961" spans="1:1" x14ac:dyDescent="0.35">
      <c r="A6961" s="89"/>
    </row>
    <row r="6962" spans="1:1" x14ac:dyDescent="0.35">
      <c r="A6962" s="89"/>
    </row>
    <row r="6963" spans="1:1" x14ac:dyDescent="0.35">
      <c r="A6963" s="89"/>
    </row>
    <row r="6964" spans="1:1" x14ac:dyDescent="0.35">
      <c r="A6964" s="89"/>
    </row>
    <row r="6965" spans="1:1" x14ac:dyDescent="0.35">
      <c r="A6965" s="89"/>
    </row>
    <row r="6966" spans="1:1" x14ac:dyDescent="0.35">
      <c r="A6966" s="89"/>
    </row>
    <row r="6967" spans="1:1" x14ac:dyDescent="0.35">
      <c r="A6967" s="89"/>
    </row>
    <row r="6968" spans="1:1" x14ac:dyDescent="0.35">
      <c r="A6968" s="89"/>
    </row>
    <row r="6969" spans="1:1" x14ac:dyDescent="0.35">
      <c r="A6969" s="89"/>
    </row>
    <row r="6970" spans="1:1" x14ac:dyDescent="0.35">
      <c r="A6970" s="89"/>
    </row>
    <row r="6971" spans="1:1" x14ac:dyDescent="0.35">
      <c r="A6971" s="89"/>
    </row>
    <row r="6972" spans="1:1" x14ac:dyDescent="0.35">
      <c r="A6972" s="89"/>
    </row>
    <row r="6973" spans="1:1" x14ac:dyDescent="0.35">
      <c r="A6973" s="89"/>
    </row>
    <row r="6974" spans="1:1" x14ac:dyDescent="0.35">
      <c r="A6974" s="89"/>
    </row>
    <row r="6975" spans="1:1" x14ac:dyDescent="0.35">
      <c r="A6975" s="89"/>
    </row>
    <row r="6976" spans="1:1" x14ac:dyDescent="0.35">
      <c r="A6976" s="89"/>
    </row>
    <row r="6977" spans="1:1" x14ac:dyDescent="0.35">
      <c r="A6977" s="89"/>
    </row>
    <row r="6978" spans="1:1" x14ac:dyDescent="0.35">
      <c r="A6978" s="89"/>
    </row>
    <row r="6979" spans="1:1" x14ac:dyDescent="0.35">
      <c r="A6979" s="89"/>
    </row>
    <row r="6980" spans="1:1" x14ac:dyDescent="0.35">
      <c r="A6980" s="89"/>
    </row>
    <row r="6981" spans="1:1" x14ac:dyDescent="0.35">
      <c r="A6981" s="89"/>
    </row>
    <row r="6982" spans="1:1" x14ac:dyDescent="0.35">
      <c r="A6982" s="89"/>
    </row>
    <row r="6983" spans="1:1" x14ac:dyDescent="0.35">
      <c r="A6983" s="89"/>
    </row>
    <row r="6984" spans="1:1" x14ac:dyDescent="0.35">
      <c r="A6984" s="89"/>
    </row>
    <row r="6985" spans="1:1" x14ac:dyDescent="0.35">
      <c r="A6985" s="89"/>
    </row>
    <row r="6986" spans="1:1" x14ac:dyDescent="0.35">
      <c r="A6986" s="89"/>
    </row>
    <row r="6987" spans="1:1" x14ac:dyDescent="0.35">
      <c r="A6987" s="89"/>
    </row>
    <row r="6988" spans="1:1" x14ac:dyDescent="0.35">
      <c r="A6988" s="89"/>
    </row>
    <row r="6989" spans="1:1" x14ac:dyDescent="0.35">
      <c r="A6989" s="89"/>
    </row>
    <row r="6990" spans="1:1" x14ac:dyDescent="0.35">
      <c r="A6990" s="89"/>
    </row>
    <row r="6991" spans="1:1" x14ac:dyDescent="0.35">
      <c r="A6991" s="89"/>
    </row>
    <row r="6992" spans="1:1" x14ac:dyDescent="0.35">
      <c r="A6992" s="89"/>
    </row>
    <row r="6993" spans="1:1" x14ac:dyDescent="0.35">
      <c r="A6993" s="89"/>
    </row>
    <row r="6994" spans="1:1" x14ac:dyDescent="0.35">
      <c r="A6994" s="89"/>
    </row>
    <row r="6995" spans="1:1" x14ac:dyDescent="0.35">
      <c r="A6995" s="89"/>
    </row>
    <row r="6996" spans="1:1" x14ac:dyDescent="0.35">
      <c r="A6996" s="89"/>
    </row>
    <row r="6997" spans="1:1" x14ac:dyDescent="0.35">
      <c r="A6997" s="89"/>
    </row>
    <row r="6998" spans="1:1" x14ac:dyDescent="0.35">
      <c r="A6998" s="89"/>
    </row>
    <row r="6999" spans="1:1" x14ac:dyDescent="0.35">
      <c r="A6999" s="89"/>
    </row>
    <row r="7000" spans="1:1" x14ac:dyDescent="0.35">
      <c r="A7000" s="89"/>
    </row>
    <row r="7001" spans="1:1" x14ac:dyDescent="0.35">
      <c r="A7001" s="89"/>
    </row>
    <row r="7002" spans="1:1" x14ac:dyDescent="0.35">
      <c r="A7002" s="89"/>
    </row>
    <row r="7003" spans="1:1" x14ac:dyDescent="0.35">
      <c r="A7003" s="89"/>
    </row>
    <row r="7004" spans="1:1" x14ac:dyDescent="0.35">
      <c r="A7004" s="89"/>
    </row>
    <row r="7005" spans="1:1" x14ac:dyDescent="0.35">
      <c r="A7005" s="89"/>
    </row>
    <row r="7006" spans="1:1" x14ac:dyDescent="0.35">
      <c r="A7006" s="89"/>
    </row>
    <row r="7007" spans="1:1" x14ac:dyDescent="0.35">
      <c r="A7007" s="89"/>
    </row>
    <row r="7008" spans="1:1" x14ac:dyDescent="0.35">
      <c r="A7008" s="89"/>
    </row>
    <row r="7009" spans="1:1" x14ac:dyDescent="0.35">
      <c r="A7009" s="89"/>
    </row>
    <row r="7010" spans="1:1" x14ac:dyDescent="0.35">
      <c r="A7010" s="89"/>
    </row>
    <row r="7011" spans="1:1" x14ac:dyDescent="0.35">
      <c r="A7011" s="89"/>
    </row>
    <row r="7012" spans="1:1" x14ac:dyDescent="0.35">
      <c r="A7012" s="89"/>
    </row>
    <row r="7013" spans="1:1" x14ac:dyDescent="0.35">
      <c r="A7013" s="89"/>
    </row>
    <row r="7014" spans="1:1" x14ac:dyDescent="0.35">
      <c r="A7014" s="89"/>
    </row>
    <row r="7015" spans="1:1" x14ac:dyDescent="0.35">
      <c r="A7015" s="89"/>
    </row>
    <row r="7016" spans="1:1" x14ac:dyDescent="0.35">
      <c r="A7016" s="89"/>
    </row>
    <row r="7017" spans="1:1" x14ac:dyDescent="0.35">
      <c r="A7017" s="89"/>
    </row>
    <row r="7018" spans="1:1" x14ac:dyDescent="0.35">
      <c r="A7018" s="89"/>
    </row>
    <row r="7019" spans="1:1" x14ac:dyDescent="0.35">
      <c r="A7019" s="89"/>
    </row>
    <row r="7020" spans="1:1" x14ac:dyDescent="0.35">
      <c r="A7020" s="89"/>
    </row>
    <row r="7021" spans="1:1" x14ac:dyDescent="0.35">
      <c r="A7021" s="89"/>
    </row>
    <row r="7022" spans="1:1" x14ac:dyDescent="0.35">
      <c r="A7022" s="89"/>
    </row>
    <row r="7023" spans="1:1" x14ac:dyDescent="0.35">
      <c r="A7023" s="89"/>
    </row>
    <row r="7024" spans="1:1" x14ac:dyDescent="0.35">
      <c r="A7024" s="89"/>
    </row>
    <row r="7025" spans="1:1" x14ac:dyDescent="0.35">
      <c r="A7025" s="89"/>
    </row>
    <row r="7026" spans="1:1" x14ac:dyDescent="0.35">
      <c r="A7026" s="89"/>
    </row>
    <row r="7027" spans="1:1" x14ac:dyDescent="0.35">
      <c r="A7027" s="89"/>
    </row>
    <row r="7028" spans="1:1" x14ac:dyDescent="0.35">
      <c r="A7028" s="89"/>
    </row>
    <row r="7029" spans="1:1" x14ac:dyDescent="0.35">
      <c r="A7029" s="89"/>
    </row>
    <row r="7030" spans="1:1" x14ac:dyDescent="0.35">
      <c r="A7030" s="89"/>
    </row>
    <row r="7031" spans="1:1" x14ac:dyDescent="0.35">
      <c r="A7031" s="89"/>
    </row>
    <row r="7032" spans="1:1" x14ac:dyDescent="0.35">
      <c r="A7032" s="89"/>
    </row>
    <row r="7033" spans="1:1" x14ac:dyDescent="0.35">
      <c r="A7033" s="89"/>
    </row>
    <row r="7034" spans="1:1" x14ac:dyDescent="0.35">
      <c r="A7034" s="89"/>
    </row>
    <row r="7035" spans="1:1" x14ac:dyDescent="0.35">
      <c r="A7035" s="89"/>
    </row>
    <row r="7036" spans="1:1" x14ac:dyDescent="0.35">
      <c r="A7036" s="89"/>
    </row>
    <row r="7037" spans="1:1" x14ac:dyDescent="0.35">
      <c r="A7037" s="89"/>
    </row>
    <row r="7038" spans="1:1" x14ac:dyDescent="0.35">
      <c r="A7038" s="89"/>
    </row>
    <row r="7039" spans="1:1" x14ac:dyDescent="0.35">
      <c r="A7039" s="89"/>
    </row>
    <row r="7040" spans="1:1" x14ac:dyDescent="0.35">
      <c r="A7040" s="89"/>
    </row>
    <row r="7041" spans="1:1" x14ac:dyDescent="0.35">
      <c r="A7041" s="89"/>
    </row>
    <row r="7042" spans="1:1" x14ac:dyDescent="0.35">
      <c r="A7042" s="89"/>
    </row>
    <row r="7043" spans="1:1" x14ac:dyDescent="0.35">
      <c r="A7043" s="89"/>
    </row>
    <row r="7044" spans="1:1" x14ac:dyDescent="0.35">
      <c r="A7044" s="89"/>
    </row>
    <row r="7045" spans="1:1" x14ac:dyDescent="0.35">
      <c r="A7045" s="89"/>
    </row>
    <row r="7046" spans="1:1" x14ac:dyDescent="0.35">
      <c r="A7046" s="89"/>
    </row>
    <row r="7047" spans="1:1" x14ac:dyDescent="0.35">
      <c r="A7047" s="89"/>
    </row>
    <row r="7048" spans="1:1" x14ac:dyDescent="0.35">
      <c r="A7048" s="89"/>
    </row>
    <row r="7049" spans="1:1" x14ac:dyDescent="0.35">
      <c r="A7049" s="89"/>
    </row>
    <row r="7050" spans="1:1" x14ac:dyDescent="0.35">
      <c r="A7050" s="89"/>
    </row>
    <row r="7051" spans="1:1" x14ac:dyDescent="0.35">
      <c r="A7051" s="89"/>
    </row>
    <row r="7052" spans="1:1" x14ac:dyDescent="0.35">
      <c r="A7052" s="89"/>
    </row>
    <row r="7053" spans="1:1" x14ac:dyDescent="0.35">
      <c r="A7053" s="89"/>
    </row>
    <row r="7054" spans="1:1" x14ac:dyDescent="0.35">
      <c r="A7054" s="89"/>
    </row>
    <row r="7055" spans="1:1" x14ac:dyDescent="0.35">
      <c r="A7055" s="89"/>
    </row>
    <row r="7056" spans="1:1" x14ac:dyDescent="0.35">
      <c r="A7056" s="89"/>
    </row>
    <row r="7057" spans="1:1" x14ac:dyDescent="0.35">
      <c r="A7057" s="89"/>
    </row>
    <row r="7058" spans="1:1" x14ac:dyDescent="0.35">
      <c r="A7058" s="89"/>
    </row>
    <row r="7059" spans="1:1" x14ac:dyDescent="0.35">
      <c r="A7059" s="89"/>
    </row>
    <row r="7060" spans="1:1" x14ac:dyDescent="0.35">
      <c r="A7060" s="89"/>
    </row>
    <row r="7061" spans="1:1" x14ac:dyDescent="0.35">
      <c r="A7061" s="89"/>
    </row>
    <row r="7062" spans="1:1" x14ac:dyDescent="0.35">
      <c r="A7062" s="89"/>
    </row>
    <row r="7063" spans="1:1" x14ac:dyDescent="0.35">
      <c r="A7063" s="89"/>
    </row>
    <row r="7064" spans="1:1" x14ac:dyDescent="0.35">
      <c r="A7064" s="89"/>
    </row>
    <row r="7065" spans="1:1" x14ac:dyDescent="0.35">
      <c r="A7065" s="89"/>
    </row>
    <row r="7066" spans="1:1" x14ac:dyDescent="0.35">
      <c r="A7066" s="89"/>
    </row>
    <row r="7067" spans="1:1" x14ac:dyDescent="0.35">
      <c r="A7067" s="89"/>
    </row>
    <row r="7068" spans="1:1" x14ac:dyDescent="0.35">
      <c r="A7068" s="89"/>
    </row>
    <row r="7069" spans="1:1" x14ac:dyDescent="0.35">
      <c r="A7069" s="89"/>
    </row>
    <row r="7070" spans="1:1" x14ac:dyDescent="0.35">
      <c r="A7070" s="89"/>
    </row>
    <row r="7071" spans="1:1" x14ac:dyDescent="0.35">
      <c r="A7071" s="89"/>
    </row>
    <row r="7072" spans="1:1" x14ac:dyDescent="0.35">
      <c r="A7072" s="89"/>
    </row>
    <row r="7073" spans="1:1" x14ac:dyDescent="0.35">
      <c r="A7073" s="89"/>
    </row>
    <row r="7074" spans="1:1" x14ac:dyDescent="0.35">
      <c r="A7074" s="89"/>
    </row>
    <row r="7075" spans="1:1" x14ac:dyDescent="0.35">
      <c r="A7075" s="89"/>
    </row>
    <row r="7076" spans="1:1" x14ac:dyDescent="0.35">
      <c r="A7076" s="89"/>
    </row>
    <row r="7077" spans="1:1" x14ac:dyDescent="0.35">
      <c r="A7077" s="89"/>
    </row>
    <row r="7078" spans="1:1" x14ac:dyDescent="0.35">
      <c r="A7078" s="89"/>
    </row>
    <row r="7079" spans="1:1" x14ac:dyDescent="0.35">
      <c r="A7079" s="89"/>
    </row>
    <row r="7080" spans="1:1" x14ac:dyDescent="0.35">
      <c r="A7080" s="89"/>
    </row>
    <row r="7081" spans="1:1" x14ac:dyDescent="0.35">
      <c r="A7081" s="89"/>
    </row>
    <row r="7082" spans="1:1" x14ac:dyDescent="0.35">
      <c r="A7082" s="89"/>
    </row>
    <row r="7083" spans="1:1" x14ac:dyDescent="0.35">
      <c r="A7083" s="89"/>
    </row>
    <row r="7084" spans="1:1" x14ac:dyDescent="0.35">
      <c r="A7084" s="89"/>
    </row>
    <row r="7085" spans="1:1" x14ac:dyDescent="0.35">
      <c r="A7085" s="89"/>
    </row>
    <row r="7086" spans="1:1" x14ac:dyDescent="0.35">
      <c r="A7086" s="89"/>
    </row>
    <row r="7087" spans="1:1" x14ac:dyDescent="0.35">
      <c r="A7087" s="89"/>
    </row>
    <row r="7088" spans="1:1" x14ac:dyDescent="0.35">
      <c r="A7088" s="89"/>
    </row>
    <row r="7089" spans="1:1" x14ac:dyDescent="0.35">
      <c r="A7089" s="89"/>
    </row>
    <row r="7090" spans="1:1" x14ac:dyDescent="0.35">
      <c r="A7090" s="89"/>
    </row>
    <row r="7091" spans="1:1" x14ac:dyDescent="0.35">
      <c r="A7091" s="89"/>
    </row>
    <row r="7092" spans="1:1" x14ac:dyDescent="0.35">
      <c r="A7092" s="89"/>
    </row>
    <row r="7093" spans="1:1" x14ac:dyDescent="0.35">
      <c r="A7093" s="89"/>
    </row>
    <row r="7094" spans="1:1" x14ac:dyDescent="0.35">
      <c r="A7094" s="89"/>
    </row>
    <row r="7095" spans="1:1" x14ac:dyDescent="0.35">
      <c r="A7095" s="89"/>
    </row>
    <row r="7096" spans="1:1" x14ac:dyDescent="0.35">
      <c r="A7096" s="89"/>
    </row>
    <row r="7097" spans="1:1" x14ac:dyDescent="0.35">
      <c r="A7097" s="89"/>
    </row>
    <row r="7098" spans="1:1" x14ac:dyDescent="0.35">
      <c r="A7098" s="89"/>
    </row>
    <row r="7099" spans="1:1" x14ac:dyDescent="0.35">
      <c r="A7099" s="89"/>
    </row>
    <row r="7100" spans="1:1" x14ac:dyDescent="0.35">
      <c r="A7100" s="89"/>
    </row>
    <row r="7101" spans="1:1" x14ac:dyDescent="0.35">
      <c r="A7101" s="89"/>
    </row>
    <row r="7102" spans="1:1" x14ac:dyDescent="0.35">
      <c r="A7102" s="89"/>
    </row>
    <row r="7103" spans="1:1" x14ac:dyDescent="0.35">
      <c r="A7103" s="89"/>
    </row>
    <row r="7104" spans="1:1" x14ac:dyDescent="0.35">
      <c r="A7104" s="89"/>
    </row>
    <row r="7105" spans="1:1" x14ac:dyDescent="0.35">
      <c r="A7105" s="89"/>
    </row>
    <row r="7106" spans="1:1" x14ac:dyDescent="0.35">
      <c r="A7106" s="89"/>
    </row>
    <row r="7107" spans="1:1" x14ac:dyDescent="0.35">
      <c r="A7107" s="89"/>
    </row>
    <row r="7108" spans="1:1" x14ac:dyDescent="0.35">
      <c r="A7108" s="89"/>
    </row>
    <row r="7109" spans="1:1" x14ac:dyDescent="0.35">
      <c r="A7109" s="89"/>
    </row>
    <row r="7110" spans="1:1" x14ac:dyDescent="0.35">
      <c r="A7110" s="89"/>
    </row>
    <row r="7111" spans="1:1" x14ac:dyDescent="0.35">
      <c r="A7111" s="89"/>
    </row>
    <row r="7112" spans="1:1" x14ac:dyDescent="0.35">
      <c r="A7112" s="89"/>
    </row>
    <row r="7113" spans="1:1" x14ac:dyDescent="0.35">
      <c r="A7113" s="89"/>
    </row>
    <row r="7114" spans="1:1" x14ac:dyDescent="0.35">
      <c r="A7114" s="89"/>
    </row>
    <row r="7115" spans="1:1" x14ac:dyDescent="0.35">
      <c r="A7115" s="89"/>
    </row>
    <row r="7116" spans="1:1" x14ac:dyDescent="0.35">
      <c r="A7116" s="89"/>
    </row>
    <row r="7117" spans="1:1" x14ac:dyDescent="0.35">
      <c r="A7117" s="89"/>
    </row>
    <row r="7118" spans="1:1" x14ac:dyDescent="0.35">
      <c r="A7118" s="89"/>
    </row>
    <row r="7119" spans="1:1" x14ac:dyDescent="0.35">
      <c r="A7119" s="89"/>
    </row>
    <row r="7120" spans="1:1" x14ac:dyDescent="0.35">
      <c r="A7120" s="89"/>
    </row>
    <row r="7121" spans="1:1" x14ac:dyDescent="0.35">
      <c r="A7121" s="89"/>
    </row>
    <row r="7122" spans="1:1" x14ac:dyDescent="0.35">
      <c r="A7122" s="89"/>
    </row>
    <row r="7123" spans="1:1" x14ac:dyDescent="0.35">
      <c r="A7123" s="89"/>
    </row>
    <row r="7124" spans="1:1" x14ac:dyDescent="0.35">
      <c r="A7124" s="89"/>
    </row>
    <row r="7125" spans="1:1" x14ac:dyDescent="0.35">
      <c r="A7125" s="89"/>
    </row>
    <row r="7126" spans="1:1" x14ac:dyDescent="0.35">
      <c r="A7126" s="89"/>
    </row>
    <row r="7127" spans="1:1" x14ac:dyDescent="0.35">
      <c r="A7127" s="89"/>
    </row>
    <row r="7128" spans="1:1" x14ac:dyDescent="0.35">
      <c r="A7128" s="89"/>
    </row>
    <row r="7129" spans="1:1" x14ac:dyDescent="0.35">
      <c r="A7129" s="89"/>
    </row>
    <row r="7130" spans="1:1" x14ac:dyDescent="0.35">
      <c r="A7130" s="89"/>
    </row>
    <row r="7131" spans="1:1" x14ac:dyDescent="0.35">
      <c r="A7131" s="89"/>
    </row>
    <row r="7132" spans="1:1" x14ac:dyDescent="0.35">
      <c r="A7132" s="89"/>
    </row>
    <row r="7133" spans="1:1" x14ac:dyDescent="0.35">
      <c r="A7133" s="89"/>
    </row>
    <row r="7134" spans="1:1" x14ac:dyDescent="0.35">
      <c r="A7134" s="89"/>
    </row>
    <row r="7135" spans="1:1" x14ac:dyDescent="0.35">
      <c r="A7135" s="89"/>
    </row>
    <row r="7136" spans="1:1" x14ac:dyDescent="0.35">
      <c r="A7136" s="89"/>
    </row>
    <row r="7137" spans="1:1" x14ac:dyDescent="0.35">
      <c r="A7137" s="89"/>
    </row>
    <row r="7138" spans="1:1" x14ac:dyDescent="0.35">
      <c r="A7138" s="89"/>
    </row>
    <row r="7139" spans="1:1" x14ac:dyDescent="0.35">
      <c r="A7139" s="89"/>
    </row>
    <row r="7140" spans="1:1" x14ac:dyDescent="0.35">
      <c r="A7140" s="89"/>
    </row>
    <row r="7141" spans="1:1" x14ac:dyDescent="0.35">
      <c r="A7141" s="89"/>
    </row>
    <row r="7142" spans="1:1" x14ac:dyDescent="0.35">
      <c r="A7142" s="89"/>
    </row>
    <row r="7143" spans="1:1" x14ac:dyDescent="0.35">
      <c r="A7143" s="89"/>
    </row>
    <row r="7144" spans="1:1" x14ac:dyDescent="0.35">
      <c r="A7144" s="89"/>
    </row>
    <row r="7145" spans="1:1" x14ac:dyDescent="0.35">
      <c r="A7145" s="89"/>
    </row>
    <row r="7146" spans="1:1" x14ac:dyDescent="0.35">
      <c r="A7146" s="89"/>
    </row>
    <row r="7147" spans="1:1" x14ac:dyDescent="0.35">
      <c r="A7147" s="89"/>
    </row>
    <row r="7148" spans="1:1" x14ac:dyDescent="0.35">
      <c r="A7148" s="89"/>
    </row>
    <row r="7149" spans="1:1" x14ac:dyDescent="0.35">
      <c r="A7149" s="89"/>
    </row>
    <row r="7150" spans="1:1" x14ac:dyDescent="0.35">
      <c r="A7150" s="89"/>
    </row>
    <row r="7151" spans="1:1" x14ac:dyDescent="0.35">
      <c r="A7151" s="89"/>
    </row>
    <row r="7152" spans="1:1" x14ac:dyDescent="0.35">
      <c r="A7152" s="89"/>
    </row>
    <row r="7153" spans="1:1" x14ac:dyDescent="0.35">
      <c r="A7153" s="89"/>
    </row>
    <row r="7154" spans="1:1" x14ac:dyDescent="0.35">
      <c r="A7154" s="89"/>
    </row>
    <row r="7155" spans="1:1" x14ac:dyDescent="0.35">
      <c r="A7155" s="89"/>
    </row>
    <row r="7156" spans="1:1" x14ac:dyDescent="0.35">
      <c r="A7156" s="89"/>
    </row>
    <row r="7157" spans="1:1" x14ac:dyDescent="0.35">
      <c r="A7157" s="89"/>
    </row>
    <row r="7158" spans="1:1" x14ac:dyDescent="0.35">
      <c r="A7158" s="89"/>
    </row>
    <row r="7159" spans="1:1" x14ac:dyDescent="0.35">
      <c r="A7159" s="89"/>
    </row>
    <row r="7160" spans="1:1" x14ac:dyDescent="0.35">
      <c r="A7160" s="89"/>
    </row>
    <row r="7161" spans="1:1" x14ac:dyDescent="0.35">
      <c r="A7161" s="89"/>
    </row>
    <row r="7162" spans="1:1" x14ac:dyDescent="0.35">
      <c r="A7162" s="89"/>
    </row>
    <row r="7163" spans="1:1" x14ac:dyDescent="0.35">
      <c r="A7163" s="89"/>
    </row>
    <row r="7164" spans="1:1" x14ac:dyDescent="0.35">
      <c r="A7164" s="89"/>
    </row>
    <row r="7165" spans="1:1" x14ac:dyDescent="0.35">
      <c r="A7165" s="89"/>
    </row>
    <row r="7166" spans="1:1" x14ac:dyDescent="0.35">
      <c r="A7166" s="89"/>
    </row>
    <row r="7167" spans="1:1" x14ac:dyDescent="0.35">
      <c r="A7167" s="89"/>
    </row>
    <row r="7168" spans="1:1" x14ac:dyDescent="0.35">
      <c r="A7168" s="89"/>
    </row>
    <row r="7169" spans="1:1" x14ac:dyDescent="0.35">
      <c r="A7169" s="89"/>
    </row>
    <row r="7170" spans="1:1" x14ac:dyDescent="0.35">
      <c r="A7170" s="89"/>
    </row>
    <row r="7171" spans="1:1" x14ac:dyDescent="0.35">
      <c r="A7171" s="89"/>
    </row>
    <row r="7172" spans="1:1" x14ac:dyDescent="0.35">
      <c r="A7172" s="89"/>
    </row>
    <row r="7173" spans="1:1" x14ac:dyDescent="0.35">
      <c r="A7173" s="89"/>
    </row>
    <row r="7174" spans="1:1" x14ac:dyDescent="0.35">
      <c r="A7174" s="89"/>
    </row>
    <row r="7175" spans="1:1" x14ac:dyDescent="0.35">
      <c r="A7175" s="89"/>
    </row>
    <row r="7176" spans="1:1" x14ac:dyDescent="0.35">
      <c r="A7176" s="89"/>
    </row>
    <row r="7177" spans="1:1" x14ac:dyDescent="0.35">
      <c r="A7177" s="89"/>
    </row>
    <row r="7178" spans="1:1" x14ac:dyDescent="0.35">
      <c r="A7178" s="89"/>
    </row>
    <row r="7179" spans="1:1" x14ac:dyDescent="0.35">
      <c r="A7179" s="89"/>
    </row>
    <row r="7180" spans="1:1" x14ac:dyDescent="0.35">
      <c r="A7180" s="89"/>
    </row>
    <row r="7181" spans="1:1" x14ac:dyDescent="0.35">
      <c r="A7181" s="89"/>
    </row>
    <row r="7182" spans="1:1" x14ac:dyDescent="0.35">
      <c r="A7182" s="89"/>
    </row>
    <row r="7183" spans="1:1" x14ac:dyDescent="0.35">
      <c r="A7183" s="89"/>
    </row>
    <row r="7184" spans="1:1" x14ac:dyDescent="0.35">
      <c r="A7184" s="89"/>
    </row>
    <row r="7185" spans="1:1" x14ac:dyDescent="0.35">
      <c r="A7185" s="89"/>
    </row>
    <row r="7186" spans="1:1" x14ac:dyDescent="0.35">
      <c r="A7186" s="89"/>
    </row>
    <row r="7187" spans="1:1" x14ac:dyDescent="0.35">
      <c r="A7187" s="89"/>
    </row>
    <row r="7188" spans="1:1" x14ac:dyDescent="0.35">
      <c r="A7188" s="89"/>
    </row>
    <row r="7189" spans="1:1" x14ac:dyDescent="0.35">
      <c r="A7189" s="89"/>
    </row>
    <row r="7190" spans="1:1" x14ac:dyDescent="0.35">
      <c r="A7190" s="89"/>
    </row>
    <row r="7191" spans="1:1" x14ac:dyDescent="0.35">
      <c r="A7191" s="89"/>
    </row>
    <row r="7192" spans="1:1" x14ac:dyDescent="0.35">
      <c r="A7192" s="89"/>
    </row>
    <row r="7193" spans="1:1" x14ac:dyDescent="0.35">
      <c r="A7193" s="89"/>
    </row>
    <row r="7194" spans="1:1" x14ac:dyDescent="0.35">
      <c r="A7194" s="89"/>
    </row>
    <row r="7195" spans="1:1" x14ac:dyDescent="0.35">
      <c r="A7195" s="89"/>
    </row>
    <row r="7196" spans="1:1" x14ac:dyDescent="0.35">
      <c r="A7196" s="89"/>
    </row>
    <row r="7197" spans="1:1" x14ac:dyDescent="0.35">
      <c r="A7197" s="89"/>
    </row>
    <row r="7198" spans="1:1" x14ac:dyDescent="0.35">
      <c r="A7198" s="89"/>
    </row>
    <row r="7199" spans="1:1" x14ac:dyDescent="0.35">
      <c r="A7199" s="89"/>
    </row>
    <row r="7200" spans="1:1" x14ac:dyDescent="0.35">
      <c r="A7200" s="89"/>
    </row>
    <row r="7201" spans="1:1" x14ac:dyDescent="0.35">
      <c r="A7201" s="89"/>
    </row>
    <row r="7202" spans="1:1" x14ac:dyDescent="0.35">
      <c r="A7202" s="89"/>
    </row>
    <row r="7203" spans="1:1" x14ac:dyDescent="0.35">
      <c r="A7203" s="89"/>
    </row>
    <row r="7204" spans="1:1" x14ac:dyDescent="0.35">
      <c r="A7204" s="89"/>
    </row>
    <row r="7205" spans="1:1" x14ac:dyDescent="0.35">
      <c r="A7205" s="89"/>
    </row>
    <row r="7206" spans="1:1" x14ac:dyDescent="0.35">
      <c r="A7206" s="89"/>
    </row>
    <row r="7207" spans="1:1" x14ac:dyDescent="0.35">
      <c r="A7207" s="89"/>
    </row>
    <row r="7208" spans="1:1" x14ac:dyDescent="0.35">
      <c r="A7208" s="89"/>
    </row>
    <row r="7209" spans="1:1" x14ac:dyDescent="0.35">
      <c r="A7209" s="89"/>
    </row>
    <row r="7210" spans="1:1" x14ac:dyDescent="0.35">
      <c r="A7210" s="89"/>
    </row>
    <row r="7211" spans="1:1" x14ac:dyDescent="0.35">
      <c r="A7211" s="89"/>
    </row>
    <row r="7212" spans="1:1" x14ac:dyDescent="0.35">
      <c r="A7212" s="89"/>
    </row>
    <row r="7213" spans="1:1" x14ac:dyDescent="0.35">
      <c r="A7213" s="89"/>
    </row>
    <row r="7214" spans="1:1" x14ac:dyDescent="0.35">
      <c r="A7214" s="89"/>
    </row>
    <row r="7215" spans="1:1" x14ac:dyDescent="0.35">
      <c r="A7215" s="89"/>
    </row>
    <row r="7216" spans="1:1" x14ac:dyDescent="0.35">
      <c r="A7216" s="89"/>
    </row>
    <row r="7217" spans="1:1" x14ac:dyDescent="0.35">
      <c r="A7217" s="89"/>
    </row>
    <row r="7218" spans="1:1" x14ac:dyDescent="0.35">
      <c r="A7218" s="89"/>
    </row>
    <row r="7219" spans="1:1" x14ac:dyDescent="0.35">
      <c r="A7219" s="89"/>
    </row>
    <row r="7220" spans="1:1" x14ac:dyDescent="0.35">
      <c r="A7220" s="89"/>
    </row>
    <row r="7221" spans="1:1" x14ac:dyDescent="0.35">
      <c r="A7221" s="89"/>
    </row>
    <row r="7222" spans="1:1" x14ac:dyDescent="0.35">
      <c r="A7222" s="89"/>
    </row>
    <row r="7223" spans="1:1" x14ac:dyDescent="0.35">
      <c r="A7223" s="89"/>
    </row>
    <row r="7224" spans="1:1" x14ac:dyDescent="0.35">
      <c r="A7224" s="89"/>
    </row>
    <row r="7225" spans="1:1" x14ac:dyDescent="0.35">
      <c r="A7225" s="89"/>
    </row>
    <row r="7226" spans="1:1" x14ac:dyDescent="0.35">
      <c r="A7226" s="89"/>
    </row>
    <row r="7227" spans="1:1" x14ac:dyDescent="0.35">
      <c r="A7227" s="89"/>
    </row>
    <row r="7228" spans="1:1" x14ac:dyDescent="0.35">
      <c r="A7228" s="89"/>
    </row>
    <row r="7229" spans="1:1" x14ac:dyDescent="0.35">
      <c r="A7229" s="89"/>
    </row>
    <row r="7230" spans="1:1" x14ac:dyDescent="0.35">
      <c r="A7230" s="89"/>
    </row>
    <row r="7231" spans="1:1" x14ac:dyDescent="0.35">
      <c r="A7231" s="89"/>
    </row>
    <row r="7232" spans="1:1" x14ac:dyDescent="0.35">
      <c r="A7232" s="89"/>
    </row>
    <row r="7233" spans="1:1" x14ac:dyDescent="0.35">
      <c r="A7233" s="89"/>
    </row>
    <row r="7234" spans="1:1" x14ac:dyDescent="0.35">
      <c r="A7234" s="89"/>
    </row>
    <row r="7235" spans="1:1" x14ac:dyDescent="0.35">
      <c r="A7235" s="89"/>
    </row>
    <row r="7236" spans="1:1" x14ac:dyDescent="0.35">
      <c r="A7236" s="89"/>
    </row>
    <row r="7237" spans="1:1" x14ac:dyDescent="0.35">
      <c r="A7237" s="89"/>
    </row>
    <row r="7238" spans="1:1" x14ac:dyDescent="0.35">
      <c r="A7238" s="89"/>
    </row>
    <row r="7239" spans="1:1" x14ac:dyDescent="0.35">
      <c r="A7239" s="89"/>
    </row>
    <row r="7240" spans="1:1" x14ac:dyDescent="0.35">
      <c r="A7240" s="89"/>
    </row>
    <row r="7241" spans="1:1" x14ac:dyDescent="0.35">
      <c r="A7241" s="89"/>
    </row>
    <row r="7242" spans="1:1" x14ac:dyDescent="0.35">
      <c r="A7242" s="89"/>
    </row>
    <row r="7243" spans="1:1" x14ac:dyDescent="0.35">
      <c r="A7243" s="89"/>
    </row>
    <row r="7244" spans="1:1" x14ac:dyDescent="0.35">
      <c r="A7244" s="89"/>
    </row>
    <row r="7245" spans="1:1" x14ac:dyDescent="0.35">
      <c r="A7245" s="89"/>
    </row>
    <row r="7246" spans="1:1" x14ac:dyDescent="0.35">
      <c r="A7246" s="89"/>
    </row>
    <row r="7247" spans="1:1" x14ac:dyDescent="0.35">
      <c r="A7247" s="89"/>
    </row>
    <row r="7248" spans="1:1" x14ac:dyDescent="0.35">
      <c r="A7248" s="89"/>
    </row>
    <row r="7249" spans="1:1" x14ac:dyDescent="0.35">
      <c r="A7249" s="89"/>
    </row>
    <row r="7250" spans="1:1" x14ac:dyDescent="0.35">
      <c r="A7250" s="89"/>
    </row>
    <row r="7251" spans="1:1" x14ac:dyDescent="0.35">
      <c r="A7251" s="89"/>
    </row>
    <row r="7252" spans="1:1" x14ac:dyDescent="0.35">
      <c r="A7252" s="89"/>
    </row>
    <row r="7253" spans="1:1" x14ac:dyDescent="0.35">
      <c r="A7253" s="89"/>
    </row>
    <row r="7254" spans="1:1" x14ac:dyDescent="0.35">
      <c r="A7254" s="89"/>
    </row>
    <row r="7255" spans="1:1" x14ac:dyDescent="0.35">
      <c r="A7255" s="89"/>
    </row>
    <row r="7256" spans="1:1" x14ac:dyDescent="0.35">
      <c r="A7256" s="89"/>
    </row>
    <row r="7257" spans="1:1" x14ac:dyDescent="0.35">
      <c r="A7257" s="89"/>
    </row>
    <row r="7258" spans="1:1" x14ac:dyDescent="0.35">
      <c r="A7258" s="89"/>
    </row>
    <row r="7259" spans="1:1" x14ac:dyDescent="0.35">
      <c r="A7259" s="89"/>
    </row>
    <row r="7260" spans="1:1" x14ac:dyDescent="0.35">
      <c r="A7260" s="89"/>
    </row>
    <row r="7261" spans="1:1" x14ac:dyDescent="0.35">
      <c r="A7261" s="89"/>
    </row>
    <row r="7262" spans="1:1" x14ac:dyDescent="0.35">
      <c r="A7262" s="89"/>
    </row>
    <row r="7263" spans="1:1" x14ac:dyDescent="0.35">
      <c r="A7263" s="89"/>
    </row>
    <row r="7264" spans="1:1" x14ac:dyDescent="0.35">
      <c r="A7264" s="89"/>
    </row>
    <row r="7265" spans="1:1" x14ac:dyDescent="0.35">
      <c r="A7265" s="89"/>
    </row>
    <row r="7266" spans="1:1" x14ac:dyDescent="0.35">
      <c r="A7266" s="89"/>
    </row>
    <row r="7267" spans="1:1" x14ac:dyDescent="0.35">
      <c r="A7267" s="89"/>
    </row>
    <row r="7268" spans="1:1" x14ac:dyDescent="0.35">
      <c r="A7268" s="89"/>
    </row>
    <row r="7269" spans="1:1" x14ac:dyDescent="0.35">
      <c r="A7269" s="89"/>
    </row>
    <row r="7270" spans="1:1" x14ac:dyDescent="0.35">
      <c r="A7270" s="89"/>
    </row>
    <row r="7271" spans="1:1" x14ac:dyDescent="0.35">
      <c r="A7271" s="89"/>
    </row>
    <row r="7272" spans="1:1" x14ac:dyDescent="0.35">
      <c r="A7272" s="89"/>
    </row>
    <row r="7273" spans="1:1" x14ac:dyDescent="0.35">
      <c r="A7273" s="89"/>
    </row>
    <row r="7274" spans="1:1" x14ac:dyDescent="0.35">
      <c r="A7274" s="89"/>
    </row>
    <row r="7275" spans="1:1" x14ac:dyDescent="0.35">
      <c r="A7275" s="89"/>
    </row>
    <row r="7276" spans="1:1" x14ac:dyDescent="0.35">
      <c r="A7276" s="89"/>
    </row>
    <row r="7277" spans="1:1" x14ac:dyDescent="0.35">
      <c r="A7277" s="89"/>
    </row>
    <row r="7278" spans="1:1" x14ac:dyDescent="0.35">
      <c r="A7278" s="89"/>
    </row>
    <row r="7279" spans="1:1" x14ac:dyDescent="0.35">
      <c r="A7279" s="89"/>
    </row>
    <row r="7280" spans="1:1" x14ac:dyDescent="0.35">
      <c r="A7280" s="89"/>
    </row>
    <row r="7281" spans="1:1" x14ac:dyDescent="0.35">
      <c r="A7281" s="89"/>
    </row>
    <row r="7282" spans="1:1" x14ac:dyDescent="0.35">
      <c r="A7282" s="89"/>
    </row>
    <row r="7283" spans="1:1" x14ac:dyDescent="0.35">
      <c r="A7283" s="89"/>
    </row>
    <row r="7284" spans="1:1" x14ac:dyDescent="0.35">
      <c r="A7284" s="89"/>
    </row>
    <row r="7285" spans="1:1" x14ac:dyDescent="0.35">
      <c r="A7285" s="89"/>
    </row>
    <row r="7286" spans="1:1" x14ac:dyDescent="0.35">
      <c r="A7286" s="89"/>
    </row>
    <row r="7287" spans="1:1" x14ac:dyDescent="0.35">
      <c r="A7287" s="89"/>
    </row>
    <row r="7288" spans="1:1" x14ac:dyDescent="0.35">
      <c r="A7288" s="89"/>
    </row>
    <row r="7289" spans="1:1" x14ac:dyDescent="0.35">
      <c r="A7289" s="89"/>
    </row>
    <row r="7290" spans="1:1" x14ac:dyDescent="0.35">
      <c r="A7290" s="89"/>
    </row>
    <row r="7291" spans="1:1" x14ac:dyDescent="0.35">
      <c r="A7291" s="89"/>
    </row>
    <row r="7292" spans="1:1" x14ac:dyDescent="0.35">
      <c r="A7292" s="89"/>
    </row>
    <row r="7293" spans="1:1" x14ac:dyDescent="0.35">
      <c r="A7293" s="89"/>
    </row>
    <row r="7294" spans="1:1" x14ac:dyDescent="0.35">
      <c r="A7294" s="89"/>
    </row>
    <row r="7295" spans="1:1" x14ac:dyDescent="0.35">
      <c r="A7295" s="89"/>
    </row>
    <row r="7296" spans="1:1" x14ac:dyDescent="0.35">
      <c r="A7296" s="89"/>
    </row>
    <row r="7297" spans="1:1" x14ac:dyDescent="0.35">
      <c r="A7297" s="89"/>
    </row>
    <row r="7298" spans="1:1" x14ac:dyDescent="0.35">
      <c r="A7298" s="89"/>
    </row>
    <row r="7299" spans="1:1" x14ac:dyDescent="0.35">
      <c r="A7299" s="89"/>
    </row>
    <row r="7300" spans="1:1" x14ac:dyDescent="0.35">
      <c r="A7300" s="89"/>
    </row>
    <row r="7301" spans="1:1" x14ac:dyDescent="0.35">
      <c r="A7301" s="89"/>
    </row>
    <row r="7302" spans="1:1" x14ac:dyDescent="0.35">
      <c r="A7302" s="89"/>
    </row>
    <row r="7303" spans="1:1" x14ac:dyDescent="0.35">
      <c r="A7303" s="89"/>
    </row>
    <row r="7304" spans="1:1" x14ac:dyDescent="0.35">
      <c r="A7304" s="89"/>
    </row>
    <row r="7305" spans="1:1" x14ac:dyDescent="0.35">
      <c r="A7305" s="89"/>
    </row>
    <row r="7306" spans="1:1" x14ac:dyDescent="0.35">
      <c r="A7306" s="89"/>
    </row>
    <row r="7307" spans="1:1" x14ac:dyDescent="0.35">
      <c r="A7307" s="89"/>
    </row>
    <row r="7308" spans="1:1" x14ac:dyDescent="0.35">
      <c r="A7308" s="89"/>
    </row>
    <row r="7309" spans="1:1" x14ac:dyDescent="0.35">
      <c r="A7309" s="89"/>
    </row>
    <row r="7310" spans="1:1" x14ac:dyDescent="0.35">
      <c r="A7310" s="89"/>
    </row>
    <row r="7311" spans="1:1" x14ac:dyDescent="0.35">
      <c r="A7311" s="89"/>
    </row>
    <row r="7312" spans="1:1" x14ac:dyDescent="0.35">
      <c r="A7312" s="89"/>
    </row>
    <row r="7313" spans="1:1" x14ac:dyDescent="0.35">
      <c r="A7313" s="89"/>
    </row>
    <row r="7314" spans="1:1" x14ac:dyDescent="0.35">
      <c r="A7314" s="89"/>
    </row>
    <row r="7315" spans="1:1" x14ac:dyDescent="0.35">
      <c r="A7315" s="89"/>
    </row>
    <row r="7316" spans="1:1" x14ac:dyDescent="0.35">
      <c r="A7316" s="89"/>
    </row>
    <row r="7317" spans="1:1" x14ac:dyDescent="0.35">
      <c r="A7317" s="89"/>
    </row>
    <row r="7318" spans="1:1" x14ac:dyDescent="0.35">
      <c r="A7318" s="89"/>
    </row>
    <row r="7319" spans="1:1" x14ac:dyDescent="0.35">
      <c r="A7319" s="89"/>
    </row>
    <row r="7320" spans="1:1" x14ac:dyDescent="0.35">
      <c r="A7320" s="89"/>
    </row>
    <row r="7321" spans="1:1" x14ac:dyDescent="0.35">
      <c r="A7321" s="89"/>
    </row>
    <row r="7322" spans="1:1" x14ac:dyDescent="0.35">
      <c r="A7322" s="89"/>
    </row>
    <row r="7323" spans="1:1" x14ac:dyDescent="0.35">
      <c r="A7323" s="89"/>
    </row>
    <row r="7324" spans="1:1" x14ac:dyDescent="0.35">
      <c r="A7324" s="89"/>
    </row>
    <row r="7325" spans="1:1" x14ac:dyDescent="0.35">
      <c r="A7325" s="89"/>
    </row>
    <row r="7326" spans="1:1" x14ac:dyDescent="0.35">
      <c r="A7326" s="89"/>
    </row>
    <row r="7327" spans="1:1" x14ac:dyDescent="0.35">
      <c r="A7327" s="89"/>
    </row>
    <row r="7328" spans="1:1" x14ac:dyDescent="0.35">
      <c r="A7328" s="89"/>
    </row>
    <row r="7329" spans="1:1" x14ac:dyDescent="0.35">
      <c r="A7329" s="89"/>
    </row>
    <row r="7330" spans="1:1" x14ac:dyDescent="0.35">
      <c r="A7330" s="89"/>
    </row>
    <row r="7331" spans="1:1" x14ac:dyDescent="0.35">
      <c r="A7331" s="89"/>
    </row>
    <row r="7332" spans="1:1" x14ac:dyDescent="0.35">
      <c r="A7332" s="89"/>
    </row>
    <row r="7333" spans="1:1" x14ac:dyDescent="0.35">
      <c r="A7333" s="89"/>
    </row>
    <row r="7334" spans="1:1" x14ac:dyDescent="0.35">
      <c r="A7334" s="89"/>
    </row>
    <row r="7335" spans="1:1" x14ac:dyDescent="0.35">
      <c r="A7335" s="89"/>
    </row>
    <row r="7336" spans="1:1" x14ac:dyDescent="0.35">
      <c r="A7336" s="89"/>
    </row>
    <row r="7337" spans="1:1" x14ac:dyDescent="0.35">
      <c r="A7337" s="89"/>
    </row>
    <row r="7338" spans="1:1" x14ac:dyDescent="0.35">
      <c r="A7338" s="89"/>
    </row>
    <row r="7339" spans="1:1" x14ac:dyDescent="0.35">
      <c r="A7339" s="89"/>
    </row>
    <row r="7340" spans="1:1" x14ac:dyDescent="0.35">
      <c r="A7340" s="89"/>
    </row>
    <row r="7341" spans="1:1" x14ac:dyDescent="0.35">
      <c r="A7341" s="89"/>
    </row>
    <row r="7342" spans="1:1" x14ac:dyDescent="0.35">
      <c r="A7342" s="89"/>
    </row>
    <row r="7343" spans="1:1" x14ac:dyDescent="0.35">
      <c r="A7343" s="89"/>
    </row>
    <row r="7344" spans="1:1" x14ac:dyDescent="0.35">
      <c r="A7344" s="89"/>
    </row>
    <row r="7345" spans="1:1" x14ac:dyDescent="0.35">
      <c r="A7345" s="89"/>
    </row>
    <row r="7346" spans="1:1" x14ac:dyDescent="0.35">
      <c r="A7346" s="89"/>
    </row>
    <row r="7347" spans="1:1" x14ac:dyDescent="0.35">
      <c r="A7347" s="89"/>
    </row>
    <row r="7348" spans="1:1" x14ac:dyDescent="0.35">
      <c r="A7348" s="89"/>
    </row>
    <row r="7349" spans="1:1" x14ac:dyDescent="0.35">
      <c r="A7349" s="89"/>
    </row>
    <row r="7350" spans="1:1" x14ac:dyDescent="0.35">
      <c r="A7350" s="89"/>
    </row>
    <row r="7351" spans="1:1" x14ac:dyDescent="0.35">
      <c r="A7351" s="89"/>
    </row>
    <row r="7352" spans="1:1" x14ac:dyDescent="0.35">
      <c r="A7352" s="89"/>
    </row>
    <row r="7353" spans="1:1" x14ac:dyDescent="0.35">
      <c r="A7353" s="89"/>
    </row>
    <row r="7354" spans="1:1" x14ac:dyDescent="0.35">
      <c r="A7354" s="89"/>
    </row>
    <row r="7355" spans="1:1" x14ac:dyDescent="0.35">
      <c r="A7355" s="89"/>
    </row>
    <row r="7356" spans="1:1" x14ac:dyDescent="0.35">
      <c r="A7356" s="89"/>
    </row>
    <row r="7357" spans="1:1" x14ac:dyDescent="0.35">
      <c r="A7357" s="89"/>
    </row>
    <row r="7358" spans="1:1" x14ac:dyDescent="0.35">
      <c r="A7358" s="89"/>
    </row>
    <row r="7359" spans="1:1" x14ac:dyDescent="0.35">
      <c r="A7359" s="89"/>
    </row>
    <row r="7360" spans="1:1" x14ac:dyDescent="0.35">
      <c r="A7360" s="89"/>
    </row>
    <row r="7361" spans="1:1" x14ac:dyDescent="0.35">
      <c r="A7361" s="89"/>
    </row>
    <row r="7362" spans="1:1" x14ac:dyDescent="0.35">
      <c r="A7362" s="89"/>
    </row>
    <row r="7363" spans="1:1" x14ac:dyDescent="0.35">
      <c r="A7363" s="89"/>
    </row>
    <row r="7364" spans="1:1" x14ac:dyDescent="0.35">
      <c r="A7364" s="89"/>
    </row>
    <row r="7365" spans="1:1" x14ac:dyDescent="0.35">
      <c r="A7365" s="89"/>
    </row>
    <row r="7366" spans="1:1" x14ac:dyDescent="0.35">
      <c r="A7366" s="89"/>
    </row>
    <row r="7367" spans="1:1" x14ac:dyDescent="0.35">
      <c r="A7367" s="89"/>
    </row>
    <row r="7368" spans="1:1" x14ac:dyDescent="0.35">
      <c r="A7368" s="89"/>
    </row>
    <row r="7369" spans="1:1" x14ac:dyDescent="0.35">
      <c r="A7369" s="89"/>
    </row>
    <row r="7370" spans="1:1" x14ac:dyDescent="0.35">
      <c r="A7370" s="89"/>
    </row>
    <row r="7371" spans="1:1" x14ac:dyDescent="0.35">
      <c r="A7371" s="89"/>
    </row>
    <row r="7372" spans="1:1" x14ac:dyDescent="0.35">
      <c r="A7372" s="89"/>
    </row>
    <row r="7373" spans="1:1" x14ac:dyDescent="0.35">
      <c r="A7373" s="89"/>
    </row>
    <row r="7374" spans="1:1" x14ac:dyDescent="0.35">
      <c r="A7374" s="89"/>
    </row>
    <row r="7375" spans="1:1" x14ac:dyDescent="0.35">
      <c r="A7375" s="89"/>
    </row>
    <row r="7376" spans="1:1" x14ac:dyDescent="0.35">
      <c r="A7376" s="89"/>
    </row>
    <row r="7377" spans="1:1" x14ac:dyDescent="0.35">
      <c r="A7377" s="89"/>
    </row>
    <row r="7378" spans="1:1" x14ac:dyDescent="0.35">
      <c r="A7378" s="89"/>
    </row>
    <row r="7379" spans="1:1" x14ac:dyDescent="0.35">
      <c r="A7379" s="89"/>
    </row>
    <row r="7380" spans="1:1" x14ac:dyDescent="0.35">
      <c r="A7380" s="89"/>
    </row>
    <row r="7381" spans="1:1" x14ac:dyDescent="0.35">
      <c r="A7381" s="89"/>
    </row>
    <row r="7382" spans="1:1" x14ac:dyDescent="0.35">
      <c r="A7382" s="89"/>
    </row>
    <row r="7383" spans="1:1" x14ac:dyDescent="0.35">
      <c r="A7383" s="89"/>
    </row>
    <row r="7384" spans="1:1" x14ac:dyDescent="0.35">
      <c r="A7384" s="89"/>
    </row>
    <row r="7385" spans="1:1" x14ac:dyDescent="0.35">
      <c r="A7385" s="89"/>
    </row>
    <row r="7386" spans="1:1" x14ac:dyDescent="0.35">
      <c r="A7386" s="89"/>
    </row>
    <row r="7387" spans="1:1" x14ac:dyDescent="0.35">
      <c r="A7387" s="89"/>
    </row>
    <row r="7388" spans="1:1" x14ac:dyDescent="0.35">
      <c r="A7388" s="89"/>
    </row>
    <row r="7389" spans="1:1" x14ac:dyDescent="0.35">
      <c r="A7389" s="89"/>
    </row>
    <row r="7390" spans="1:1" x14ac:dyDescent="0.35">
      <c r="A7390" s="89"/>
    </row>
    <row r="7391" spans="1:1" x14ac:dyDescent="0.35">
      <c r="A7391" s="89"/>
    </row>
    <row r="7392" spans="1:1" x14ac:dyDescent="0.35">
      <c r="A7392" s="89"/>
    </row>
    <row r="7393" spans="1:1" x14ac:dyDescent="0.35">
      <c r="A7393" s="89"/>
    </row>
    <row r="7394" spans="1:1" x14ac:dyDescent="0.35">
      <c r="A7394" s="89"/>
    </row>
    <row r="7395" spans="1:1" x14ac:dyDescent="0.35">
      <c r="A7395" s="89"/>
    </row>
    <row r="7396" spans="1:1" x14ac:dyDescent="0.35">
      <c r="A7396" s="89"/>
    </row>
    <row r="7397" spans="1:1" x14ac:dyDescent="0.35">
      <c r="A7397" s="89"/>
    </row>
    <row r="7398" spans="1:1" x14ac:dyDescent="0.35">
      <c r="A7398" s="89"/>
    </row>
    <row r="7399" spans="1:1" x14ac:dyDescent="0.35">
      <c r="A7399" s="89"/>
    </row>
    <row r="7400" spans="1:1" x14ac:dyDescent="0.35">
      <c r="A7400" s="89"/>
    </row>
    <row r="7401" spans="1:1" x14ac:dyDescent="0.35">
      <c r="A7401" s="89"/>
    </row>
    <row r="7402" spans="1:1" x14ac:dyDescent="0.35">
      <c r="A7402" s="89"/>
    </row>
    <row r="7403" spans="1:1" x14ac:dyDescent="0.35">
      <c r="A7403" s="89"/>
    </row>
    <row r="7404" spans="1:1" x14ac:dyDescent="0.35">
      <c r="A7404" s="89"/>
    </row>
    <row r="7405" spans="1:1" x14ac:dyDescent="0.35">
      <c r="A7405" s="89"/>
    </row>
    <row r="7406" spans="1:1" x14ac:dyDescent="0.35">
      <c r="A7406" s="89"/>
    </row>
    <row r="7407" spans="1:1" x14ac:dyDescent="0.35">
      <c r="A7407" s="89"/>
    </row>
    <row r="7408" spans="1:1" x14ac:dyDescent="0.35">
      <c r="A7408" s="89"/>
    </row>
    <row r="7409" spans="1:1" x14ac:dyDescent="0.35">
      <c r="A7409" s="89"/>
    </row>
    <row r="7410" spans="1:1" x14ac:dyDescent="0.35">
      <c r="A7410" s="89"/>
    </row>
    <row r="7411" spans="1:1" x14ac:dyDescent="0.35">
      <c r="A7411" s="89"/>
    </row>
    <row r="7412" spans="1:1" x14ac:dyDescent="0.35">
      <c r="A7412" s="89"/>
    </row>
    <row r="7413" spans="1:1" x14ac:dyDescent="0.35">
      <c r="A7413" s="89"/>
    </row>
    <row r="7414" spans="1:1" x14ac:dyDescent="0.35">
      <c r="A7414" s="89"/>
    </row>
    <row r="7415" spans="1:1" x14ac:dyDescent="0.35">
      <c r="A7415" s="89"/>
    </row>
    <row r="7416" spans="1:1" x14ac:dyDescent="0.35">
      <c r="A7416" s="89"/>
    </row>
    <row r="7417" spans="1:1" x14ac:dyDescent="0.35">
      <c r="A7417" s="89"/>
    </row>
    <row r="7418" spans="1:1" x14ac:dyDescent="0.35">
      <c r="A7418" s="89"/>
    </row>
    <row r="7419" spans="1:1" x14ac:dyDescent="0.35">
      <c r="A7419" s="89"/>
    </row>
    <row r="7420" spans="1:1" x14ac:dyDescent="0.35">
      <c r="A7420" s="89"/>
    </row>
    <row r="7421" spans="1:1" x14ac:dyDescent="0.35">
      <c r="A7421" s="89"/>
    </row>
    <row r="7422" spans="1:1" x14ac:dyDescent="0.35">
      <c r="A7422" s="89"/>
    </row>
    <row r="7423" spans="1:1" x14ac:dyDescent="0.35">
      <c r="A7423" s="89"/>
    </row>
    <row r="7424" spans="1:1" x14ac:dyDescent="0.35">
      <c r="A7424" s="89"/>
    </row>
    <row r="7425" spans="1:1" x14ac:dyDescent="0.35">
      <c r="A7425" s="89"/>
    </row>
    <row r="7426" spans="1:1" x14ac:dyDescent="0.35">
      <c r="A7426" s="89"/>
    </row>
    <row r="7427" spans="1:1" x14ac:dyDescent="0.35">
      <c r="A7427" s="89"/>
    </row>
    <row r="7428" spans="1:1" x14ac:dyDescent="0.35">
      <c r="A7428" s="89"/>
    </row>
    <row r="7429" spans="1:1" x14ac:dyDescent="0.35">
      <c r="A7429" s="89"/>
    </row>
    <row r="7430" spans="1:1" x14ac:dyDescent="0.35">
      <c r="A7430" s="89"/>
    </row>
    <row r="7431" spans="1:1" x14ac:dyDescent="0.35">
      <c r="A7431" s="89"/>
    </row>
    <row r="7432" spans="1:1" x14ac:dyDescent="0.35">
      <c r="A7432" s="89"/>
    </row>
    <row r="7433" spans="1:1" x14ac:dyDescent="0.35">
      <c r="A7433" s="89"/>
    </row>
    <row r="7434" spans="1:1" x14ac:dyDescent="0.35">
      <c r="A7434" s="89"/>
    </row>
    <row r="7435" spans="1:1" x14ac:dyDescent="0.35">
      <c r="A7435" s="89"/>
    </row>
    <row r="7436" spans="1:1" x14ac:dyDescent="0.35">
      <c r="A7436" s="89"/>
    </row>
    <row r="7437" spans="1:1" x14ac:dyDescent="0.35">
      <c r="A7437" s="89"/>
    </row>
    <row r="7438" spans="1:1" x14ac:dyDescent="0.35">
      <c r="A7438" s="89"/>
    </row>
    <row r="7439" spans="1:1" x14ac:dyDescent="0.35">
      <c r="A7439" s="89"/>
    </row>
    <row r="7440" spans="1:1" x14ac:dyDescent="0.35">
      <c r="A7440" s="89"/>
    </row>
    <row r="7441" spans="1:1" x14ac:dyDescent="0.35">
      <c r="A7441" s="89"/>
    </row>
    <row r="7442" spans="1:1" x14ac:dyDescent="0.35">
      <c r="A7442" s="89"/>
    </row>
    <row r="7443" spans="1:1" x14ac:dyDescent="0.35">
      <c r="A7443" s="89"/>
    </row>
    <row r="7444" spans="1:1" x14ac:dyDescent="0.35">
      <c r="A7444" s="89"/>
    </row>
    <row r="7445" spans="1:1" x14ac:dyDescent="0.35">
      <c r="A7445" s="89"/>
    </row>
    <row r="7446" spans="1:1" x14ac:dyDescent="0.35">
      <c r="A7446" s="89"/>
    </row>
    <row r="7447" spans="1:1" x14ac:dyDescent="0.35">
      <c r="A7447" s="89"/>
    </row>
    <row r="7448" spans="1:1" x14ac:dyDescent="0.35">
      <c r="A7448" s="89"/>
    </row>
    <row r="7449" spans="1:1" x14ac:dyDescent="0.35">
      <c r="A7449" s="89"/>
    </row>
    <row r="7450" spans="1:1" x14ac:dyDescent="0.35">
      <c r="A7450" s="89"/>
    </row>
    <row r="7451" spans="1:1" x14ac:dyDescent="0.35">
      <c r="A7451" s="89"/>
    </row>
    <row r="7452" spans="1:1" x14ac:dyDescent="0.35">
      <c r="A7452" s="89"/>
    </row>
    <row r="7453" spans="1:1" x14ac:dyDescent="0.35">
      <c r="A7453" s="89"/>
    </row>
    <row r="7454" spans="1:1" x14ac:dyDescent="0.35">
      <c r="A7454" s="89"/>
    </row>
    <row r="7455" spans="1:1" x14ac:dyDescent="0.35">
      <c r="A7455" s="89"/>
    </row>
    <row r="7456" spans="1:1" x14ac:dyDescent="0.35">
      <c r="A7456" s="89"/>
    </row>
    <row r="7457" spans="1:1" x14ac:dyDescent="0.35">
      <c r="A7457" s="89"/>
    </row>
    <row r="7458" spans="1:1" x14ac:dyDescent="0.35">
      <c r="A7458" s="89"/>
    </row>
    <row r="7459" spans="1:1" x14ac:dyDescent="0.35">
      <c r="A7459" s="89"/>
    </row>
    <row r="7460" spans="1:1" x14ac:dyDescent="0.35">
      <c r="A7460" s="89"/>
    </row>
    <row r="7461" spans="1:1" x14ac:dyDescent="0.35">
      <c r="A7461" s="89"/>
    </row>
    <row r="7462" spans="1:1" x14ac:dyDescent="0.35">
      <c r="A7462" s="89"/>
    </row>
    <row r="7463" spans="1:1" x14ac:dyDescent="0.35">
      <c r="A7463" s="89"/>
    </row>
    <row r="7464" spans="1:1" x14ac:dyDescent="0.35">
      <c r="A7464" s="89"/>
    </row>
    <row r="7465" spans="1:1" x14ac:dyDescent="0.35">
      <c r="A7465" s="89"/>
    </row>
    <row r="7466" spans="1:1" x14ac:dyDescent="0.35">
      <c r="A7466" s="89"/>
    </row>
    <row r="7467" spans="1:1" x14ac:dyDescent="0.35">
      <c r="A7467" s="89"/>
    </row>
    <row r="7468" spans="1:1" x14ac:dyDescent="0.35">
      <c r="A7468" s="89"/>
    </row>
    <row r="7469" spans="1:1" x14ac:dyDescent="0.35">
      <c r="A7469" s="89"/>
    </row>
    <row r="7470" spans="1:1" x14ac:dyDescent="0.35">
      <c r="A7470" s="89"/>
    </row>
    <row r="7471" spans="1:1" x14ac:dyDescent="0.35">
      <c r="A7471" s="89"/>
    </row>
    <row r="7472" spans="1:1" x14ac:dyDescent="0.35">
      <c r="A7472" s="89"/>
    </row>
    <row r="7473" spans="1:1" x14ac:dyDescent="0.35">
      <c r="A7473" s="89"/>
    </row>
    <row r="7474" spans="1:1" x14ac:dyDescent="0.35">
      <c r="A7474" s="89"/>
    </row>
    <row r="7475" spans="1:1" x14ac:dyDescent="0.35">
      <c r="A7475" s="89"/>
    </row>
    <row r="7476" spans="1:1" x14ac:dyDescent="0.35">
      <c r="A7476" s="89"/>
    </row>
    <row r="7477" spans="1:1" x14ac:dyDescent="0.35">
      <c r="A7477" s="89"/>
    </row>
    <row r="7478" spans="1:1" x14ac:dyDescent="0.35">
      <c r="A7478" s="89"/>
    </row>
    <row r="7479" spans="1:1" x14ac:dyDescent="0.35">
      <c r="A7479" s="89"/>
    </row>
    <row r="7480" spans="1:1" x14ac:dyDescent="0.35">
      <c r="A7480" s="89"/>
    </row>
    <row r="7481" spans="1:1" x14ac:dyDescent="0.35">
      <c r="A7481" s="89"/>
    </row>
    <row r="7482" spans="1:1" x14ac:dyDescent="0.35">
      <c r="A7482" s="89"/>
    </row>
    <row r="7483" spans="1:1" x14ac:dyDescent="0.35">
      <c r="A7483" s="89"/>
    </row>
    <row r="7484" spans="1:1" x14ac:dyDescent="0.35">
      <c r="A7484" s="89"/>
    </row>
    <row r="7489" spans="6:6" x14ac:dyDescent="0.35">
      <c r="F7489" s="182"/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DBE39-DA3F-44D9-A454-962DB6743D3B}">
  <sheetPr codeName="Hoja8">
    <tabColor rgb="FFFF0000"/>
  </sheetPr>
  <dimension ref="A1:O317"/>
  <sheetViews>
    <sheetView topLeftCell="A215" workbookViewId="0">
      <selection activeCell="E227" sqref="E227"/>
    </sheetView>
  </sheetViews>
  <sheetFormatPr baseColWidth="10" defaultColWidth="10.7265625" defaultRowHeight="14.5" x14ac:dyDescent="0.35"/>
  <cols>
    <col min="1" max="1" width="6" bestFit="1" customWidth="1"/>
    <col min="2" max="2" width="10.08984375" bestFit="1" customWidth="1"/>
    <col min="3" max="3" width="4.08984375" bestFit="1" customWidth="1"/>
    <col min="4" max="4" width="11.6328125" bestFit="1" customWidth="1"/>
    <col min="5" max="5" width="10.81640625" bestFit="1" customWidth="1"/>
    <col min="6" max="6" width="20.7265625" bestFit="1" customWidth="1"/>
    <col min="7" max="7" width="16.26953125" bestFit="1" customWidth="1"/>
    <col min="8" max="8" width="11.7265625" bestFit="1" customWidth="1"/>
    <col min="9" max="9" width="6" bestFit="1" customWidth="1"/>
    <col min="10" max="10" width="11.81640625" bestFit="1" customWidth="1"/>
    <col min="11" max="11" width="10.1796875" bestFit="1" customWidth="1"/>
    <col min="12" max="12" width="15.26953125" bestFit="1" customWidth="1"/>
    <col min="13" max="13" width="12.36328125" bestFit="1" customWidth="1"/>
    <col min="14" max="14" width="9.08984375" bestFit="1" customWidth="1"/>
    <col min="15" max="15" width="23.7265625" bestFit="1" customWidth="1"/>
  </cols>
  <sheetData>
    <row r="1" spans="1:15" x14ac:dyDescent="0.35">
      <c r="A1" t="s">
        <v>390</v>
      </c>
      <c r="B1" t="s">
        <v>10</v>
      </c>
      <c r="C1" t="s">
        <v>391</v>
      </c>
      <c r="D1" t="s">
        <v>392</v>
      </c>
      <c r="E1" t="s">
        <v>393</v>
      </c>
      <c r="F1" t="s">
        <v>394</v>
      </c>
      <c r="G1" t="s">
        <v>395</v>
      </c>
      <c r="H1" t="s">
        <v>396</v>
      </c>
      <c r="I1" t="s">
        <v>397</v>
      </c>
      <c r="J1" t="s">
        <v>398</v>
      </c>
      <c r="K1" t="s">
        <v>399</v>
      </c>
      <c r="L1" t="s">
        <v>400</v>
      </c>
      <c r="M1" t="s">
        <v>401</v>
      </c>
      <c r="N1" t="s">
        <v>402</v>
      </c>
      <c r="O1" t="s">
        <v>44</v>
      </c>
    </row>
    <row r="2" spans="1:15" x14ac:dyDescent="0.35">
      <c r="A2" t="s">
        <v>403</v>
      </c>
      <c r="B2" s="110">
        <v>45689</v>
      </c>
      <c r="C2">
        <v>0</v>
      </c>
      <c r="D2">
        <v>1</v>
      </c>
      <c r="E2">
        <v>772465</v>
      </c>
      <c r="F2">
        <v>913387.34704545455</v>
      </c>
      <c r="G2">
        <v>-15</v>
      </c>
      <c r="H2" t="s">
        <v>404</v>
      </c>
      <c r="I2">
        <v>69</v>
      </c>
      <c r="J2">
        <v>11195.144927536232</v>
      </c>
      <c r="K2">
        <v>26</v>
      </c>
      <c r="L2">
        <v>3</v>
      </c>
      <c r="M2">
        <v>2.6</v>
      </c>
      <c r="N2">
        <v>2</v>
      </c>
    </row>
    <row r="3" spans="1:15" x14ac:dyDescent="0.35">
      <c r="A3" t="s">
        <v>405</v>
      </c>
      <c r="B3" s="110">
        <v>45690</v>
      </c>
      <c r="C3">
        <v>0</v>
      </c>
      <c r="D3">
        <v>1</v>
      </c>
      <c r="E3">
        <v>851575</v>
      </c>
      <c r="F3">
        <v>913387.34704545455</v>
      </c>
      <c r="G3">
        <v>-7</v>
      </c>
      <c r="H3" t="s">
        <v>406</v>
      </c>
      <c r="I3">
        <v>71</v>
      </c>
      <c r="J3">
        <v>11994.014084507042</v>
      </c>
      <c r="K3">
        <v>25</v>
      </c>
      <c r="L3">
        <v>3</v>
      </c>
      <c r="M3">
        <v>7.5</v>
      </c>
      <c r="N3">
        <v>2</v>
      </c>
    </row>
    <row r="4" spans="1:15" x14ac:dyDescent="0.35">
      <c r="A4" t="s">
        <v>407</v>
      </c>
      <c r="B4" s="110">
        <v>45691</v>
      </c>
      <c r="C4">
        <v>0</v>
      </c>
      <c r="D4">
        <v>1</v>
      </c>
      <c r="E4">
        <v>480525</v>
      </c>
      <c r="F4">
        <v>913387.34704545455</v>
      </c>
      <c r="G4">
        <v>-47</v>
      </c>
      <c r="H4" t="s">
        <v>408</v>
      </c>
      <c r="I4">
        <v>45</v>
      </c>
      <c r="J4">
        <v>10678.333333333334</v>
      </c>
      <c r="K4">
        <v>24</v>
      </c>
      <c r="L4">
        <v>3</v>
      </c>
      <c r="M4">
        <v>2.5</v>
      </c>
      <c r="N4">
        <v>2</v>
      </c>
    </row>
    <row r="5" spans="1:15" x14ac:dyDescent="0.35">
      <c r="A5" t="s">
        <v>409</v>
      </c>
      <c r="B5" s="110">
        <v>45692</v>
      </c>
      <c r="C5">
        <v>0</v>
      </c>
      <c r="D5">
        <v>1</v>
      </c>
      <c r="E5">
        <v>746656.90999999992</v>
      </c>
      <c r="F5">
        <v>913387.34704545455</v>
      </c>
      <c r="G5">
        <v>-18</v>
      </c>
      <c r="H5" t="s">
        <v>404</v>
      </c>
      <c r="I5">
        <v>68</v>
      </c>
      <c r="J5">
        <v>10980.248676470586</v>
      </c>
      <c r="K5">
        <v>24</v>
      </c>
      <c r="L5">
        <v>3</v>
      </c>
      <c r="M5">
        <v>2.2999999999999998</v>
      </c>
      <c r="N5">
        <v>2</v>
      </c>
    </row>
    <row r="6" spans="1:15" x14ac:dyDescent="0.35">
      <c r="A6" t="s">
        <v>410</v>
      </c>
      <c r="B6" s="110">
        <v>45693</v>
      </c>
      <c r="C6">
        <v>0</v>
      </c>
      <c r="D6">
        <v>1</v>
      </c>
      <c r="E6">
        <v>572365</v>
      </c>
      <c r="F6">
        <v>913387.34704545455</v>
      </c>
      <c r="G6">
        <v>-37</v>
      </c>
      <c r="H6" t="s">
        <v>404</v>
      </c>
      <c r="I6">
        <v>47</v>
      </c>
      <c r="J6">
        <v>12177.978723404256</v>
      </c>
      <c r="K6">
        <v>23</v>
      </c>
      <c r="L6">
        <v>3</v>
      </c>
      <c r="M6">
        <v>1.3</v>
      </c>
      <c r="N6">
        <v>1</v>
      </c>
    </row>
    <row r="7" spans="1:15" x14ac:dyDescent="0.35">
      <c r="A7" t="s">
        <v>411</v>
      </c>
      <c r="B7" s="110">
        <v>45694</v>
      </c>
      <c r="C7">
        <v>0</v>
      </c>
      <c r="D7">
        <v>1</v>
      </c>
      <c r="E7">
        <v>541495</v>
      </c>
      <c r="F7">
        <v>913387.34704545455</v>
      </c>
      <c r="G7">
        <v>-41</v>
      </c>
      <c r="H7" t="s">
        <v>408</v>
      </c>
      <c r="I7">
        <v>43</v>
      </c>
      <c r="J7">
        <v>12592.906976744185</v>
      </c>
      <c r="K7">
        <v>22</v>
      </c>
      <c r="L7">
        <v>3</v>
      </c>
      <c r="M7">
        <v>1.1000000000000001</v>
      </c>
      <c r="N7">
        <v>1</v>
      </c>
    </row>
    <row r="8" spans="1:15" x14ac:dyDescent="0.35">
      <c r="A8" t="s">
        <v>412</v>
      </c>
      <c r="B8" s="110">
        <v>45695</v>
      </c>
      <c r="C8">
        <v>0</v>
      </c>
      <c r="D8">
        <v>1</v>
      </c>
      <c r="E8">
        <v>360600</v>
      </c>
      <c r="F8">
        <v>913387.34704545455</v>
      </c>
      <c r="G8">
        <v>-61</v>
      </c>
      <c r="H8" t="s">
        <v>408</v>
      </c>
      <c r="I8">
        <v>42</v>
      </c>
      <c r="J8">
        <v>8585.7142857142862</v>
      </c>
      <c r="K8">
        <v>24</v>
      </c>
      <c r="L8">
        <v>3</v>
      </c>
      <c r="M8">
        <v>0.8</v>
      </c>
      <c r="N8">
        <v>1</v>
      </c>
    </row>
    <row r="9" spans="1:15" x14ac:dyDescent="0.35">
      <c r="A9" t="s">
        <v>403</v>
      </c>
      <c r="B9" s="110">
        <v>45696</v>
      </c>
      <c r="C9">
        <v>0</v>
      </c>
      <c r="D9">
        <v>2</v>
      </c>
      <c r="E9">
        <v>609622</v>
      </c>
      <c r="F9">
        <v>913387.34704545455</v>
      </c>
      <c r="G9">
        <v>-33</v>
      </c>
      <c r="H9" t="s">
        <v>404</v>
      </c>
      <c r="I9">
        <v>74</v>
      </c>
      <c r="J9">
        <v>8238.135135135135</v>
      </c>
      <c r="K9">
        <v>27</v>
      </c>
      <c r="L9">
        <v>3</v>
      </c>
      <c r="M9">
        <v>14.1</v>
      </c>
      <c r="N9">
        <v>3</v>
      </c>
    </row>
    <row r="10" spans="1:15" x14ac:dyDescent="0.35">
      <c r="A10" t="s">
        <v>405</v>
      </c>
      <c r="B10" s="110">
        <v>45697</v>
      </c>
      <c r="C10">
        <v>0</v>
      </c>
      <c r="D10">
        <v>2</v>
      </c>
      <c r="E10">
        <v>1146170</v>
      </c>
      <c r="F10">
        <v>913387.34704545455</v>
      </c>
      <c r="G10">
        <v>25</v>
      </c>
      <c r="H10" t="s">
        <v>413</v>
      </c>
      <c r="I10">
        <v>102</v>
      </c>
      <c r="J10">
        <v>11236.960784313726</v>
      </c>
      <c r="K10">
        <v>29</v>
      </c>
      <c r="L10">
        <v>4</v>
      </c>
      <c r="M10">
        <v>1.3</v>
      </c>
      <c r="N10">
        <v>1</v>
      </c>
    </row>
    <row r="11" spans="1:15" x14ac:dyDescent="0.35">
      <c r="A11" t="s">
        <v>407</v>
      </c>
      <c r="B11" s="110">
        <v>45698</v>
      </c>
      <c r="C11">
        <v>0</v>
      </c>
      <c r="D11">
        <v>2</v>
      </c>
      <c r="E11">
        <v>603010</v>
      </c>
      <c r="F11">
        <v>913387.34704545455</v>
      </c>
      <c r="G11">
        <v>-34</v>
      </c>
      <c r="H11" t="s">
        <v>404</v>
      </c>
      <c r="I11">
        <v>53</v>
      </c>
      <c r="J11">
        <v>11377.547169811322</v>
      </c>
      <c r="K11">
        <v>33</v>
      </c>
      <c r="L11">
        <v>4</v>
      </c>
      <c r="M11">
        <v>2.9</v>
      </c>
      <c r="N11">
        <v>2</v>
      </c>
    </row>
    <row r="12" spans="1:15" x14ac:dyDescent="0.35">
      <c r="A12" t="s">
        <v>409</v>
      </c>
      <c r="B12" s="110">
        <v>45699</v>
      </c>
      <c r="C12">
        <v>0</v>
      </c>
      <c r="D12">
        <v>2</v>
      </c>
      <c r="E12">
        <v>844060</v>
      </c>
      <c r="F12">
        <v>913387.34704545455</v>
      </c>
      <c r="G12">
        <v>-8</v>
      </c>
      <c r="H12" t="s">
        <v>406</v>
      </c>
      <c r="I12">
        <v>74</v>
      </c>
      <c r="J12">
        <v>11406.216216216217</v>
      </c>
      <c r="K12">
        <v>28</v>
      </c>
      <c r="L12">
        <v>4</v>
      </c>
      <c r="M12">
        <v>8.5</v>
      </c>
      <c r="N12">
        <v>2</v>
      </c>
    </row>
    <row r="13" spans="1:15" x14ac:dyDescent="0.35">
      <c r="A13" t="s">
        <v>410</v>
      </c>
      <c r="B13" s="110">
        <v>45700</v>
      </c>
      <c r="C13">
        <v>0</v>
      </c>
      <c r="D13">
        <v>2</v>
      </c>
      <c r="E13">
        <v>864675</v>
      </c>
      <c r="F13">
        <v>913387.34704545455</v>
      </c>
      <c r="G13">
        <v>-5</v>
      </c>
      <c r="H13" t="s">
        <v>406</v>
      </c>
      <c r="I13">
        <v>78</v>
      </c>
      <c r="J13">
        <v>11085.576923076924</v>
      </c>
      <c r="K13">
        <v>26</v>
      </c>
      <c r="L13">
        <v>3</v>
      </c>
      <c r="M13">
        <v>1.5</v>
      </c>
      <c r="N13">
        <v>1</v>
      </c>
    </row>
    <row r="14" spans="1:15" x14ac:dyDescent="0.35">
      <c r="A14" t="s">
        <v>411</v>
      </c>
      <c r="B14" s="110">
        <v>45701</v>
      </c>
      <c r="C14">
        <v>0</v>
      </c>
      <c r="D14">
        <v>2</v>
      </c>
      <c r="E14">
        <v>795065</v>
      </c>
      <c r="F14">
        <v>913387.34704545455</v>
      </c>
      <c r="G14">
        <v>-13</v>
      </c>
      <c r="H14" t="s">
        <v>404</v>
      </c>
      <c r="I14">
        <v>63</v>
      </c>
      <c r="J14">
        <v>12620.079365079366</v>
      </c>
      <c r="K14">
        <v>25</v>
      </c>
      <c r="L14">
        <v>3</v>
      </c>
      <c r="M14">
        <v>3.4</v>
      </c>
      <c r="N14">
        <v>2</v>
      </c>
    </row>
    <row r="15" spans="1:15" x14ac:dyDescent="0.35">
      <c r="A15" t="s">
        <v>412</v>
      </c>
      <c r="B15" s="110">
        <v>45702</v>
      </c>
      <c r="C15">
        <v>1</v>
      </c>
      <c r="D15">
        <v>2</v>
      </c>
      <c r="E15">
        <v>1347211</v>
      </c>
      <c r="F15">
        <v>913387.34704545455</v>
      </c>
      <c r="G15">
        <v>47</v>
      </c>
      <c r="H15" t="s">
        <v>414</v>
      </c>
      <c r="I15">
        <v>92</v>
      </c>
      <c r="J15">
        <v>14643.597826086956</v>
      </c>
      <c r="K15">
        <v>24</v>
      </c>
      <c r="L15">
        <v>3</v>
      </c>
      <c r="M15">
        <v>2.6</v>
      </c>
      <c r="N15">
        <v>2</v>
      </c>
    </row>
    <row r="16" spans="1:15" x14ac:dyDescent="0.35">
      <c r="A16" t="s">
        <v>403</v>
      </c>
      <c r="B16" s="110">
        <v>45703</v>
      </c>
      <c r="C16">
        <v>0</v>
      </c>
      <c r="D16">
        <v>3</v>
      </c>
      <c r="E16">
        <v>1370445</v>
      </c>
      <c r="F16">
        <v>913387.34704545455</v>
      </c>
      <c r="G16">
        <v>50</v>
      </c>
      <c r="H16" t="s">
        <v>414</v>
      </c>
      <c r="I16">
        <v>111</v>
      </c>
      <c r="J16">
        <v>12346.351351351352</v>
      </c>
      <c r="K16">
        <v>23</v>
      </c>
      <c r="L16">
        <v>3</v>
      </c>
      <c r="M16">
        <v>16.100000000000001</v>
      </c>
      <c r="N16">
        <v>3</v>
      </c>
    </row>
    <row r="17" spans="1:14" x14ac:dyDescent="0.35">
      <c r="A17" t="s">
        <v>405</v>
      </c>
      <c r="B17" s="110">
        <v>45704</v>
      </c>
      <c r="C17">
        <v>0</v>
      </c>
      <c r="D17">
        <v>3</v>
      </c>
      <c r="E17">
        <v>1501255</v>
      </c>
      <c r="F17">
        <v>913387.34704545455</v>
      </c>
      <c r="G17">
        <v>64</v>
      </c>
      <c r="H17" t="s">
        <v>414</v>
      </c>
      <c r="I17">
        <v>118</v>
      </c>
      <c r="J17">
        <v>12722.5</v>
      </c>
      <c r="K17">
        <v>22</v>
      </c>
      <c r="L17">
        <v>3</v>
      </c>
      <c r="M17">
        <v>0.7</v>
      </c>
      <c r="N17">
        <v>1</v>
      </c>
    </row>
    <row r="18" spans="1:14" x14ac:dyDescent="0.35">
      <c r="A18" t="s">
        <v>407</v>
      </c>
      <c r="B18" s="110">
        <v>45705</v>
      </c>
      <c r="C18">
        <v>0</v>
      </c>
      <c r="D18">
        <v>3</v>
      </c>
      <c r="E18">
        <v>987373</v>
      </c>
      <c r="F18">
        <v>913387.34704545455</v>
      </c>
      <c r="G18">
        <v>8</v>
      </c>
      <c r="H18" t="s">
        <v>406</v>
      </c>
      <c r="I18">
        <v>74</v>
      </c>
      <c r="J18">
        <v>13342.878378378378</v>
      </c>
      <c r="K18">
        <v>24</v>
      </c>
      <c r="L18">
        <v>3</v>
      </c>
      <c r="M18">
        <v>1</v>
      </c>
      <c r="N18">
        <v>1</v>
      </c>
    </row>
    <row r="19" spans="1:14" x14ac:dyDescent="0.35">
      <c r="A19" t="s">
        <v>409</v>
      </c>
      <c r="B19" s="110">
        <v>45706</v>
      </c>
      <c r="C19">
        <v>0</v>
      </c>
      <c r="D19">
        <v>3</v>
      </c>
      <c r="E19">
        <v>590515</v>
      </c>
      <c r="F19">
        <v>913387.34704545455</v>
      </c>
      <c r="G19">
        <v>-35</v>
      </c>
      <c r="H19" t="s">
        <v>404</v>
      </c>
      <c r="I19">
        <v>59</v>
      </c>
      <c r="J19">
        <v>10008.728813559323</v>
      </c>
      <c r="K19">
        <v>25</v>
      </c>
      <c r="L19">
        <v>3</v>
      </c>
      <c r="M19">
        <v>0.7</v>
      </c>
      <c r="N19">
        <v>1</v>
      </c>
    </row>
    <row r="20" spans="1:14" x14ac:dyDescent="0.35">
      <c r="A20" t="s">
        <v>410</v>
      </c>
      <c r="B20" s="110">
        <v>45707</v>
      </c>
      <c r="C20">
        <v>0</v>
      </c>
      <c r="D20">
        <v>3</v>
      </c>
      <c r="E20">
        <v>675887.49</v>
      </c>
      <c r="F20">
        <v>913387.34704545455</v>
      </c>
      <c r="G20">
        <v>-26</v>
      </c>
      <c r="H20" t="s">
        <v>404</v>
      </c>
      <c r="I20">
        <v>66</v>
      </c>
      <c r="J20">
        <v>10240.719545454545</v>
      </c>
      <c r="K20">
        <v>26</v>
      </c>
      <c r="L20">
        <v>3</v>
      </c>
      <c r="M20">
        <v>2.2999999999999998</v>
      </c>
      <c r="N20">
        <v>2</v>
      </c>
    </row>
    <row r="21" spans="1:14" x14ac:dyDescent="0.35">
      <c r="A21" t="s">
        <v>411</v>
      </c>
      <c r="B21" s="110">
        <v>45708</v>
      </c>
      <c r="C21">
        <v>0</v>
      </c>
      <c r="D21">
        <v>3</v>
      </c>
      <c r="E21">
        <v>690076</v>
      </c>
      <c r="F21">
        <v>913387.34704545455</v>
      </c>
      <c r="G21">
        <v>-24</v>
      </c>
      <c r="H21" t="s">
        <v>404</v>
      </c>
      <c r="I21">
        <v>59</v>
      </c>
      <c r="J21">
        <v>11696.203389830509</v>
      </c>
      <c r="K21">
        <v>27</v>
      </c>
      <c r="L21">
        <v>3</v>
      </c>
      <c r="M21">
        <v>1.1000000000000001</v>
      </c>
      <c r="N21">
        <v>1</v>
      </c>
    </row>
    <row r="22" spans="1:14" x14ac:dyDescent="0.35">
      <c r="A22" t="s">
        <v>412</v>
      </c>
      <c r="B22" s="110">
        <v>45709</v>
      </c>
      <c r="C22">
        <v>0</v>
      </c>
      <c r="D22">
        <v>3</v>
      </c>
      <c r="E22">
        <v>696214</v>
      </c>
      <c r="F22">
        <v>913387.34704545455</v>
      </c>
      <c r="G22">
        <v>-24</v>
      </c>
      <c r="H22" t="s">
        <v>404</v>
      </c>
      <c r="I22">
        <v>59</v>
      </c>
      <c r="J22">
        <v>11800.237288135593</v>
      </c>
      <c r="K22">
        <v>26</v>
      </c>
      <c r="L22">
        <v>3</v>
      </c>
      <c r="M22">
        <v>1.3</v>
      </c>
      <c r="N22">
        <v>1</v>
      </c>
    </row>
    <row r="23" spans="1:14" x14ac:dyDescent="0.35">
      <c r="A23" t="s">
        <v>403</v>
      </c>
      <c r="B23" s="110">
        <v>45710</v>
      </c>
      <c r="C23">
        <v>0</v>
      </c>
      <c r="D23">
        <v>4</v>
      </c>
      <c r="E23">
        <v>722706.7</v>
      </c>
      <c r="F23">
        <v>913387.34704545455</v>
      </c>
      <c r="G23">
        <v>-21</v>
      </c>
      <c r="H23" t="s">
        <v>404</v>
      </c>
      <c r="I23">
        <v>60</v>
      </c>
      <c r="J23">
        <v>12045.111666666666</v>
      </c>
      <c r="K23">
        <v>25</v>
      </c>
      <c r="L23">
        <v>3</v>
      </c>
      <c r="M23">
        <v>6.5</v>
      </c>
      <c r="N23">
        <v>2</v>
      </c>
    </row>
    <row r="24" spans="1:14" x14ac:dyDescent="0.35">
      <c r="A24" t="s">
        <v>405</v>
      </c>
      <c r="B24" s="110">
        <v>45711</v>
      </c>
      <c r="C24">
        <v>0</v>
      </c>
      <c r="D24">
        <v>4</v>
      </c>
      <c r="E24">
        <v>878314.8</v>
      </c>
      <c r="F24">
        <v>913387.34704545455</v>
      </c>
      <c r="G24">
        <v>-4</v>
      </c>
      <c r="H24" t="s">
        <v>406</v>
      </c>
      <c r="I24">
        <v>76</v>
      </c>
      <c r="J24">
        <v>11556.773684210528</v>
      </c>
      <c r="K24">
        <v>24</v>
      </c>
      <c r="L24">
        <v>3</v>
      </c>
      <c r="M24">
        <v>8</v>
      </c>
      <c r="N24">
        <v>2</v>
      </c>
    </row>
    <row r="25" spans="1:14" x14ac:dyDescent="0.35">
      <c r="A25" t="s">
        <v>407</v>
      </c>
      <c r="B25" s="110">
        <v>45712</v>
      </c>
      <c r="C25">
        <v>0</v>
      </c>
      <c r="D25">
        <v>4</v>
      </c>
      <c r="E25">
        <v>801200</v>
      </c>
      <c r="F25">
        <v>913387.34704545455</v>
      </c>
      <c r="G25">
        <v>-12</v>
      </c>
      <c r="H25" t="s">
        <v>404</v>
      </c>
      <c r="I25">
        <v>75</v>
      </c>
      <c r="J25">
        <v>10682.666666666666</v>
      </c>
      <c r="K25">
        <v>25</v>
      </c>
      <c r="L25">
        <v>3</v>
      </c>
      <c r="M25">
        <v>1.6</v>
      </c>
      <c r="N25">
        <v>1</v>
      </c>
    </row>
    <row r="26" spans="1:14" x14ac:dyDescent="0.35">
      <c r="A26" t="s">
        <v>409</v>
      </c>
      <c r="B26" s="110">
        <v>45713</v>
      </c>
      <c r="C26">
        <v>0</v>
      </c>
      <c r="D26">
        <v>4</v>
      </c>
      <c r="E26">
        <v>698438</v>
      </c>
      <c r="F26">
        <v>913387.34704545455</v>
      </c>
      <c r="G26">
        <v>-24</v>
      </c>
      <c r="H26" t="s">
        <v>404</v>
      </c>
      <c r="I26">
        <v>62</v>
      </c>
      <c r="J26">
        <v>11265.129032258064</v>
      </c>
      <c r="K26">
        <v>28</v>
      </c>
      <c r="L26">
        <v>4</v>
      </c>
      <c r="M26">
        <v>0.4</v>
      </c>
      <c r="N26">
        <v>1</v>
      </c>
    </row>
    <row r="27" spans="1:14" x14ac:dyDescent="0.35">
      <c r="A27" t="s">
        <v>410</v>
      </c>
      <c r="B27" s="110">
        <v>45714</v>
      </c>
      <c r="C27">
        <v>0</v>
      </c>
      <c r="D27">
        <v>4</v>
      </c>
      <c r="E27">
        <v>903010</v>
      </c>
      <c r="F27">
        <v>913387.34704545455</v>
      </c>
      <c r="G27">
        <v>-1</v>
      </c>
      <c r="H27" t="s">
        <v>406</v>
      </c>
      <c r="I27">
        <v>71</v>
      </c>
      <c r="J27">
        <v>12718.450704225352</v>
      </c>
      <c r="K27">
        <v>26</v>
      </c>
      <c r="L27">
        <v>3</v>
      </c>
      <c r="M27">
        <v>5.4</v>
      </c>
      <c r="N27">
        <v>2</v>
      </c>
    </row>
    <row r="28" spans="1:14" x14ac:dyDescent="0.35">
      <c r="A28" t="s">
        <v>411</v>
      </c>
      <c r="B28" s="110">
        <v>45715</v>
      </c>
      <c r="C28">
        <v>0</v>
      </c>
      <c r="D28">
        <v>4</v>
      </c>
      <c r="E28">
        <v>724145</v>
      </c>
      <c r="F28">
        <v>913387.34704545455</v>
      </c>
      <c r="G28">
        <v>-21</v>
      </c>
      <c r="H28" t="s">
        <v>404</v>
      </c>
      <c r="I28">
        <v>55</v>
      </c>
      <c r="J28">
        <v>13166.272727272728</v>
      </c>
      <c r="K28">
        <v>24</v>
      </c>
      <c r="L28">
        <v>3</v>
      </c>
      <c r="M28">
        <v>2.5</v>
      </c>
      <c r="N28">
        <v>2</v>
      </c>
    </row>
    <row r="29" spans="1:14" x14ac:dyDescent="0.35">
      <c r="A29" t="s">
        <v>412</v>
      </c>
      <c r="B29" s="110">
        <v>45716</v>
      </c>
      <c r="C29">
        <v>0</v>
      </c>
      <c r="D29">
        <v>4</v>
      </c>
      <c r="E29">
        <v>716344.4</v>
      </c>
      <c r="F29">
        <v>913387.34704545455</v>
      </c>
      <c r="G29">
        <v>-22</v>
      </c>
      <c r="H29" t="s">
        <v>404</v>
      </c>
      <c r="I29">
        <v>57</v>
      </c>
      <c r="J29">
        <v>12567.445614035089</v>
      </c>
      <c r="K29">
        <v>23</v>
      </c>
      <c r="L29">
        <v>3</v>
      </c>
      <c r="M29">
        <v>4.8</v>
      </c>
      <c r="N29">
        <v>2</v>
      </c>
    </row>
    <row r="30" spans="1:14" x14ac:dyDescent="0.35">
      <c r="A30" t="s">
        <v>403</v>
      </c>
      <c r="B30" s="110">
        <v>45717</v>
      </c>
      <c r="C30">
        <v>0</v>
      </c>
      <c r="D30">
        <v>1</v>
      </c>
      <c r="E30">
        <v>1221532</v>
      </c>
      <c r="F30">
        <v>926452.71322033892</v>
      </c>
      <c r="G30">
        <v>32</v>
      </c>
      <c r="H30" t="s">
        <v>413</v>
      </c>
      <c r="I30">
        <v>85</v>
      </c>
      <c r="J30">
        <v>14370.964705882352</v>
      </c>
      <c r="K30">
        <v>22</v>
      </c>
      <c r="L30">
        <v>3</v>
      </c>
      <c r="M30">
        <v>10.5</v>
      </c>
      <c r="N30">
        <v>3</v>
      </c>
    </row>
    <row r="31" spans="1:14" x14ac:dyDescent="0.35">
      <c r="A31" t="s">
        <v>405</v>
      </c>
      <c r="B31" s="110">
        <v>45718</v>
      </c>
      <c r="C31">
        <v>0</v>
      </c>
      <c r="D31">
        <v>1</v>
      </c>
      <c r="E31">
        <v>1715685</v>
      </c>
      <c r="F31">
        <v>926452.71322033892</v>
      </c>
      <c r="G31">
        <v>85</v>
      </c>
      <c r="H31" t="s">
        <v>414</v>
      </c>
      <c r="I31">
        <v>112</v>
      </c>
      <c r="J31">
        <v>15318.616071428571</v>
      </c>
      <c r="K31">
        <v>23</v>
      </c>
      <c r="L31">
        <v>3</v>
      </c>
      <c r="M31">
        <v>5.7</v>
      </c>
      <c r="N31">
        <v>2</v>
      </c>
    </row>
    <row r="32" spans="1:14" x14ac:dyDescent="0.35">
      <c r="A32" t="s">
        <v>407</v>
      </c>
      <c r="B32" s="110">
        <v>45719</v>
      </c>
      <c r="C32">
        <v>1</v>
      </c>
      <c r="D32">
        <v>1</v>
      </c>
      <c r="E32">
        <v>1693947.6</v>
      </c>
      <c r="F32">
        <v>926452.71322033892</v>
      </c>
      <c r="G32">
        <v>83</v>
      </c>
      <c r="H32" t="s">
        <v>414</v>
      </c>
      <c r="I32">
        <v>115</v>
      </c>
      <c r="J32">
        <v>14729.979130434784</v>
      </c>
      <c r="K32">
        <v>24</v>
      </c>
      <c r="L32">
        <v>3</v>
      </c>
      <c r="M32">
        <v>5</v>
      </c>
      <c r="N32">
        <v>2</v>
      </c>
    </row>
    <row r="33" spans="1:14" x14ac:dyDescent="0.35">
      <c r="A33" t="s">
        <v>409</v>
      </c>
      <c r="B33" s="110">
        <v>45720</v>
      </c>
      <c r="C33">
        <v>1</v>
      </c>
      <c r="D33">
        <v>1</v>
      </c>
      <c r="E33">
        <v>1005995.28</v>
      </c>
      <c r="F33">
        <v>926452.71322033892</v>
      </c>
      <c r="G33">
        <v>9</v>
      </c>
      <c r="H33" t="s">
        <v>406</v>
      </c>
      <c r="I33">
        <v>85</v>
      </c>
      <c r="J33">
        <v>11835.238588235294</v>
      </c>
      <c r="K33">
        <v>24</v>
      </c>
      <c r="L33">
        <v>3</v>
      </c>
      <c r="M33">
        <v>5</v>
      </c>
      <c r="N33">
        <v>2</v>
      </c>
    </row>
    <row r="34" spans="1:14" x14ac:dyDescent="0.35">
      <c r="A34" t="s">
        <v>410</v>
      </c>
      <c r="B34" s="110">
        <v>45721</v>
      </c>
      <c r="C34">
        <v>0</v>
      </c>
      <c r="D34">
        <v>1</v>
      </c>
      <c r="E34">
        <v>735790</v>
      </c>
      <c r="F34">
        <v>926452.71322033892</v>
      </c>
      <c r="G34">
        <v>-21</v>
      </c>
      <c r="H34" t="s">
        <v>404</v>
      </c>
      <c r="I34">
        <v>60</v>
      </c>
      <c r="J34">
        <v>12263.166666666666</v>
      </c>
      <c r="K34">
        <v>23</v>
      </c>
      <c r="L34">
        <v>3</v>
      </c>
      <c r="M34">
        <v>6.1</v>
      </c>
      <c r="N34">
        <v>2</v>
      </c>
    </row>
    <row r="35" spans="1:14" x14ac:dyDescent="0.35">
      <c r="A35" t="s">
        <v>411</v>
      </c>
      <c r="B35" s="110">
        <v>45722</v>
      </c>
      <c r="C35">
        <v>0</v>
      </c>
      <c r="D35">
        <v>1</v>
      </c>
      <c r="E35">
        <v>745164.22</v>
      </c>
      <c r="F35">
        <v>926452.71322033892</v>
      </c>
      <c r="G35">
        <v>-20</v>
      </c>
      <c r="H35" t="s">
        <v>404</v>
      </c>
      <c r="I35">
        <v>68</v>
      </c>
      <c r="J35">
        <v>10958.297352941176</v>
      </c>
      <c r="K35">
        <v>22</v>
      </c>
      <c r="L35">
        <v>3</v>
      </c>
      <c r="M35">
        <v>8.3000000000000007</v>
      </c>
      <c r="N35">
        <v>2</v>
      </c>
    </row>
    <row r="36" spans="1:14" x14ac:dyDescent="0.35">
      <c r="A36" t="s">
        <v>412</v>
      </c>
      <c r="B36" s="110">
        <v>45723</v>
      </c>
      <c r="C36">
        <v>0</v>
      </c>
      <c r="D36">
        <v>1</v>
      </c>
      <c r="E36">
        <v>357956</v>
      </c>
      <c r="F36">
        <v>926452.71322033892</v>
      </c>
      <c r="G36">
        <v>-61</v>
      </c>
      <c r="H36" t="s">
        <v>408</v>
      </c>
      <c r="I36">
        <v>36</v>
      </c>
      <c r="J36">
        <v>9943.2222222222226</v>
      </c>
      <c r="K36">
        <v>21</v>
      </c>
      <c r="L36">
        <v>3</v>
      </c>
      <c r="M36">
        <v>7.7</v>
      </c>
      <c r="N36">
        <v>2</v>
      </c>
    </row>
    <row r="37" spans="1:14" x14ac:dyDescent="0.35">
      <c r="A37" t="s">
        <v>403</v>
      </c>
      <c r="B37" s="110">
        <v>45724</v>
      </c>
      <c r="C37">
        <v>1</v>
      </c>
      <c r="D37">
        <v>2</v>
      </c>
      <c r="E37">
        <v>1648825</v>
      </c>
      <c r="F37">
        <v>926452.71322033892</v>
      </c>
      <c r="G37">
        <v>78</v>
      </c>
      <c r="H37" t="s">
        <v>414</v>
      </c>
      <c r="I37">
        <v>133</v>
      </c>
      <c r="J37">
        <v>12397.180451127819</v>
      </c>
      <c r="K37">
        <v>22</v>
      </c>
      <c r="L37">
        <v>3</v>
      </c>
      <c r="M37">
        <v>14.5</v>
      </c>
      <c r="N37">
        <v>3</v>
      </c>
    </row>
    <row r="38" spans="1:14" x14ac:dyDescent="0.35">
      <c r="A38" t="s">
        <v>405</v>
      </c>
      <c r="B38" s="110">
        <v>45725</v>
      </c>
      <c r="C38">
        <v>0</v>
      </c>
      <c r="D38">
        <v>2</v>
      </c>
      <c r="E38">
        <v>1825695</v>
      </c>
      <c r="F38">
        <v>926452.71322033892</v>
      </c>
      <c r="G38">
        <v>97</v>
      </c>
      <c r="H38" t="s">
        <v>414</v>
      </c>
      <c r="I38">
        <v>129</v>
      </c>
      <c r="J38">
        <v>14152.674418604651</v>
      </c>
      <c r="K38">
        <v>20</v>
      </c>
      <c r="L38">
        <v>2</v>
      </c>
      <c r="M38">
        <v>7</v>
      </c>
      <c r="N38">
        <v>2</v>
      </c>
    </row>
    <row r="39" spans="1:14" x14ac:dyDescent="0.35">
      <c r="A39" t="s">
        <v>407</v>
      </c>
      <c r="B39" s="110">
        <v>45726</v>
      </c>
      <c r="C39">
        <v>0</v>
      </c>
      <c r="D39">
        <v>2</v>
      </c>
      <c r="E39">
        <v>665065</v>
      </c>
      <c r="F39">
        <v>926452.71322033892</v>
      </c>
      <c r="G39">
        <v>-28</v>
      </c>
      <c r="H39" t="s">
        <v>404</v>
      </c>
      <c r="I39">
        <v>63</v>
      </c>
      <c r="J39">
        <v>10556.587301587302</v>
      </c>
      <c r="K39">
        <v>21</v>
      </c>
      <c r="L39">
        <v>3</v>
      </c>
      <c r="M39">
        <v>1.4</v>
      </c>
      <c r="N39">
        <v>1</v>
      </c>
    </row>
    <row r="40" spans="1:14" x14ac:dyDescent="0.35">
      <c r="A40" t="s">
        <v>409</v>
      </c>
      <c r="B40" s="110">
        <v>45727</v>
      </c>
      <c r="C40">
        <v>0</v>
      </c>
      <c r="D40">
        <v>2</v>
      </c>
      <c r="E40">
        <v>561806</v>
      </c>
      <c r="F40">
        <v>926452.71322033892</v>
      </c>
      <c r="G40">
        <v>-39</v>
      </c>
      <c r="H40" t="s">
        <v>404</v>
      </c>
      <c r="I40">
        <v>59</v>
      </c>
      <c r="J40">
        <v>9522.1355932203387</v>
      </c>
      <c r="K40">
        <v>23</v>
      </c>
      <c r="L40">
        <v>3</v>
      </c>
      <c r="M40">
        <v>0.3</v>
      </c>
      <c r="N40">
        <v>1</v>
      </c>
    </row>
    <row r="41" spans="1:14" x14ac:dyDescent="0.35">
      <c r="A41" t="s">
        <v>410</v>
      </c>
      <c r="B41" s="110">
        <v>45728</v>
      </c>
      <c r="C41">
        <v>0</v>
      </c>
      <c r="D41">
        <v>2</v>
      </c>
      <c r="E41">
        <v>710910</v>
      </c>
      <c r="F41">
        <v>926452.71322033892</v>
      </c>
      <c r="G41">
        <v>-23</v>
      </c>
      <c r="H41" t="s">
        <v>404</v>
      </c>
      <c r="I41">
        <v>64</v>
      </c>
      <c r="J41">
        <v>11107.96875</v>
      </c>
      <c r="K41">
        <v>22.9</v>
      </c>
      <c r="L41">
        <v>3</v>
      </c>
      <c r="M41">
        <v>0.4</v>
      </c>
      <c r="N41">
        <v>1</v>
      </c>
    </row>
    <row r="42" spans="1:14" x14ac:dyDescent="0.35">
      <c r="A42" t="s">
        <v>411</v>
      </c>
      <c r="B42" s="110">
        <v>45729</v>
      </c>
      <c r="C42">
        <v>0</v>
      </c>
      <c r="D42">
        <v>2</v>
      </c>
      <c r="E42">
        <v>811865</v>
      </c>
      <c r="F42">
        <v>926452.71322033892</v>
      </c>
      <c r="G42">
        <v>-12</v>
      </c>
      <c r="H42" t="s">
        <v>404</v>
      </c>
      <c r="I42">
        <v>76</v>
      </c>
      <c r="J42">
        <v>10682.434210526315</v>
      </c>
      <c r="K42">
        <v>21.9</v>
      </c>
      <c r="L42">
        <v>3</v>
      </c>
      <c r="M42">
        <v>0.7</v>
      </c>
      <c r="N42">
        <v>1</v>
      </c>
    </row>
    <row r="43" spans="1:14" x14ac:dyDescent="0.35">
      <c r="A43" t="s">
        <v>412</v>
      </c>
      <c r="B43" s="110">
        <v>45730</v>
      </c>
      <c r="C43">
        <v>0</v>
      </c>
      <c r="D43">
        <v>2</v>
      </c>
      <c r="E43">
        <v>795160</v>
      </c>
      <c r="F43">
        <v>926452.71322033892</v>
      </c>
      <c r="G43">
        <v>-14</v>
      </c>
      <c r="H43" t="s">
        <v>404</v>
      </c>
      <c r="I43">
        <v>66</v>
      </c>
      <c r="J43">
        <v>12047.878787878788</v>
      </c>
      <c r="K43">
        <v>20.6</v>
      </c>
      <c r="L43">
        <v>3</v>
      </c>
      <c r="M43">
        <v>7.5</v>
      </c>
      <c r="N43">
        <v>2</v>
      </c>
    </row>
    <row r="44" spans="1:14" x14ac:dyDescent="0.35">
      <c r="A44" t="s">
        <v>403</v>
      </c>
      <c r="B44" s="110">
        <v>45731</v>
      </c>
      <c r="C44">
        <v>0</v>
      </c>
      <c r="D44">
        <v>3</v>
      </c>
      <c r="E44">
        <v>1554150</v>
      </c>
      <c r="F44">
        <v>926452.71322033892</v>
      </c>
      <c r="G44">
        <v>68</v>
      </c>
      <c r="H44" t="s">
        <v>414</v>
      </c>
      <c r="I44">
        <v>109</v>
      </c>
      <c r="J44">
        <v>14258.256880733945</v>
      </c>
      <c r="K44">
        <v>21.1</v>
      </c>
      <c r="L44">
        <v>3</v>
      </c>
      <c r="M44">
        <v>0.4</v>
      </c>
      <c r="N44">
        <v>1</v>
      </c>
    </row>
    <row r="45" spans="1:14" x14ac:dyDescent="0.35">
      <c r="A45" t="s">
        <v>405</v>
      </c>
      <c r="B45" s="110">
        <v>45732</v>
      </c>
      <c r="C45">
        <v>0</v>
      </c>
      <c r="D45">
        <v>3</v>
      </c>
      <c r="E45">
        <v>1367180</v>
      </c>
      <c r="F45">
        <v>926452.71322033892</v>
      </c>
      <c r="G45">
        <v>48</v>
      </c>
      <c r="H45" t="s">
        <v>414</v>
      </c>
      <c r="I45">
        <v>103</v>
      </c>
      <c r="J45">
        <v>13273.592233009709</v>
      </c>
      <c r="K45">
        <v>22.3</v>
      </c>
      <c r="L45">
        <v>3</v>
      </c>
      <c r="M45">
        <v>4.4000000000000004</v>
      </c>
      <c r="N45">
        <v>2</v>
      </c>
    </row>
    <row r="46" spans="1:14" x14ac:dyDescent="0.35">
      <c r="A46" t="s">
        <v>407</v>
      </c>
      <c r="B46" s="110">
        <v>45733</v>
      </c>
      <c r="C46">
        <v>1</v>
      </c>
      <c r="D46">
        <v>3</v>
      </c>
      <c r="E46">
        <v>400690</v>
      </c>
      <c r="F46">
        <v>926452.71322033892</v>
      </c>
      <c r="G46">
        <v>-57</v>
      </c>
      <c r="H46" t="s">
        <v>408</v>
      </c>
      <c r="I46">
        <v>46</v>
      </c>
      <c r="J46">
        <v>8710.652173913044</v>
      </c>
      <c r="K46">
        <v>20.8</v>
      </c>
      <c r="L46">
        <v>3</v>
      </c>
      <c r="M46">
        <v>0.04</v>
      </c>
      <c r="N46">
        <v>0</v>
      </c>
    </row>
    <row r="47" spans="1:14" x14ac:dyDescent="0.35">
      <c r="A47" t="s">
        <v>409</v>
      </c>
      <c r="B47" s="110">
        <v>45734</v>
      </c>
      <c r="C47">
        <v>0</v>
      </c>
      <c r="D47">
        <v>3</v>
      </c>
      <c r="E47">
        <v>559622</v>
      </c>
      <c r="F47">
        <v>926452.71322033892</v>
      </c>
      <c r="G47">
        <v>-40</v>
      </c>
      <c r="H47" t="s">
        <v>408</v>
      </c>
      <c r="I47">
        <v>56</v>
      </c>
      <c r="J47">
        <v>9993.25</v>
      </c>
      <c r="K47">
        <v>22</v>
      </c>
      <c r="L47">
        <v>3</v>
      </c>
      <c r="M47">
        <v>5.4</v>
      </c>
      <c r="N47">
        <v>2</v>
      </c>
    </row>
    <row r="48" spans="1:14" x14ac:dyDescent="0.35">
      <c r="A48" t="s">
        <v>410</v>
      </c>
      <c r="B48" s="110">
        <v>45735</v>
      </c>
      <c r="C48">
        <v>0</v>
      </c>
      <c r="D48">
        <v>3</v>
      </c>
      <c r="E48">
        <v>645345</v>
      </c>
      <c r="F48">
        <v>926452.71322033892</v>
      </c>
      <c r="G48">
        <v>-30</v>
      </c>
      <c r="H48" t="s">
        <v>404</v>
      </c>
      <c r="I48">
        <v>58</v>
      </c>
      <c r="J48">
        <v>11126.637931034482</v>
      </c>
      <c r="K48">
        <v>21.5</v>
      </c>
      <c r="L48">
        <v>3</v>
      </c>
      <c r="M48">
        <v>0.6</v>
      </c>
      <c r="N48">
        <v>1</v>
      </c>
    </row>
    <row r="49" spans="1:14" x14ac:dyDescent="0.35">
      <c r="A49" t="s">
        <v>411</v>
      </c>
      <c r="B49" s="110">
        <v>45736</v>
      </c>
      <c r="C49">
        <v>0</v>
      </c>
      <c r="D49">
        <v>3</v>
      </c>
      <c r="E49">
        <v>660782</v>
      </c>
      <c r="F49">
        <v>926452.71322033892</v>
      </c>
      <c r="G49">
        <v>-29</v>
      </c>
      <c r="H49" t="s">
        <v>404</v>
      </c>
      <c r="I49">
        <v>56</v>
      </c>
      <c r="J49">
        <v>11799.678571428571</v>
      </c>
      <c r="K49">
        <v>20.5</v>
      </c>
      <c r="L49">
        <v>3</v>
      </c>
      <c r="M49">
        <v>8.4</v>
      </c>
      <c r="N49">
        <v>2</v>
      </c>
    </row>
    <row r="50" spans="1:14" x14ac:dyDescent="0.35">
      <c r="A50" t="s">
        <v>412</v>
      </c>
      <c r="B50" s="110">
        <v>45737</v>
      </c>
      <c r="C50">
        <v>0</v>
      </c>
      <c r="D50">
        <v>3</v>
      </c>
      <c r="E50">
        <v>461915</v>
      </c>
      <c r="F50">
        <v>926452.71322033892</v>
      </c>
      <c r="G50">
        <v>-50</v>
      </c>
      <c r="H50" t="s">
        <v>408</v>
      </c>
      <c r="I50">
        <v>50</v>
      </c>
      <c r="J50">
        <v>9238.2999999999993</v>
      </c>
      <c r="K50">
        <v>18.2</v>
      </c>
      <c r="L50">
        <v>2</v>
      </c>
      <c r="M50">
        <v>2.4</v>
      </c>
      <c r="N50">
        <v>2</v>
      </c>
    </row>
    <row r="51" spans="1:14" x14ac:dyDescent="0.35">
      <c r="A51" t="s">
        <v>403</v>
      </c>
      <c r="B51" s="110">
        <v>45738</v>
      </c>
      <c r="C51">
        <v>0</v>
      </c>
      <c r="D51">
        <v>4</v>
      </c>
      <c r="E51">
        <v>1374645</v>
      </c>
      <c r="F51">
        <v>926452.71322033892</v>
      </c>
      <c r="G51">
        <v>48</v>
      </c>
      <c r="H51" t="s">
        <v>414</v>
      </c>
      <c r="I51">
        <v>111</v>
      </c>
      <c r="J51">
        <v>12384.18918918919</v>
      </c>
      <c r="K51">
        <v>18.7</v>
      </c>
      <c r="L51">
        <v>2</v>
      </c>
      <c r="M51">
        <v>3.2</v>
      </c>
      <c r="N51">
        <v>2</v>
      </c>
    </row>
    <row r="52" spans="1:14" x14ac:dyDescent="0.35">
      <c r="A52" t="s">
        <v>405</v>
      </c>
      <c r="B52" s="110">
        <v>45739</v>
      </c>
      <c r="C52">
        <v>0</v>
      </c>
      <c r="D52">
        <v>4</v>
      </c>
      <c r="E52">
        <v>1716657.83</v>
      </c>
      <c r="F52">
        <v>926452.71322033892</v>
      </c>
      <c r="G52">
        <v>85</v>
      </c>
      <c r="H52" t="s">
        <v>414</v>
      </c>
      <c r="I52">
        <v>109</v>
      </c>
      <c r="J52">
        <v>15749.154403669725</v>
      </c>
      <c r="K52">
        <v>18.2</v>
      </c>
      <c r="L52">
        <v>2</v>
      </c>
      <c r="M52">
        <v>16.600000000000001</v>
      </c>
      <c r="N52">
        <v>3</v>
      </c>
    </row>
    <row r="53" spans="1:14" x14ac:dyDescent="0.35">
      <c r="A53" t="s">
        <v>407</v>
      </c>
      <c r="B53" s="110">
        <v>45740</v>
      </c>
      <c r="C53">
        <v>1</v>
      </c>
      <c r="D53">
        <v>4</v>
      </c>
      <c r="E53">
        <v>1383955</v>
      </c>
      <c r="F53">
        <v>926452.71322033892</v>
      </c>
      <c r="G53">
        <v>49</v>
      </c>
      <c r="H53" t="s">
        <v>414</v>
      </c>
      <c r="I53">
        <v>96</v>
      </c>
      <c r="J53">
        <v>14416.197916666666</v>
      </c>
      <c r="K53">
        <v>16.8</v>
      </c>
      <c r="L53">
        <v>2</v>
      </c>
      <c r="M53">
        <v>18.7</v>
      </c>
      <c r="N53">
        <v>3</v>
      </c>
    </row>
    <row r="54" spans="1:14" x14ac:dyDescent="0.35">
      <c r="A54" t="s">
        <v>409</v>
      </c>
      <c r="B54" s="110">
        <v>45741</v>
      </c>
      <c r="C54">
        <v>0</v>
      </c>
      <c r="D54">
        <v>4</v>
      </c>
      <c r="E54">
        <v>462900</v>
      </c>
      <c r="F54">
        <v>926452.71322033892</v>
      </c>
      <c r="G54">
        <v>-50</v>
      </c>
      <c r="H54" t="s">
        <v>408</v>
      </c>
      <c r="I54">
        <v>38</v>
      </c>
      <c r="J54">
        <v>12181.578947368422</v>
      </c>
      <c r="K54">
        <v>18.600000000000001</v>
      </c>
      <c r="L54">
        <v>2</v>
      </c>
      <c r="M54">
        <v>5.7</v>
      </c>
      <c r="N54">
        <v>2</v>
      </c>
    </row>
    <row r="55" spans="1:14" x14ac:dyDescent="0.35">
      <c r="A55" t="s">
        <v>410</v>
      </c>
      <c r="B55" s="110">
        <v>45742</v>
      </c>
      <c r="C55">
        <v>0</v>
      </c>
      <c r="D55">
        <v>4</v>
      </c>
      <c r="E55">
        <v>554290</v>
      </c>
      <c r="F55">
        <v>926452.71322033892</v>
      </c>
      <c r="G55">
        <v>-40</v>
      </c>
      <c r="H55" t="s">
        <v>408</v>
      </c>
      <c r="I55">
        <v>50</v>
      </c>
      <c r="J55">
        <v>11085.8</v>
      </c>
      <c r="K55">
        <v>19.100000000000001</v>
      </c>
      <c r="L55">
        <v>2</v>
      </c>
      <c r="M55">
        <v>3.2</v>
      </c>
      <c r="N55">
        <v>2</v>
      </c>
    </row>
    <row r="56" spans="1:14" x14ac:dyDescent="0.35">
      <c r="A56" t="s">
        <v>411</v>
      </c>
      <c r="B56" s="110">
        <v>45743</v>
      </c>
      <c r="C56">
        <v>0</v>
      </c>
      <c r="D56">
        <v>4</v>
      </c>
      <c r="E56">
        <v>645575</v>
      </c>
      <c r="F56">
        <v>926452.71322033892</v>
      </c>
      <c r="G56">
        <v>-30</v>
      </c>
      <c r="H56" t="s">
        <v>404</v>
      </c>
      <c r="I56">
        <v>55</v>
      </c>
      <c r="J56">
        <v>11737.727272727272</v>
      </c>
      <c r="K56">
        <v>20.7</v>
      </c>
      <c r="L56">
        <v>3</v>
      </c>
      <c r="M56">
        <v>0.7</v>
      </c>
      <c r="N56">
        <v>1</v>
      </c>
    </row>
    <row r="57" spans="1:14" x14ac:dyDescent="0.35">
      <c r="A57" t="s">
        <v>412</v>
      </c>
      <c r="B57" s="110">
        <v>45744</v>
      </c>
      <c r="C57">
        <v>0</v>
      </c>
      <c r="D57">
        <v>4</v>
      </c>
      <c r="E57">
        <v>707005</v>
      </c>
      <c r="F57">
        <v>926452.71322033892</v>
      </c>
      <c r="G57">
        <v>-24</v>
      </c>
      <c r="H57" t="s">
        <v>404</v>
      </c>
      <c r="I57">
        <v>62</v>
      </c>
      <c r="J57">
        <v>11403.306451612903</v>
      </c>
      <c r="K57">
        <v>21.3</v>
      </c>
      <c r="L57">
        <v>3</v>
      </c>
      <c r="M57">
        <v>0.3</v>
      </c>
      <c r="N57">
        <v>1</v>
      </c>
    </row>
    <row r="58" spans="1:14" x14ac:dyDescent="0.35">
      <c r="A58" t="s">
        <v>403</v>
      </c>
      <c r="B58" s="110">
        <v>45745</v>
      </c>
      <c r="C58">
        <v>0</v>
      </c>
      <c r="D58">
        <v>5</v>
      </c>
      <c r="E58">
        <v>1123965</v>
      </c>
      <c r="F58">
        <v>926452.71322033892</v>
      </c>
      <c r="G58">
        <v>21</v>
      </c>
      <c r="H58" t="s">
        <v>413</v>
      </c>
      <c r="I58">
        <v>88</v>
      </c>
      <c r="J58">
        <v>12772.329545454546</v>
      </c>
      <c r="K58">
        <v>20.7</v>
      </c>
      <c r="L58">
        <v>3</v>
      </c>
      <c r="M58">
        <v>0.2</v>
      </c>
      <c r="N58">
        <v>1</v>
      </c>
    </row>
    <row r="59" spans="1:14" x14ac:dyDescent="0.35">
      <c r="A59" t="s">
        <v>405</v>
      </c>
      <c r="B59" s="110">
        <v>45746</v>
      </c>
      <c r="C59">
        <v>0</v>
      </c>
      <c r="D59">
        <v>5</v>
      </c>
      <c r="E59">
        <v>1107655.2</v>
      </c>
      <c r="F59">
        <v>926452.71322033892</v>
      </c>
      <c r="G59">
        <v>20</v>
      </c>
      <c r="H59" t="s">
        <v>413</v>
      </c>
      <c r="I59">
        <v>75</v>
      </c>
      <c r="J59">
        <v>14768.735999999999</v>
      </c>
      <c r="K59">
        <v>15.2</v>
      </c>
      <c r="L59">
        <v>2</v>
      </c>
      <c r="M59">
        <v>0.8</v>
      </c>
      <c r="N59">
        <v>1</v>
      </c>
    </row>
    <row r="60" spans="1:14" x14ac:dyDescent="0.35">
      <c r="A60" t="s">
        <v>407</v>
      </c>
      <c r="B60" s="110">
        <v>45747</v>
      </c>
      <c r="C60">
        <v>0</v>
      </c>
      <c r="D60">
        <v>5</v>
      </c>
      <c r="E60">
        <v>493075</v>
      </c>
      <c r="F60">
        <v>926452.71322033892</v>
      </c>
      <c r="G60">
        <v>-47</v>
      </c>
      <c r="H60" t="s">
        <v>408</v>
      </c>
      <c r="I60">
        <v>45</v>
      </c>
      <c r="J60">
        <v>10957.222222222223</v>
      </c>
      <c r="K60">
        <v>19</v>
      </c>
      <c r="L60">
        <v>2</v>
      </c>
      <c r="M60">
        <v>1.5</v>
      </c>
      <c r="N60">
        <v>1</v>
      </c>
    </row>
    <row r="61" spans="1:14" x14ac:dyDescent="0.35">
      <c r="A61" t="s">
        <v>409</v>
      </c>
      <c r="B61" s="110">
        <v>45748</v>
      </c>
      <c r="C61">
        <v>0</v>
      </c>
      <c r="D61">
        <v>1</v>
      </c>
      <c r="E61">
        <v>561575</v>
      </c>
      <c r="F61">
        <v>921600.18141463411</v>
      </c>
      <c r="G61">
        <v>-39</v>
      </c>
      <c r="H61" t="s">
        <v>404</v>
      </c>
      <c r="I61">
        <v>51</v>
      </c>
      <c r="J61">
        <v>11011.274509803921</v>
      </c>
      <c r="K61">
        <v>14.100000000000001</v>
      </c>
      <c r="L61">
        <v>2</v>
      </c>
      <c r="M61">
        <v>1.3</v>
      </c>
      <c r="N61">
        <v>1</v>
      </c>
    </row>
    <row r="62" spans="1:14" x14ac:dyDescent="0.35">
      <c r="A62" t="s">
        <v>410</v>
      </c>
      <c r="B62" s="110">
        <v>45749</v>
      </c>
      <c r="C62">
        <v>1</v>
      </c>
      <c r="D62">
        <v>1</v>
      </c>
      <c r="E62">
        <v>1751315</v>
      </c>
      <c r="F62">
        <v>921600.18141463411</v>
      </c>
      <c r="G62">
        <v>90</v>
      </c>
      <c r="H62" t="s">
        <v>414</v>
      </c>
      <c r="I62">
        <v>115</v>
      </c>
      <c r="J62">
        <v>15228.826086956522</v>
      </c>
      <c r="K62">
        <v>14.5</v>
      </c>
      <c r="L62">
        <v>2</v>
      </c>
      <c r="M62">
        <v>0</v>
      </c>
      <c r="N62">
        <v>0</v>
      </c>
    </row>
    <row r="63" spans="1:14" x14ac:dyDescent="0.35">
      <c r="A63" t="s">
        <v>411</v>
      </c>
      <c r="B63" s="110">
        <v>45750</v>
      </c>
      <c r="C63">
        <v>0</v>
      </c>
      <c r="D63">
        <v>1</v>
      </c>
      <c r="E63">
        <v>554825</v>
      </c>
      <c r="F63">
        <v>921600.18141463411</v>
      </c>
      <c r="G63">
        <v>-40</v>
      </c>
      <c r="H63" t="s">
        <v>408</v>
      </c>
      <c r="I63">
        <v>51</v>
      </c>
      <c r="J63">
        <v>10878.921568627451</v>
      </c>
      <c r="K63">
        <v>16</v>
      </c>
      <c r="L63">
        <v>2</v>
      </c>
      <c r="M63">
        <v>0</v>
      </c>
      <c r="N63">
        <v>0</v>
      </c>
    </row>
    <row r="64" spans="1:14" x14ac:dyDescent="0.35">
      <c r="A64" t="s">
        <v>412</v>
      </c>
      <c r="B64" s="110">
        <v>45751</v>
      </c>
      <c r="C64">
        <v>0</v>
      </c>
      <c r="D64">
        <v>1</v>
      </c>
      <c r="E64">
        <v>735080.28</v>
      </c>
      <c r="F64">
        <v>921600.18141463411</v>
      </c>
      <c r="G64">
        <v>-20</v>
      </c>
      <c r="H64" t="s">
        <v>404</v>
      </c>
      <c r="I64">
        <v>62</v>
      </c>
      <c r="J64">
        <v>11856.133548387097</v>
      </c>
      <c r="K64">
        <v>17.5</v>
      </c>
      <c r="L64">
        <v>2</v>
      </c>
      <c r="M64">
        <v>0</v>
      </c>
      <c r="N64">
        <v>0</v>
      </c>
    </row>
    <row r="65" spans="1:14" x14ac:dyDescent="0.35">
      <c r="A65" t="s">
        <v>403</v>
      </c>
      <c r="B65" s="110">
        <v>45752</v>
      </c>
      <c r="C65">
        <v>0</v>
      </c>
      <c r="D65">
        <v>1</v>
      </c>
      <c r="E65">
        <v>1180060</v>
      </c>
      <c r="F65">
        <v>921600.18141463411</v>
      </c>
      <c r="G65">
        <v>28</v>
      </c>
      <c r="H65" t="s">
        <v>413</v>
      </c>
      <c r="I65">
        <v>95</v>
      </c>
      <c r="J65">
        <v>12421.684210526315</v>
      </c>
      <c r="K65">
        <v>11</v>
      </c>
      <c r="L65">
        <v>1</v>
      </c>
      <c r="M65">
        <v>0</v>
      </c>
      <c r="N65">
        <v>0</v>
      </c>
    </row>
    <row r="66" spans="1:14" x14ac:dyDescent="0.35">
      <c r="A66" t="s">
        <v>405</v>
      </c>
      <c r="B66" s="110">
        <v>45753</v>
      </c>
      <c r="C66">
        <v>0</v>
      </c>
      <c r="D66">
        <v>1</v>
      </c>
      <c r="E66">
        <v>1146271</v>
      </c>
      <c r="F66">
        <v>921600.18141463411</v>
      </c>
      <c r="G66">
        <v>24</v>
      </c>
      <c r="H66" t="s">
        <v>413</v>
      </c>
      <c r="I66">
        <v>90</v>
      </c>
      <c r="J66">
        <v>12736.344444444445</v>
      </c>
      <c r="K66">
        <v>13</v>
      </c>
      <c r="L66">
        <v>2</v>
      </c>
      <c r="M66">
        <v>0</v>
      </c>
      <c r="N66">
        <v>0</v>
      </c>
    </row>
    <row r="67" spans="1:14" x14ac:dyDescent="0.35">
      <c r="A67" t="s">
        <v>407</v>
      </c>
      <c r="B67" s="110">
        <v>45754</v>
      </c>
      <c r="C67">
        <v>0</v>
      </c>
      <c r="D67">
        <v>1</v>
      </c>
      <c r="E67">
        <v>377690</v>
      </c>
      <c r="F67">
        <v>921600.18141463411</v>
      </c>
      <c r="G67">
        <v>-59</v>
      </c>
      <c r="H67" t="s">
        <v>408</v>
      </c>
      <c r="I67">
        <v>38</v>
      </c>
      <c r="J67">
        <v>9939.21052631579</v>
      </c>
      <c r="K67">
        <v>13.5</v>
      </c>
      <c r="L67">
        <v>2</v>
      </c>
      <c r="M67">
        <v>0</v>
      </c>
      <c r="N67">
        <v>0</v>
      </c>
    </row>
    <row r="68" spans="1:14" x14ac:dyDescent="0.35">
      <c r="A68" t="s">
        <v>409</v>
      </c>
      <c r="B68" s="110">
        <v>45755</v>
      </c>
      <c r="C68">
        <v>0</v>
      </c>
      <c r="D68">
        <v>2</v>
      </c>
      <c r="E68">
        <v>547530</v>
      </c>
      <c r="F68">
        <v>921600.18141463411</v>
      </c>
      <c r="G68">
        <v>-41</v>
      </c>
      <c r="H68" t="s">
        <v>408</v>
      </c>
      <c r="I68">
        <v>46</v>
      </c>
      <c r="J68">
        <v>11902.826086956522</v>
      </c>
      <c r="K68">
        <v>13</v>
      </c>
      <c r="L68">
        <v>2</v>
      </c>
      <c r="M68">
        <v>0</v>
      </c>
      <c r="N68">
        <v>0</v>
      </c>
    </row>
    <row r="69" spans="1:14" x14ac:dyDescent="0.35">
      <c r="A69" t="s">
        <v>410</v>
      </c>
      <c r="B69" s="110">
        <v>45756</v>
      </c>
      <c r="C69">
        <v>0</v>
      </c>
      <c r="D69">
        <v>2</v>
      </c>
      <c r="E69">
        <v>400140</v>
      </c>
      <c r="F69">
        <v>921600.18141463411</v>
      </c>
      <c r="G69">
        <v>-57</v>
      </c>
      <c r="H69" t="s">
        <v>408</v>
      </c>
      <c r="I69">
        <v>39</v>
      </c>
      <c r="J69">
        <v>10260</v>
      </c>
      <c r="K69">
        <v>14.5</v>
      </c>
      <c r="L69">
        <v>2</v>
      </c>
      <c r="M69">
        <v>0</v>
      </c>
      <c r="N69">
        <v>0</v>
      </c>
    </row>
    <row r="70" spans="1:14" x14ac:dyDescent="0.35">
      <c r="A70" t="s">
        <v>411</v>
      </c>
      <c r="B70" s="110">
        <v>45757</v>
      </c>
      <c r="C70">
        <v>0</v>
      </c>
      <c r="D70">
        <v>2</v>
      </c>
      <c r="E70">
        <v>760220</v>
      </c>
      <c r="F70">
        <v>921600.18141463411</v>
      </c>
      <c r="G70">
        <v>-18</v>
      </c>
      <c r="H70" t="s">
        <v>404</v>
      </c>
      <c r="I70">
        <v>66</v>
      </c>
      <c r="J70">
        <v>11518.484848484848</v>
      </c>
      <c r="K70">
        <v>16</v>
      </c>
      <c r="L70">
        <v>2</v>
      </c>
      <c r="M70">
        <v>0.1</v>
      </c>
      <c r="N70">
        <v>1</v>
      </c>
    </row>
    <row r="71" spans="1:14" x14ac:dyDescent="0.35">
      <c r="A71" t="s">
        <v>412</v>
      </c>
      <c r="B71" s="110">
        <v>45758</v>
      </c>
      <c r="C71">
        <v>0</v>
      </c>
      <c r="D71">
        <v>2</v>
      </c>
      <c r="E71">
        <v>678000</v>
      </c>
      <c r="F71">
        <v>921600.18141463411</v>
      </c>
      <c r="G71">
        <v>-26</v>
      </c>
      <c r="H71" t="s">
        <v>404</v>
      </c>
      <c r="I71">
        <v>57</v>
      </c>
      <c r="J71">
        <v>11894.736842105263</v>
      </c>
      <c r="K71">
        <v>15</v>
      </c>
      <c r="L71">
        <v>2</v>
      </c>
      <c r="M71">
        <v>2.6</v>
      </c>
      <c r="N71">
        <v>2</v>
      </c>
    </row>
    <row r="72" spans="1:14" x14ac:dyDescent="0.35">
      <c r="A72" t="s">
        <v>403</v>
      </c>
      <c r="B72" s="110">
        <v>45759</v>
      </c>
      <c r="C72">
        <v>0</v>
      </c>
      <c r="D72">
        <v>2</v>
      </c>
      <c r="E72">
        <v>1228490</v>
      </c>
      <c r="F72">
        <v>921600.18141463411</v>
      </c>
      <c r="G72">
        <v>33</v>
      </c>
      <c r="H72" t="s">
        <v>413</v>
      </c>
      <c r="I72">
        <v>96</v>
      </c>
      <c r="J72">
        <v>12796.770833333334</v>
      </c>
      <c r="K72">
        <v>13</v>
      </c>
      <c r="L72">
        <v>2</v>
      </c>
      <c r="M72">
        <v>8.6</v>
      </c>
      <c r="N72">
        <v>2</v>
      </c>
    </row>
    <row r="73" spans="1:14" x14ac:dyDescent="0.35">
      <c r="A73" t="s">
        <v>405</v>
      </c>
      <c r="B73" s="110">
        <v>45760</v>
      </c>
      <c r="C73">
        <v>0</v>
      </c>
      <c r="D73">
        <v>2</v>
      </c>
      <c r="E73">
        <v>1181670</v>
      </c>
      <c r="F73">
        <v>921600.18141463411</v>
      </c>
      <c r="G73">
        <v>28</v>
      </c>
      <c r="H73" t="s">
        <v>413</v>
      </c>
      <c r="I73">
        <v>84</v>
      </c>
      <c r="J73">
        <v>14067.5</v>
      </c>
      <c r="K73">
        <v>14.5</v>
      </c>
      <c r="L73">
        <v>2</v>
      </c>
      <c r="M73">
        <v>0.1</v>
      </c>
      <c r="N73">
        <v>1</v>
      </c>
    </row>
    <row r="74" spans="1:14" x14ac:dyDescent="0.35">
      <c r="A74" t="s">
        <v>407</v>
      </c>
      <c r="B74" s="110">
        <v>45761</v>
      </c>
      <c r="C74">
        <v>0</v>
      </c>
      <c r="D74">
        <v>2</v>
      </c>
      <c r="E74">
        <v>1082895</v>
      </c>
      <c r="F74">
        <v>921600.18141463411</v>
      </c>
      <c r="G74">
        <v>18</v>
      </c>
      <c r="H74" t="s">
        <v>413</v>
      </c>
      <c r="I74">
        <v>74</v>
      </c>
      <c r="J74">
        <v>14633.716216216217</v>
      </c>
      <c r="K74">
        <v>14.5</v>
      </c>
      <c r="L74">
        <v>2</v>
      </c>
      <c r="M74">
        <v>0.1</v>
      </c>
      <c r="N74">
        <v>1</v>
      </c>
    </row>
    <row r="75" spans="1:14" x14ac:dyDescent="0.35">
      <c r="A75" t="s">
        <v>409</v>
      </c>
      <c r="B75" s="110">
        <v>45762</v>
      </c>
      <c r="C75">
        <v>0</v>
      </c>
      <c r="D75">
        <v>3</v>
      </c>
      <c r="E75">
        <v>632220</v>
      </c>
      <c r="F75">
        <v>921600.18141463411</v>
      </c>
      <c r="G75">
        <v>-31</v>
      </c>
      <c r="H75" t="s">
        <v>404</v>
      </c>
      <c r="I75">
        <v>48</v>
      </c>
      <c r="J75">
        <v>13171.25</v>
      </c>
      <c r="K75">
        <v>16</v>
      </c>
      <c r="L75">
        <v>2</v>
      </c>
      <c r="M75">
        <v>0.1</v>
      </c>
      <c r="N75">
        <v>1</v>
      </c>
    </row>
    <row r="76" spans="1:14" x14ac:dyDescent="0.35">
      <c r="A76" t="s">
        <v>410</v>
      </c>
      <c r="B76" s="110">
        <v>45763</v>
      </c>
      <c r="C76">
        <v>0</v>
      </c>
      <c r="D76">
        <v>3</v>
      </c>
      <c r="E76">
        <v>417565</v>
      </c>
      <c r="F76">
        <v>921600.18141463411</v>
      </c>
      <c r="G76">
        <v>-55</v>
      </c>
      <c r="H76" t="s">
        <v>408</v>
      </c>
      <c r="I76">
        <v>37</v>
      </c>
      <c r="J76">
        <v>11285.54054054054</v>
      </c>
      <c r="K76">
        <v>16</v>
      </c>
      <c r="L76">
        <v>2</v>
      </c>
      <c r="M76">
        <v>0</v>
      </c>
      <c r="N76">
        <v>0</v>
      </c>
    </row>
    <row r="77" spans="1:14" x14ac:dyDescent="0.35">
      <c r="A77" t="s">
        <v>411</v>
      </c>
      <c r="B77" s="110">
        <v>45764</v>
      </c>
      <c r="C77">
        <v>0</v>
      </c>
      <c r="D77">
        <v>3</v>
      </c>
      <c r="E77">
        <v>1006680</v>
      </c>
      <c r="F77">
        <v>921600.18141463411</v>
      </c>
      <c r="G77">
        <v>9</v>
      </c>
      <c r="H77" t="s">
        <v>406</v>
      </c>
      <c r="I77">
        <v>77</v>
      </c>
      <c r="J77">
        <v>13073.766233766233</v>
      </c>
      <c r="K77">
        <v>18.5</v>
      </c>
      <c r="L77">
        <v>2</v>
      </c>
      <c r="M77">
        <v>0.2</v>
      </c>
      <c r="N77">
        <v>1</v>
      </c>
    </row>
    <row r="78" spans="1:14" x14ac:dyDescent="0.35">
      <c r="A78" t="s">
        <v>412</v>
      </c>
      <c r="B78" s="110">
        <v>45765</v>
      </c>
      <c r="C78">
        <v>1</v>
      </c>
      <c r="D78">
        <v>3</v>
      </c>
      <c r="E78">
        <v>1788563.8</v>
      </c>
      <c r="F78">
        <v>921600.18141463411</v>
      </c>
      <c r="G78">
        <v>94</v>
      </c>
      <c r="H78" t="s">
        <v>414</v>
      </c>
      <c r="I78">
        <v>109</v>
      </c>
      <c r="J78">
        <v>16408.842201834861</v>
      </c>
      <c r="K78">
        <v>15</v>
      </c>
      <c r="L78">
        <v>2</v>
      </c>
      <c r="M78">
        <v>2.6</v>
      </c>
      <c r="N78">
        <v>2</v>
      </c>
    </row>
    <row r="79" spans="1:14" x14ac:dyDescent="0.35">
      <c r="A79" t="s">
        <v>403</v>
      </c>
      <c r="B79" s="110">
        <v>45766</v>
      </c>
      <c r="C79">
        <v>0</v>
      </c>
      <c r="D79">
        <v>3</v>
      </c>
      <c r="E79">
        <v>2175540</v>
      </c>
      <c r="F79">
        <v>921600.18141463411</v>
      </c>
      <c r="G79">
        <v>136</v>
      </c>
      <c r="H79" t="s">
        <v>414</v>
      </c>
      <c r="I79">
        <v>140</v>
      </c>
      <c r="J79">
        <v>15539.571428571429</v>
      </c>
      <c r="K79">
        <v>11.5</v>
      </c>
      <c r="L79">
        <v>1</v>
      </c>
      <c r="M79">
        <v>1.7</v>
      </c>
      <c r="N79">
        <v>1</v>
      </c>
    </row>
    <row r="80" spans="1:14" x14ac:dyDescent="0.35">
      <c r="A80" t="s">
        <v>405</v>
      </c>
      <c r="B80" s="110">
        <v>45767</v>
      </c>
      <c r="C80">
        <v>0</v>
      </c>
      <c r="D80">
        <v>3</v>
      </c>
      <c r="E80">
        <v>1427332.95</v>
      </c>
      <c r="F80">
        <v>921600.18141463411</v>
      </c>
      <c r="G80">
        <v>55</v>
      </c>
      <c r="H80" t="s">
        <v>414</v>
      </c>
      <c r="I80">
        <v>92</v>
      </c>
      <c r="J80">
        <v>15514.488586956521</v>
      </c>
      <c r="K80">
        <v>13</v>
      </c>
      <c r="L80">
        <v>2</v>
      </c>
      <c r="M80">
        <v>0.7</v>
      </c>
      <c r="N80">
        <v>1</v>
      </c>
    </row>
    <row r="81" spans="1:14" x14ac:dyDescent="0.35">
      <c r="A81" t="s">
        <v>407</v>
      </c>
      <c r="B81" s="110">
        <v>45768</v>
      </c>
      <c r="C81">
        <v>0</v>
      </c>
      <c r="D81">
        <v>3</v>
      </c>
      <c r="E81">
        <v>600170</v>
      </c>
      <c r="F81">
        <v>921600.18141463411</v>
      </c>
      <c r="G81">
        <v>-35</v>
      </c>
      <c r="H81" t="s">
        <v>404</v>
      </c>
      <c r="I81">
        <v>53</v>
      </c>
      <c r="J81">
        <v>11323.962264150943</v>
      </c>
      <c r="K81">
        <v>16.5</v>
      </c>
      <c r="L81">
        <v>2</v>
      </c>
      <c r="M81">
        <v>0</v>
      </c>
      <c r="N81">
        <v>0</v>
      </c>
    </row>
    <row r="82" spans="1:14" x14ac:dyDescent="0.35">
      <c r="A82" t="s">
        <v>409</v>
      </c>
      <c r="B82" s="110">
        <v>45769</v>
      </c>
      <c r="C82">
        <v>0</v>
      </c>
      <c r="D82">
        <v>4</v>
      </c>
      <c r="E82">
        <v>630450</v>
      </c>
      <c r="F82">
        <v>921600.18141463411</v>
      </c>
      <c r="G82">
        <v>-32</v>
      </c>
      <c r="H82" t="s">
        <v>404</v>
      </c>
      <c r="I82">
        <v>58</v>
      </c>
      <c r="J82">
        <v>10869.827586206897</v>
      </c>
      <c r="K82">
        <v>18.5</v>
      </c>
      <c r="L82">
        <v>2</v>
      </c>
      <c r="M82">
        <v>0</v>
      </c>
      <c r="N82">
        <v>0</v>
      </c>
    </row>
    <row r="83" spans="1:14" x14ac:dyDescent="0.35">
      <c r="A83" t="s">
        <v>410</v>
      </c>
      <c r="B83" s="110">
        <v>45770</v>
      </c>
      <c r="C83">
        <v>0</v>
      </c>
      <c r="D83">
        <v>4</v>
      </c>
      <c r="E83">
        <v>477850</v>
      </c>
      <c r="F83">
        <v>921600.18141463411</v>
      </c>
      <c r="G83">
        <v>-48</v>
      </c>
      <c r="H83" t="s">
        <v>408</v>
      </c>
      <c r="I83">
        <v>46</v>
      </c>
      <c r="J83">
        <v>10388.04347826087</v>
      </c>
      <c r="K83">
        <v>17.5</v>
      </c>
      <c r="L83">
        <v>2</v>
      </c>
      <c r="M83">
        <v>0</v>
      </c>
      <c r="N83">
        <v>0</v>
      </c>
    </row>
    <row r="84" spans="1:14" x14ac:dyDescent="0.35">
      <c r="A84" t="s">
        <v>411</v>
      </c>
      <c r="B84" s="110">
        <v>45771</v>
      </c>
      <c r="C84">
        <v>0</v>
      </c>
      <c r="D84">
        <v>4</v>
      </c>
      <c r="E84">
        <v>695610</v>
      </c>
      <c r="F84">
        <v>921600.18141463411</v>
      </c>
      <c r="G84">
        <v>-25</v>
      </c>
      <c r="H84" t="s">
        <v>404</v>
      </c>
      <c r="I84">
        <v>57</v>
      </c>
      <c r="J84">
        <v>12203.684210526315</v>
      </c>
      <c r="K84">
        <v>17.5</v>
      </c>
      <c r="L84">
        <v>2</v>
      </c>
      <c r="M84">
        <v>0.1</v>
      </c>
      <c r="N84">
        <v>1</v>
      </c>
    </row>
    <row r="85" spans="1:14" x14ac:dyDescent="0.35">
      <c r="A85" t="s">
        <v>412</v>
      </c>
      <c r="B85" s="110">
        <v>45772</v>
      </c>
      <c r="C85">
        <v>0</v>
      </c>
      <c r="D85">
        <v>4</v>
      </c>
      <c r="E85">
        <v>883861.51</v>
      </c>
      <c r="F85">
        <v>921600.18141463411</v>
      </c>
      <c r="G85">
        <v>-4</v>
      </c>
      <c r="H85" t="s">
        <v>406</v>
      </c>
      <c r="I85">
        <v>71</v>
      </c>
      <c r="J85">
        <v>12448.75366197183</v>
      </c>
      <c r="K85">
        <v>17.5</v>
      </c>
      <c r="L85">
        <v>2</v>
      </c>
      <c r="M85">
        <v>0</v>
      </c>
      <c r="N85">
        <v>0</v>
      </c>
    </row>
    <row r="86" spans="1:14" x14ac:dyDescent="0.35">
      <c r="A86" t="s">
        <v>403</v>
      </c>
      <c r="B86" s="110">
        <v>45773</v>
      </c>
      <c r="C86">
        <v>0</v>
      </c>
      <c r="D86">
        <v>4</v>
      </c>
      <c r="E86">
        <v>1324815.6099999999</v>
      </c>
      <c r="F86">
        <v>921600.18141463411</v>
      </c>
      <c r="G86">
        <v>44</v>
      </c>
      <c r="H86" t="s">
        <v>414</v>
      </c>
      <c r="I86">
        <v>93</v>
      </c>
      <c r="J86">
        <v>14245.329139784944</v>
      </c>
      <c r="K86">
        <v>12.5</v>
      </c>
      <c r="L86">
        <v>2</v>
      </c>
      <c r="M86">
        <v>0.1</v>
      </c>
      <c r="N86">
        <v>1</v>
      </c>
    </row>
    <row r="87" spans="1:14" x14ac:dyDescent="0.35">
      <c r="A87" t="s">
        <v>405</v>
      </c>
      <c r="B87" s="110">
        <v>45774</v>
      </c>
      <c r="C87">
        <v>0</v>
      </c>
      <c r="D87">
        <v>4</v>
      </c>
      <c r="E87">
        <v>1842125</v>
      </c>
      <c r="F87">
        <v>921600.18141463411</v>
      </c>
      <c r="G87">
        <v>100</v>
      </c>
      <c r="H87" t="s">
        <v>414</v>
      </c>
      <c r="I87">
        <v>118</v>
      </c>
      <c r="J87">
        <v>15611.228813559323</v>
      </c>
      <c r="K87">
        <v>13.5</v>
      </c>
      <c r="L87">
        <v>2</v>
      </c>
      <c r="M87">
        <v>0.7</v>
      </c>
      <c r="N87">
        <v>1</v>
      </c>
    </row>
    <row r="88" spans="1:14" x14ac:dyDescent="0.35">
      <c r="A88" t="s">
        <v>407</v>
      </c>
      <c r="B88" s="110">
        <v>45775</v>
      </c>
      <c r="C88">
        <v>0</v>
      </c>
      <c r="D88">
        <v>4</v>
      </c>
      <c r="E88">
        <v>569200</v>
      </c>
      <c r="F88">
        <v>921600.18141463411</v>
      </c>
      <c r="G88">
        <v>-38</v>
      </c>
      <c r="H88" t="s">
        <v>404</v>
      </c>
      <c r="I88">
        <v>55</v>
      </c>
      <c r="J88">
        <v>10349.09090909091</v>
      </c>
      <c r="K88">
        <v>15.5</v>
      </c>
      <c r="L88">
        <v>2</v>
      </c>
      <c r="M88">
        <v>0</v>
      </c>
      <c r="N88">
        <v>0</v>
      </c>
    </row>
    <row r="89" spans="1:14" x14ac:dyDescent="0.35">
      <c r="A89" t="s">
        <v>409</v>
      </c>
      <c r="B89" s="110">
        <v>45776</v>
      </c>
      <c r="C89">
        <v>0</v>
      </c>
      <c r="D89">
        <v>5</v>
      </c>
      <c r="E89">
        <v>563240</v>
      </c>
      <c r="F89">
        <v>921600.18141463411</v>
      </c>
      <c r="G89">
        <v>-39</v>
      </c>
      <c r="H89" t="s">
        <v>404</v>
      </c>
      <c r="I89">
        <v>45</v>
      </c>
      <c r="J89">
        <v>12516.444444444445</v>
      </c>
      <c r="K89">
        <v>17</v>
      </c>
      <c r="L89">
        <v>2</v>
      </c>
      <c r="M89">
        <v>0</v>
      </c>
      <c r="N89">
        <v>0</v>
      </c>
    </row>
    <row r="90" spans="1:14" x14ac:dyDescent="0.35">
      <c r="A90" t="s">
        <v>410</v>
      </c>
      <c r="B90" s="110">
        <v>45777</v>
      </c>
      <c r="C90">
        <v>0</v>
      </c>
      <c r="D90">
        <v>5</v>
      </c>
      <c r="E90">
        <v>567740</v>
      </c>
      <c r="F90">
        <v>921600.18141463411</v>
      </c>
      <c r="G90">
        <v>-38</v>
      </c>
      <c r="H90" t="s">
        <v>404</v>
      </c>
      <c r="I90">
        <v>46</v>
      </c>
      <c r="J90">
        <v>12342.173913043478</v>
      </c>
      <c r="K90">
        <v>17</v>
      </c>
      <c r="L90">
        <v>2</v>
      </c>
      <c r="M90">
        <v>0</v>
      </c>
      <c r="N90">
        <v>0</v>
      </c>
    </row>
    <row r="91" spans="1:14" x14ac:dyDescent="0.35">
      <c r="A91" t="s">
        <v>411</v>
      </c>
      <c r="B91" s="110">
        <v>45778</v>
      </c>
      <c r="C91">
        <v>1</v>
      </c>
      <c r="D91">
        <v>1</v>
      </c>
      <c r="E91">
        <v>1630820</v>
      </c>
      <c r="F91">
        <v>920796.06880000012</v>
      </c>
      <c r="G91">
        <v>77</v>
      </c>
      <c r="H91" t="s">
        <v>414</v>
      </c>
      <c r="I91">
        <v>112</v>
      </c>
      <c r="J91">
        <v>14560.892857142857</v>
      </c>
      <c r="K91">
        <v>17.5</v>
      </c>
      <c r="L91">
        <v>2</v>
      </c>
      <c r="M91">
        <v>0</v>
      </c>
      <c r="N91">
        <v>0</v>
      </c>
    </row>
    <row r="92" spans="1:14" x14ac:dyDescent="0.35">
      <c r="A92" t="s">
        <v>412</v>
      </c>
      <c r="B92" s="110">
        <v>45779</v>
      </c>
      <c r="C92">
        <v>0</v>
      </c>
      <c r="D92">
        <v>1</v>
      </c>
      <c r="E92">
        <v>1428885</v>
      </c>
      <c r="F92">
        <v>920796.06880000012</v>
      </c>
      <c r="G92">
        <v>55</v>
      </c>
      <c r="H92" t="s">
        <v>414</v>
      </c>
      <c r="I92">
        <v>107</v>
      </c>
      <c r="J92">
        <v>13354.065420560748</v>
      </c>
      <c r="K92">
        <v>17.5</v>
      </c>
      <c r="L92">
        <v>2</v>
      </c>
      <c r="M92">
        <v>0.3</v>
      </c>
      <c r="N92">
        <v>1</v>
      </c>
    </row>
    <row r="93" spans="1:14" x14ac:dyDescent="0.35">
      <c r="A93" t="s">
        <v>403</v>
      </c>
      <c r="B93" s="110">
        <v>45780</v>
      </c>
      <c r="C93">
        <v>0</v>
      </c>
      <c r="D93">
        <v>1</v>
      </c>
      <c r="E93">
        <v>1533450</v>
      </c>
      <c r="F93">
        <v>920796.06880000012</v>
      </c>
      <c r="G93">
        <v>67</v>
      </c>
      <c r="H93" t="s">
        <v>414</v>
      </c>
      <c r="I93">
        <v>108</v>
      </c>
      <c r="J93">
        <v>14198.611111111111</v>
      </c>
      <c r="K93">
        <v>19</v>
      </c>
      <c r="L93">
        <v>2</v>
      </c>
      <c r="M93">
        <v>0</v>
      </c>
      <c r="N93">
        <v>0</v>
      </c>
    </row>
    <row r="94" spans="1:14" x14ac:dyDescent="0.35">
      <c r="A94" t="s">
        <v>405</v>
      </c>
      <c r="B94" s="110">
        <v>45781</v>
      </c>
      <c r="C94">
        <v>0</v>
      </c>
      <c r="D94">
        <v>1</v>
      </c>
      <c r="E94">
        <v>1671585</v>
      </c>
      <c r="F94">
        <v>920796.06880000012</v>
      </c>
      <c r="G94">
        <v>82</v>
      </c>
      <c r="H94" t="s">
        <v>414</v>
      </c>
      <c r="I94">
        <v>101</v>
      </c>
      <c r="J94">
        <v>16550.346534653465</v>
      </c>
      <c r="K94">
        <v>19</v>
      </c>
      <c r="L94">
        <v>2</v>
      </c>
      <c r="M94">
        <v>0</v>
      </c>
      <c r="N94">
        <v>0</v>
      </c>
    </row>
    <row r="95" spans="1:14" x14ac:dyDescent="0.35">
      <c r="A95" t="s">
        <v>407</v>
      </c>
      <c r="B95" s="110">
        <v>45782</v>
      </c>
      <c r="C95">
        <v>0</v>
      </c>
      <c r="D95">
        <v>1</v>
      </c>
      <c r="E95">
        <v>556720</v>
      </c>
      <c r="F95">
        <v>920796.06880000012</v>
      </c>
      <c r="G95">
        <v>-40</v>
      </c>
      <c r="H95" t="s">
        <v>408</v>
      </c>
      <c r="I95">
        <v>45</v>
      </c>
      <c r="J95">
        <v>12371.555555555555</v>
      </c>
      <c r="K95">
        <v>16.5</v>
      </c>
      <c r="L95">
        <v>2</v>
      </c>
      <c r="M95">
        <v>1.2</v>
      </c>
      <c r="N95">
        <v>1</v>
      </c>
    </row>
    <row r="96" spans="1:14" x14ac:dyDescent="0.35">
      <c r="A96" t="s">
        <v>409</v>
      </c>
      <c r="B96" s="110">
        <v>45783</v>
      </c>
      <c r="C96">
        <v>0</v>
      </c>
      <c r="D96">
        <v>1</v>
      </c>
      <c r="E96">
        <v>446330</v>
      </c>
      <c r="F96">
        <v>920796.06880000012</v>
      </c>
      <c r="G96">
        <v>-52</v>
      </c>
      <c r="H96" t="s">
        <v>408</v>
      </c>
      <c r="I96">
        <v>41</v>
      </c>
      <c r="J96">
        <v>10886.09756097561</v>
      </c>
      <c r="K96">
        <v>18.5</v>
      </c>
      <c r="L96">
        <v>2</v>
      </c>
      <c r="M96">
        <v>0.1</v>
      </c>
      <c r="N96">
        <v>1</v>
      </c>
    </row>
    <row r="97" spans="1:14" x14ac:dyDescent="0.35">
      <c r="A97" t="s">
        <v>410</v>
      </c>
      <c r="B97" s="110">
        <v>45784</v>
      </c>
      <c r="C97">
        <v>0</v>
      </c>
      <c r="D97">
        <v>1</v>
      </c>
      <c r="E97">
        <v>511810</v>
      </c>
      <c r="F97">
        <v>920796.06880000012</v>
      </c>
      <c r="G97">
        <v>-44</v>
      </c>
      <c r="H97" t="s">
        <v>408</v>
      </c>
      <c r="I97">
        <v>43</v>
      </c>
      <c r="J97">
        <v>11902.558139534884</v>
      </c>
      <c r="K97">
        <v>18.5</v>
      </c>
      <c r="L97">
        <v>2</v>
      </c>
      <c r="M97">
        <v>0.2</v>
      </c>
      <c r="N97">
        <v>1</v>
      </c>
    </row>
    <row r="98" spans="1:14" x14ac:dyDescent="0.35">
      <c r="A98" t="s">
        <v>411</v>
      </c>
      <c r="B98" s="110">
        <v>45785</v>
      </c>
      <c r="C98">
        <v>0</v>
      </c>
      <c r="D98">
        <v>2</v>
      </c>
      <c r="F98">
        <v>920796.06880000012</v>
      </c>
      <c r="G98">
        <v>0</v>
      </c>
      <c r="H98" t="s">
        <v>406</v>
      </c>
      <c r="K98">
        <v>10.5</v>
      </c>
      <c r="L98">
        <v>1</v>
      </c>
      <c r="M98">
        <v>0.1</v>
      </c>
      <c r="N98">
        <v>1</v>
      </c>
    </row>
    <row r="99" spans="1:14" x14ac:dyDescent="0.35">
      <c r="A99" t="s">
        <v>412</v>
      </c>
      <c r="B99" s="110">
        <v>45786</v>
      </c>
      <c r="C99">
        <v>0</v>
      </c>
      <c r="D99">
        <v>2</v>
      </c>
      <c r="F99">
        <v>920796.06880000012</v>
      </c>
      <c r="G99">
        <v>0</v>
      </c>
      <c r="H99" t="s">
        <v>406</v>
      </c>
      <c r="K99">
        <v>10.5</v>
      </c>
      <c r="L99">
        <v>1</v>
      </c>
      <c r="M99">
        <v>0</v>
      </c>
      <c r="N99">
        <v>0</v>
      </c>
    </row>
    <row r="100" spans="1:14" x14ac:dyDescent="0.35">
      <c r="A100" t="s">
        <v>403</v>
      </c>
      <c r="B100" s="110">
        <v>45787</v>
      </c>
      <c r="C100">
        <v>0</v>
      </c>
      <c r="D100">
        <v>2</v>
      </c>
      <c r="F100">
        <v>920796.06880000012</v>
      </c>
      <c r="G100">
        <v>0</v>
      </c>
      <c r="H100" t="s">
        <v>406</v>
      </c>
      <c r="K100">
        <v>11</v>
      </c>
      <c r="L100">
        <v>1</v>
      </c>
      <c r="M100">
        <v>0</v>
      </c>
      <c r="N100">
        <v>0</v>
      </c>
    </row>
    <row r="101" spans="1:14" x14ac:dyDescent="0.35">
      <c r="A101" t="s">
        <v>405</v>
      </c>
      <c r="B101" s="110">
        <v>45788</v>
      </c>
      <c r="C101">
        <v>0</v>
      </c>
      <c r="D101">
        <v>2</v>
      </c>
      <c r="F101">
        <v>920796.06880000012</v>
      </c>
      <c r="G101">
        <v>0</v>
      </c>
      <c r="H101" t="s">
        <v>406</v>
      </c>
      <c r="K101">
        <v>9.5</v>
      </c>
      <c r="L101">
        <v>1</v>
      </c>
      <c r="M101">
        <v>0</v>
      </c>
      <c r="N101">
        <v>0</v>
      </c>
    </row>
    <row r="102" spans="1:14" x14ac:dyDescent="0.35">
      <c r="A102" t="s">
        <v>407</v>
      </c>
      <c r="B102" s="110">
        <v>45789</v>
      </c>
      <c r="C102">
        <v>0</v>
      </c>
      <c r="D102">
        <v>2</v>
      </c>
      <c r="F102">
        <v>920796.06880000012</v>
      </c>
      <c r="G102">
        <v>0</v>
      </c>
      <c r="H102" t="s">
        <v>406</v>
      </c>
      <c r="K102">
        <v>6</v>
      </c>
      <c r="L102">
        <v>1</v>
      </c>
      <c r="M102">
        <v>0.3</v>
      </c>
      <c r="N102">
        <v>1</v>
      </c>
    </row>
    <row r="103" spans="1:14" x14ac:dyDescent="0.35">
      <c r="A103" t="s">
        <v>409</v>
      </c>
      <c r="B103" s="110">
        <v>45790</v>
      </c>
      <c r="C103">
        <v>0</v>
      </c>
      <c r="D103">
        <v>2</v>
      </c>
      <c r="F103">
        <v>920796.06880000012</v>
      </c>
      <c r="G103">
        <v>0</v>
      </c>
      <c r="H103" t="s">
        <v>406</v>
      </c>
      <c r="K103">
        <v>17</v>
      </c>
      <c r="L103">
        <v>2</v>
      </c>
      <c r="M103">
        <v>0</v>
      </c>
      <c r="N103">
        <v>0</v>
      </c>
    </row>
    <row r="104" spans="1:14" x14ac:dyDescent="0.35">
      <c r="A104" t="s">
        <v>410</v>
      </c>
      <c r="B104" s="110">
        <v>45791</v>
      </c>
      <c r="C104">
        <v>0</v>
      </c>
      <c r="D104">
        <v>2</v>
      </c>
      <c r="F104">
        <v>920796.06880000012</v>
      </c>
      <c r="G104">
        <v>0</v>
      </c>
      <c r="H104" t="s">
        <v>406</v>
      </c>
      <c r="K104">
        <v>15</v>
      </c>
      <c r="L104">
        <v>2</v>
      </c>
      <c r="M104">
        <v>0.2</v>
      </c>
      <c r="N104">
        <v>1</v>
      </c>
    </row>
    <row r="105" spans="1:14" x14ac:dyDescent="0.35">
      <c r="A105" t="s">
        <v>411</v>
      </c>
      <c r="B105" s="110">
        <v>45792</v>
      </c>
      <c r="C105">
        <v>0</v>
      </c>
      <c r="D105">
        <v>3</v>
      </c>
      <c r="F105">
        <v>920796.06880000012</v>
      </c>
      <c r="G105">
        <v>0</v>
      </c>
      <c r="H105" t="s">
        <v>406</v>
      </c>
      <c r="K105">
        <v>21</v>
      </c>
      <c r="L105">
        <v>3</v>
      </c>
      <c r="M105">
        <v>0.4</v>
      </c>
      <c r="N105">
        <v>1</v>
      </c>
    </row>
    <row r="106" spans="1:14" x14ac:dyDescent="0.35">
      <c r="A106" t="s">
        <v>412</v>
      </c>
      <c r="B106" s="110">
        <v>45793</v>
      </c>
      <c r="C106">
        <v>0</v>
      </c>
      <c r="D106">
        <v>3</v>
      </c>
      <c r="F106">
        <v>920796.06880000012</v>
      </c>
      <c r="G106">
        <v>0</v>
      </c>
      <c r="H106" t="s">
        <v>406</v>
      </c>
      <c r="K106">
        <v>20.5</v>
      </c>
      <c r="L106">
        <v>3</v>
      </c>
      <c r="M106">
        <v>0.1</v>
      </c>
      <c r="N106">
        <v>1</v>
      </c>
    </row>
    <row r="107" spans="1:14" x14ac:dyDescent="0.35">
      <c r="A107" t="s">
        <v>403</v>
      </c>
      <c r="B107" s="110">
        <v>45794</v>
      </c>
      <c r="C107">
        <v>0</v>
      </c>
      <c r="D107">
        <v>3</v>
      </c>
      <c r="F107">
        <v>920796.06880000012</v>
      </c>
      <c r="G107">
        <v>0</v>
      </c>
      <c r="H107" t="s">
        <v>406</v>
      </c>
      <c r="K107">
        <v>22</v>
      </c>
      <c r="L107">
        <v>3</v>
      </c>
      <c r="M107">
        <v>0.5</v>
      </c>
      <c r="N107">
        <v>1</v>
      </c>
    </row>
    <row r="108" spans="1:14" x14ac:dyDescent="0.35">
      <c r="A108" t="s">
        <v>405</v>
      </c>
      <c r="B108" s="110">
        <v>45795</v>
      </c>
      <c r="C108">
        <v>0</v>
      </c>
      <c r="D108">
        <v>3</v>
      </c>
      <c r="F108">
        <v>920796.06880000012</v>
      </c>
      <c r="G108">
        <v>0</v>
      </c>
      <c r="H108" t="s">
        <v>406</v>
      </c>
      <c r="K108">
        <v>12</v>
      </c>
      <c r="L108">
        <v>1</v>
      </c>
      <c r="M108">
        <v>0</v>
      </c>
      <c r="N108">
        <v>0</v>
      </c>
    </row>
    <row r="109" spans="1:14" x14ac:dyDescent="0.35">
      <c r="A109" t="s">
        <v>407</v>
      </c>
      <c r="B109" s="110">
        <v>45796</v>
      </c>
      <c r="C109">
        <v>0</v>
      </c>
      <c r="D109">
        <v>3</v>
      </c>
      <c r="F109">
        <v>920796.06880000012</v>
      </c>
      <c r="G109">
        <v>0</v>
      </c>
      <c r="H109" t="s">
        <v>406</v>
      </c>
      <c r="K109">
        <v>11.5</v>
      </c>
      <c r="L109">
        <v>1</v>
      </c>
      <c r="M109">
        <v>0</v>
      </c>
      <c r="N109">
        <v>0</v>
      </c>
    </row>
    <row r="110" spans="1:14" x14ac:dyDescent="0.35">
      <c r="A110" t="s">
        <v>409</v>
      </c>
      <c r="B110" s="110">
        <v>45797</v>
      </c>
      <c r="C110">
        <v>0</v>
      </c>
      <c r="D110">
        <v>3</v>
      </c>
      <c r="F110">
        <v>920796.06880000012</v>
      </c>
      <c r="G110">
        <v>0</v>
      </c>
      <c r="H110" t="s">
        <v>406</v>
      </c>
      <c r="K110">
        <v>11.5</v>
      </c>
      <c r="L110">
        <v>1</v>
      </c>
      <c r="M110">
        <v>0</v>
      </c>
      <c r="N110">
        <v>0</v>
      </c>
    </row>
    <row r="111" spans="1:14" x14ac:dyDescent="0.35">
      <c r="A111" t="s">
        <v>410</v>
      </c>
      <c r="B111" s="110">
        <v>45798</v>
      </c>
      <c r="C111">
        <v>0</v>
      </c>
      <c r="D111">
        <v>3</v>
      </c>
      <c r="F111">
        <v>920796.06880000012</v>
      </c>
      <c r="G111">
        <v>0</v>
      </c>
      <c r="H111" t="s">
        <v>406</v>
      </c>
      <c r="K111">
        <v>12</v>
      </c>
      <c r="L111">
        <v>1</v>
      </c>
      <c r="M111">
        <v>0</v>
      </c>
      <c r="N111">
        <v>0</v>
      </c>
    </row>
    <row r="112" spans="1:14" x14ac:dyDescent="0.35">
      <c r="A112" t="s">
        <v>411</v>
      </c>
      <c r="B112" s="110">
        <v>45799</v>
      </c>
      <c r="C112">
        <v>0</v>
      </c>
      <c r="D112">
        <v>4</v>
      </c>
      <c r="F112">
        <v>920796.06880000012</v>
      </c>
      <c r="G112">
        <v>0</v>
      </c>
      <c r="H112" t="s">
        <v>406</v>
      </c>
      <c r="K112">
        <v>12.5</v>
      </c>
      <c r="L112">
        <v>2</v>
      </c>
      <c r="M112">
        <v>0</v>
      </c>
      <c r="N112">
        <v>0</v>
      </c>
    </row>
    <row r="113" spans="1:14" x14ac:dyDescent="0.35">
      <c r="A113" t="s">
        <v>412</v>
      </c>
      <c r="B113" s="110">
        <v>45800</v>
      </c>
      <c r="C113">
        <v>0</v>
      </c>
      <c r="D113">
        <v>4</v>
      </c>
      <c r="F113">
        <v>920796.06880000012</v>
      </c>
      <c r="G113">
        <v>0</v>
      </c>
      <c r="H113" t="s">
        <v>406</v>
      </c>
      <c r="K113">
        <v>14.5</v>
      </c>
      <c r="L113">
        <v>2</v>
      </c>
      <c r="M113">
        <v>0</v>
      </c>
      <c r="N113">
        <v>0</v>
      </c>
    </row>
    <row r="114" spans="1:14" x14ac:dyDescent="0.35">
      <c r="A114" t="s">
        <v>403</v>
      </c>
      <c r="B114" s="110">
        <v>45801</v>
      </c>
      <c r="C114">
        <v>0</v>
      </c>
      <c r="D114">
        <v>4</v>
      </c>
      <c r="F114">
        <v>920796.06880000012</v>
      </c>
      <c r="G114">
        <v>0</v>
      </c>
      <c r="H114" t="s">
        <v>406</v>
      </c>
      <c r="K114">
        <v>13.5</v>
      </c>
      <c r="L114">
        <v>2</v>
      </c>
      <c r="M114">
        <v>0</v>
      </c>
      <c r="N114">
        <v>0</v>
      </c>
    </row>
    <row r="115" spans="1:14" x14ac:dyDescent="0.35">
      <c r="A115" t="s">
        <v>405</v>
      </c>
      <c r="B115" s="110">
        <v>45802</v>
      </c>
      <c r="C115">
        <v>1</v>
      </c>
      <c r="D115">
        <v>4</v>
      </c>
      <c r="F115">
        <v>920796.06880000012</v>
      </c>
      <c r="G115">
        <v>0</v>
      </c>
      <c r="H115" t="s">
        <v>406</v>
      </c>
      <c r="K115">
        <v>14</v>
      </c>
      <c r="L115">
        <v>2</v>
      </c>
      <c r="M115">
        <v>0.1</v>
      </c>
      <c r="N115">
        <v>1</v>
      </c>
    </row>
    <row r="116" spans="1:14" x14ac:dyDescent="0.35">
      <c r="A116" t="s">
        <v>407</v>
      </c>
      <c r="B116" s="110">
        <v>45803</v>
      </c>
      <c r="C116">
        <v>0</v>
      </c>
      <c r="D116">
        <v>4</v>
      </c>
      <c r="E116">
        <v>661591</v>
      </c>
      <c r="F116">
        <v>920796.06880000012</v>
      </c>
      <c r="G116">
        <v>-28</v>
      </c>
      <c r="H116" t="s">
        <v>404</v>
      </c>
      <c r="I116">
        <v>60</v>
      </c>
      <c r="J116">
        <v>11026.516666666666</v>
      </c>
      <c r="K116">
        <v>16.5</v>
      </c>
      <c r="L116">
        <v>2</v>
      </c>
      <c r="M116">
        <v>0.3</v>
      </c>
      <c r="N116">
        <v>1</v>
      </c>
    </row>
    <row r="117" spans="1:14" x14ac:dyDescent="0.35">
      <c r="A117" t="s">
        <v>409</v>
      </c>
      <c r="B117" s="110">
        <v>45804</v>
      </c>
      <c r="C117">
        <v>0</v>
      </c>
      <c r="D117">
        <v>4</v>
      </c>
      <c r="E117">
        <v>572026</v>
      </c>
      <c r="F117">
        <v>920796.06880000012</v>
      </c>
      <c r="G117">
        <v>-38</v>
      </c>
      <c r="H117" t="s">
        <v>404</v>
      </c>
      <c r="I117">
        <v>42</v>
      </c>
      <c r="J117">
        <v>13619.666666666666</v>
      </c>
      <c r="K117">
        <v>9</v>
      </c>
      <c r="L117">
        <v>1</v>
      </c>
      <c r="M117">
        <v>3.2</v>
      </c>
      <c r="N117">
        <v>2</v>
      </c>
    </row>
    <row r="118" spans="1:14" x14ac:dyDescent="0.35">
      <c r="A118" t="s">
        <v>410</v>
      </c>
      <c r="B118" s="110">
        <v>45805</v>
      </c>
      <c r="C118">
        <v>0</v>
      </c>
      <c r="D118">
        <v>4</v>
      </c>
      <c r="E118">
        <v>524425</v>
      </c>
      <c r="F118">
        <v>920796.06880000012</v>
      </c>
      <c r="G118">
        <v>-43</v>
      </c>
      <c r="H118" t="s">
        <v>408</v>
      </c>
      <c r="I118">
        <v>48</v>
      </c>
      <c r="J118">
        <v>10925.520833333334</v>
      </c>
      <c r="K118">
        <v>6</v>
      </c>
      <c r="L118">
        <v>1</v>
      </c>
      <c r="M118">
        <v>0</v>
      </c>
      <c r="N118">
        <v>0</v>
      </c>
    </row>
    <row r="119" spans="1:14" x14ac:dyDescent="0.35">
      <c r="A119" t="s">
        <v>411</v>
      </c>
      <c r="B119" s="110">
        <v>45806</v>
      </c>
      <c r="C119">
        <v>0</v>
      </c>
      <c r="D119">
        <v>5</v>
      </c>
      <c r="E119">
        <v>464230</v>
      </c>
      <c r="F119">
        <v>920796.06880000012</v>
      </c>
      <c r="G119">
        <v>-50</v>
      </c>
      <c r="H119" t="s">
        <v>408</v>
      </c>
      <c r="I119">
        <v>45</v>
      </c>
      <c r="J119">
        <v>10316.222222222223</v>
      </c>
      <c r="K119">
        <v>8.5</v>
      </c>
      <c r="L119">
        <v>1</v>
      </c>
      <c r="M119">
        <v>0</v>
      </c>
      <c r="N119">
        <v>0</v>
      </c>
    </row>
    <row r="120" spans="1:14" x14ac:dyDescent="0.35">
      <c r="A120" t="s">
        <v>412</v>
      </c>
      <c r="B120" s="110">
        <v>45807</v>
      </c>
      <c r="C120">
        <v>0</v>
      </c>
      <c r="D120">
        <v>5</v>
      </c>
      <c r="E120">
        <v>925721</v>
      </c>
      <c r="F120">
        <v>920796.06880000012</v>
      </c>
      <c r="G120">
        <v>1</v>
      </c>
      <c r="H120" t="s">
        <v>406</v>
      </c>
      <c r="I120">
        <v>67</v>
      </c>
      <c r="J120">
        <v>13816.731343283582</v>
      </c>
      <c r="K120">
        <v>10.5</v>
      </c>
      <c r="L120">
        <v>1</v>
      </c>
      <c r="M120">
        <v>0</v>
      </c>
      <c r="N120">
        <v>0</v>
      </c>
    </row>
    <row r="121" spans="1:14" x14ac:dyDescent="0.35">
      <c r="A121" t="s">
        <v>403</v>
      </c>
      <c r="B121" s="110">
        <v>45808</v>
      </c>
      <c r="C121">
        <v>0</v>
      </c>
      <c r="D121">
        <v>5</v>
      </c>
      <c r="E121">
        <v>867060</v>
      </c>
      <c r="F121">
        <v>920796.06880000012</v>
      </c>
      <c r="G121">
        <v>-6</v>
      </c>
      <c r="H121" t="s">
        <v>406</v>
      </c>
      <c r="I121">
        <v>60</v>
      </c>
      <c r="J121">
        <v>14451</v>
      </c>
      <c r="K121">
        <v>11</v>
      </c>
      <c r="L121">
        <v>1</v>
      </c>
      <c r="M121">
        <v>0</v>
      </c>
      <c r="N121">
        <v>0</v>
      </c>
    </row>
    <row r="122" spans="1:14" x14ac:dyDescent="0.35">
      <c r="A122" t="s">
        <v>405</v>
      </c>
      <c r="B122" s="110">
        <v>45809</v>
      </c>
      <c r="C122">
        <v>0</v>
      </c>
      <c r="D122">
        <v>1</v>
      </c>
      <c r="E122">
        <v>1676223.55</v>
      </c>
      <c r="F122">
        <v>921880.61135802465</v>
      </c>
      <c r="G122">
        <v>82</v>
      </c>
      <c r="H122" t="s">
        <v>414</v>
      </c>
      <c r="I122">
        <v>117</v>
      </c>
      <c r="J122">
        <v>14326.697008547009</v>
      </c>
      <c r="K122">
        <v>13</v>
      </c>
      <c r="L122">
        <v>2</v>
      </c>
      <c r="M122">
        <v>0</v>
      </c>
      <c r="N122">
        <v>0</v>
      </c>
    </row>
    <row r="123" spans="1:14" x14ac:dyDescent="0.35">
      <c r="A123" t="s">
        <v>407</v>
      </c>
      <c r="B123" s="110">
        <v>45810</v>
      </c>
      <c r="C123">
        <v>0</v>
      </c>
      <c r="D123">
        <v>1</v>
      </c>
      <c r="E123">
        <v>586090</v>
      </c>
      <c r="F123">
        <v>921880.61135802465</v>
      </c>
      <c r="G123">
        <v>-36</v>
      </c>
      <c r="H123" t="s">
        <v>404</v>
      </c>
      <c r="I123">
        <v>44</v>
      </c>
      <c r="J123">
        <v>13320.227272727272</v>
      </c>
      <c r="K123">
        <v>10.5</v>
      </c>
      <c r="L123">
        <v>1</v>
      </c>
      <c r="M123">
        <v>0</v>
      </c>
      <c r="N123">
        <v>0</v>
      </c>
    </row>
    <row r="124" spans="1:14" x14ac:dyDescent="0.35">
      <c r="A124" t="s">
        <v>409</v>
      </c>
      <c r="B124" s="110">
        <v>45811</v>
      </c>
      <c r="C124">
        <v>0</v>
      </c>
      <c r="D124">
        <v>1</v>
      </c>
      <c r="E124">
        <v>712540</v>
      </c>
      <c r="F124">
        <v>921880.61135802465</v>
      </c>
      <c r="G124">
        <v>-23</v>
      </c>
      <c r="H124" t="s">
        <v>404</v>
      </c>
      <c r="I124">
        <v>58</v>
      </c>
      <c r="J124">
        <v>12285.172413793103</v>
      </c>
      <c r="K124">
        <v>14</v>
      </c>
      <c r="L124">
        <v>2</v>
      </c>
      <c r="M124">
        <v>0</v>
      </c>
      <c r="N124">
        <v>0</v>
      </c>
    </row>
    <row r="125" spans="1:14" x14ac:dyDescent="0.35">
      <c r="A125" t="s">
        <v>410</v>
      </c>
      <c r="B125" s="110">
        <v>45812</v>
      </c>
      <c r="C125">
        <v>0</v>
      </c>
      <c r="D125">
        <v>1</v>
      </c>
      <c r="E125">
        <v>562490</v>
      </c>
      <c r="F125">
        <v>921880.61135802465</v>
      </c>
      <c r="G125">
        <v>-39</v>
      </c>
      <c r="H125" t="s">
        <v>404</v>
      </c>
      <c r="I125">
        <v>52</v>
      </c>
      <c r="J125">
        <v>10817.115384615385</v>
      </c>
      <c r="K125">
        <v>14.5</v>
      </c>
      <c r="L125">
        <v>2</v>
      </c>
      <c r="M125">
        <v>0</v>
      </c>
      <c r="N125">
        <v>0</v>
      </c>
    </row>
    <row r="126" spans="1:14" x14ac:dyDescent="0.35">
      <c r="A126" t="s">
        <v>411</v>
      </c>
      <c r="B126" s="110">
        <v>45813</v>
      </c>
      <c r="C126">
        <v>0</v>
      </c>
      <c r="D126">
        <v>1</v>
      </c>
      <c r="E126">
        <v>422645</v>
      </c>
      <c r="F126">
        <v>921880.61135802465</v>
      </c>
      <c r="G126">
        <v>-54</v>
      </c>
      <c r="H126" t="s">
        <v>408</v>
      </c>
      <c r="I126">
        <v>35</v>
      </c>
      <c r="J126">
        <v>12075.571428571429</v>
      </c>
      <c r="K126">
        <v>14</v>
      </c>
      <c r="L126">
        <v>2</v>
      </c>
      <c r="M126">
        <v>0</v>
      </c>
      <c r="N126">
        <v>0</v>
      </c>
    </row>
    <row r="127" spans="1:14" x14ac:dyDescent="0.35">
      <c r="A127" t="s">
        <v>412</v>
      </c>
      <c r="B127" s="110">
        <v>45814</v>
      </c>
      <c r="C127">
        <v>0</v>
      </c>
      <c r="D127">
        <v>1</v>
      </c>
      <c r="E127">
        <v>856860</v>
      </c>
      <c r="F127">
        <v>921880.61135802465</v>
      </c>
      <c r="G127">
        <v>-7</v>
      </c>
      <c r="H127" t="s">
        <v>406</v>
      </c>
      <c r="I127">
        <v>71</v>
      </c>
      <c r="J127">
        <v>12068.450704225352</v>
      </c>
      <c r="K127">
        <v>13.5</v>
      </c>
      <c r="L127">
        <v>2</v>
      </c>
      <c r="M127">
        <v>0</v>
      </c>
      <c r="N127">
        <v>0</v>
      </c>
    </row>
    <row r="128" spans="1:14" x14ac:dyDescent="0.35">
      <c r="A128" t="s">
        <v>403</v>
      </c>
      <c r="B128" s="110">
        <v>45815</v>
      </c>
      <c r="C128">
        <v>0</v>
      </c>
      <c r="D128">
        <v>1</v>
      </c>
      <c r="E128">
        <v>1233355</v>
      </c>
      <c r="F128">
        <v>921880.61135802465</v>
      </c>
      <c r="G128">
        <v>34</v>
      </c>
      <c r="H128" t="s">
        <v>413</v>
      </c>
      <c r="I128">
        <v>87</v>
      </c>
      <c r="J128">
        <v>14176.494252873563</v>
      </c>
      <c r="K128">
        <v>13</v>
      </c>
      <c r="L128">
        <v>2</v>
      </c>
      <c r="M128">
        <v>0</v>
      </c>
      <c r="N128">
        <v>0</v>
      </c>
    </row>
    <row r="129" spans="1:14" x14ac:dyDescent="0.35">
      <c r="A129" t="s">
        <v>405</v>
      </c>
      <c r="B129" s="110">
        <v>45816</v>
      </c>
      <c r="C129">
        <v>0</v>
      </c>
      <c r="D129">
        <v>2</v>
      </c>
      <c r="E129">
        <v>1258010</v>
      </c>
      <c r="F129">
        <v>921880.61135802465</v>
      </c>
      <c r="G129">
        <v>36</v>
      </c>
      <c r="H129" t="s">
        <v>413</v>
      </c>
      <c r="I129">
        <v>92</v>
      </c>
      <c r="J129">
        <v>13674.021739130434</v>
      </c>
      <c r="K129">
        <v>10</v>
      </c>
      <c r="L129">
        <v>1</v>
      </c>
      <c r="M129">
        <v>0</v>
      </c>
      <c r="N129">
        <v>0</v>
      </c>
    </row>
    <row r="130" spans="1:14" x14ac:dyDescent="0.35">
      <c r="A130" t="s">
        <v>407</v>
      </c>
      <c r="B130" s="110">
        <v>45817</v>
      </c>
      <c r="C130">
        <v>0</v>
      </c>
      <c r="D130">
        <v>2</v>
      </c>
      <c r="E130">
        <v>537610</v>
      </c>
      <c r="F130">
        <v>921880.61135802465</v>
      </c>
      <c r="G130">
        <v>-42</v>
      </c>
      <c r="H130" t="s">
        <v>408</v>
      </c>
      <c r="I130">
        <v>44</v>
      </c>
      <c r="J130">
        <v>12218.40909090909</v>
      </c>
      <c r="K130">
        <v>10.5</v>
      </c>
      <c r="L130">
        <v>1</v>
      </c>
      <c r="M130">
        <v>0</v>
      </c>
      <c r="N130">
        <v>0</v>
      </c>
    </row>
    <row r="131" spans="1:14" x14ac:dyDescent="0.35">
      <c r="A131" t="s">
        <v>409</v>
      </c>
      <c r="B131" s="110">
        <v>45818</v>
      </c>
      <c r="C131">
        <v>0</v>
      </c>
      <c r="D131">
        <v>2</v>
      </c>
      <c r="E131">
        <v>277160</v>
      </c>
      <c r="F131">
        <v>921880.61135802465</v>
      </c>
      <c r="G131">
        <v>-70</v>
      </c>
      <c r="H131" t="s">
        <v>408</v>
      </c>
      <c r="I131">
        <v>30</v>
      </c>
      <c r="J131">
        <v>9238.6666666666661</v>
      </c>
      <c r="K131">
        <v>11.5</v>
      </c>
      <c r="L131">
        <v>1</v>
      </c>
      <c r="M131">
        <v>0</v>
      </c>
      <c r="N131">
        <v>0</v>
      </c>
    </row>
    <row r="132" spans="1:14" x14ac:dyDescent="0.35">
      <c r="A132" t="s">
        <v>410</v>
      </c>
      <c r="B132" s="110">
        <v>45819</v>
      </c>
      <c r="C132">
        <v>0</v>
      </c>
      <c r="D132">
        <v>2</v>
      </c>
      <c r="E132">
        <v>602145</v>
      </c>
      <c r="F132">
        <v>921880.61135802465</v>
      </c>
      <c r="G132">
        <v>-35</v>
      </c>
      <c r="H132" t="s">
        <v>404</v>
      </c>
      <c r="I132">
        <v>46</v>
      </c>
      <c r="J132">
        <v>13090.108695652174</v>
      </c>
      <c r="K132">
        <v>10.5</v>
      </c>
      <c r="L132">
        <v>1</v>
      </c>
      <c r="M132">
        <v>0</v>
      </c>
      <c r="N132">
        <v>0</v>
      </c>
    </row>
    <row r="133" spans="1:14" x14ac:dyDescent="0.35">
      <c r="A133" t="s">
        <v>411</v>
      </c>
      <c r="B133" s="110">
        <v>45820</v>
      </c>
      <c r="C133">
        <v>0</v>
      </c>
      <c r="D133">
        <v>2</v>
      </c>
      <c r="E133">
        <v>472725</v>
      </c>
      <c r="F133">
        <v>921880.61135802465</v>
      </c>
      <c r="G133">
        <v>-49</v>
      </c>
      <c r="H133" t="s">
        <v>408</v>
      </c>
      <c r="I133">
        <v>46</v>
      </c>
      <c r="J133">
        <v>10276.630434782608</v>
      </c>
      <c r="K133">
        <v>11.5</v>
      </c>
      <c r="L133">
        <v>1</v>
      </c>
      <c r="M133">
        <v>0</v>
      </c>
      <c r="N133">
        <v>0</v>
      </c>
    </row>
    <row r="134" spans="1:14" x14ac:dyDescent="0.35">
      <c r="A134" t="s">
        <v>412</v>
      </c>
      <c r="B134" s="110">
        <v>45821</v>
      </c>
      <c r="C134">
        <v>0</v>
      </c>
      <c r="D134">
        <v>2</v>
      </c>
      <c r="E134">
        <v>954107</v>
      </c>
      <c r="F134">
        <v>921880.61135802465</v>
      </c>
      <c r="G134">
        <v>3</v>
      </c>
      <c r="H134" t="s">
        <v>406</v>
      </c>
      <c r="I134">
        <v>78</v>
      </c>
      <c r="J134">
        <v>12232.141025641025</v>
      </c>
      <c r="K134">
        <v>11</v>
      </c>
      <c r="L134">
        <v>1</v>
      </c>
      <c r="M134">
        <v>0</v>
      </c>
      <c r="N134">
        <v>0</v>
      </c>
    </row>
    <row r="135" spans="1:14" x14ac:dyDescent="0.35">
      <c r="A135" t="s">
        <v>403</v>
      </c>
      <c r="B135" s="110">
        <v>45822</v>
      </c>
      <c r="C135">
        <v>0</v>
      </c>
      <c r="D135">
        <v>2</v>
      </c>
      <c r="E135">
        <v>1119175</v>
      </c>
      <c r="F135">
        <v>921880.61135802465</v>
      </c>
      <c r="G135">
        <v>21</v>
      </c>
      <c r="H135" t="s">
        <v>413</v>
      </c>
      <c r="I135">
        <v>76</v>
      </c>
      <c r="J135">
        <v>14725.986842105263</v>
      </c>
      <c r="K135">
        <v>9.5</v>
      </c>
      <c r="L135">
        <v>1</v>
      </c>
      <c r="M135">
        <v>0</v>
      </c>
      <c r="N135">
        <v>0</v>
      </c>
    </row>
    <row r="136" spans="1:14" x14ac:dyDescent="0.35">
      <c r="A136" t="s">
        <v>405</v>
      </c>
      <c r="B136" s="110">
        <v>45823</v>
      </c>
      <c r="C136">
        <v>0</v>
      </c>
      <c r="D136">
        <v>3</v>
      </c>
      <c r="E136">
        <v>1259520</v>
      </c>
      <c r="F136">
        <v>921880.61135802465</v>
      </c>
      <c r="G136">
        <v>37</v>
      </c>
      <c r="H136" t="s">
        <v>413</v>
      </c>
      <c r="I136">
        <v>77</v>
      </c>
      <c r="J136">
        <v>16357.402597402597</v>
      </c>
      <c r="K136">
        <v>12</v>
      </c>
      <c r="L136">
        <v>1</v>
      </c>
      <c r="M136">
        <v>0</v>
      </c>
      <c r="N136">
        <v>0</v>
      </c>
    </row>
    <row r="137" spans="1:14" x14ac:dyDescent="0.35">
      <c r="A137" t="s">
        <v>407</v>
      </c>
      <c r="B137" s="110">
        <v>45824</v>
      </c>
      <c r="C137">
        <v>1</v>
      </c>
      <c r="D137">
        <v>3</v>
      </c>
      <c r="E137">
        <v>1612905</v>
      </c>
      <c r="F137">
        <v>921880.61135802465</v>
      </c>
      <c r="G137">
        <v>75</v>
      </c>
      <c r="H137" t="s">
        <v>414</v>
      </c>
      <c r="I137">
        <v>106</v>
      </c>
      <c r="J137">
        <v>15216.084905660377</v>
      </c>
      <c r="K137">
        <v>15.5</v>
      </c>
      <c r="L137">
        <v>2</v>
      </c>
      <c r="M137">
        <v>0</v>
      </c>
      <c r="N137">
        <v>0</v>
      </c>
    </row>
    <row r="138" spans="1:14" x14ac:dyDescent="0.35">
      <c r="A138" t="s">
        <v>409</v>
      </c>
      <c r="B138" s="110">
        <v>45825</v>
      </c>
      <c r="C138">
        <v>0</v>
      </c>
      <c r="D138">
        <v>3</v>
      </c>
      <c r="E138">
        <v>489490</v>
      </c>
      <c r="F138">
        <v>921880.61135802465</v>
      </c>
      <c r="G138">
        <v>-47</v>
      </c>
      <c r="H138" t="s">
        <v>408</v>
      </c>
      <c r="I138">
        <v>38</v>
      </c>
      <c r="J138">
        <v>12881.315789473685</v>
      </c>
      <c r="K138">
        <v>10.5</v>
      </c>
      <c r="L138">
        <v>1</v>
      </c>
      <c r="M138">
        <v>0</v>
      </c>
      <c r="N138">
        <v>0</v>
      </c>
    </row>
    <row r="139" spans="1:14" x14ac:dyDescent="0.35">
      <c r="A139" t="s">
        <v>410</v>
      </c>
      <c r="B139" s="110">
        <v>45826</v>
      </c>
      <c r="C139">
        <v>0</v>
      </c>
      <c r="D139">
        <v>3</v>
      </c>
      <c r="E139">
        <v>414878.7</v>
      </c>
      <c r="F139">
        <v>921880.61135802465</v>
      </c>
      <c r="G139">
        <v>-55</v>
      </c>
      <c r="H139" t="s">
        <v>408</v>
      </c>
      <c r="I139">
        <v>40</v>
      </c>
      <c r="J139">
        <v>10371.967500000001</v>
      </c>
      <c r="K139">
        <v>10</v>
      </c>
      <c r="L139">
        <v>1</v>
      </c>
      <c r="M139">
        <v>0</v>
      </c>
      <c r="N139">
        <v>0</v>
      </c>
    </row>
    <row r="140" spans="1:14" x14ac:dyDescent="0.35">
      <c r="A140" t="s">
        <v>411</v>
      </c>
      <c r="B140" s="110">
        <v>45827</v>
      </c>
      <c r="C140">
        <v>0</v>
      </c>
      <c r="D140">
        <v>3</v>
      </c>
      <c r="E140">
        <v>507956.89</v>
      </c>
      <c r="F140">
        <v>921880.61135802465</v>
      </c>
      <c r="G140">
        <v>-45</v>
      </c>
      <c r="H140" t="s">
        <v>408</v>
      </c>
      <c r="I140">
        <v>47</v>
      </c>
      <c r="J140">
        <v>10807.59340425532</v>
      </c>
      <c r="K140">
        <v>11.5</v>
      </c>
      <c r="L140">
        <v>1</v>
      </c>
      <c r="M140">
        <v>0</v>
      </c>
      <c r="N140">
        <v>0</v>
      </c>
    </row>
    <row r="141" spans="1:14" x14ac:dyDescent="0.35">
      <c r="A141" t="s">
        <v>412</v>
      </c>
      <c r="B141" s="110">
        <v>45828</v>
      </c>
      <c r="C141">
        <v>1</v>
      </c>
      <c r="D141">
        <v>3</v>
      </c>
      <c r="E141">
        <v>1550957.8399999999</v>
      </c>
      <c r="F141">
        <v>921880.61135802465</v>
      </c>
      <c r="G141">
        <v>68</v>
      </c>
      <c r="H141" t="s">
        <v>414</v>
      </c>
      <c r="I141">
        <v>98</v>
      </c>
      <c r="J141">
        <v>15826.100408163264</v>
      </c>
      <c r="K141">
        <v>13.5</v>
      </c>
      <c r="L141">
        <v>2</v>
      </c>
      <c r="M141">
        <v>0</v>
      </c>
      <c r="N141">
        <v>0</v>
      </c>
    </row>
    <row r="142" spans="1:14" x14ac:dyDescent="0.35">
      <c r="A142" t="s">
        <v>403</v>
      </c>
      <c r="B142" s="110">
        <v>45829</v>
      </c>
      <c r="C142">
        <v>0</v>
      </c>
      <c r="D142">
        <v>3</v>
      </c>
      <c r="E142">
        <v>1745060</v>
      </c>
      <c r="F142">
        <v>921880.61135802465</v>
      </c>
      <c r="G142">
        <v>89</v>
      </c>
      <c r="H142" t="s">
        <v>414</v>
      </c>
      <c r="I142">
        <v>122</v>
      </c>
      <c r="J142">
        <v>14303.77049180328</v>
      </c>
      <c r="K142">
        <v>12.5</v>
      </c>
      <c r="L142">
        <v>2</v>
      </c>
      <c r="M142">
        <v>0</v>
      </c>
      <c r="N142">
        <v>0</v>
      </c>
    </row>
    <row r="143" spans="1:14" x14ac:dyDescent="0.35">
      <c r="A143" t="s">
        <v>405</v>
      </c>
      <c r="B143" s="110">
        <v>45830</v>
      </c>
      <c r="C143">
        <v>0</v>
      </c>
      <c r="D143">
        <v>4</v>
      </c>
      <c r="E143">
        <v>1614380</v>
      </c>
      <c r="F143">
        <v>921880.61135802465</v>
      </c>
      <c r="G143">
        <v>75</v>
      </c>
      <c r="H143" t="s">
        <v>414</v>
      </c>
      <c r="I143">
        <v>108</v>
      </c>
      <c r="J143">
        <v>14947.962962962964</v>
      </c>
      <c r="K143">
        <v>9</v>
      </c>
      <c r="L143">
        <v>1</v>
      </c>
      <c r="M143">
        <v>0.1</v>
      </c>
      <c r="N143">
        <v>1</v>
      </c>
    </row>
    <row r="144" spans="1:14" x14ac:dyDescent="0.35">
      <c r="A144" t="s">
        <v>407</v>
      </c>
      <c r="B144" s="110">
        <v>45831</v>
      </c>
      <c r="C144">
        <v>0</v>
      </c>
      <c r="D144">
        <v>4</v>
      </c>
      <c r="E144">
        <v>498690</v>
      </c>
      <c r="F144">
        <v>921880.61135802465</v>
      </c>
      <c r="G144">
        <v>-46</v>
      </c>
      <c r="H144" t="s">
        <v>408</v>
      </c>
      <c r="I144">
        <v>36</v>
      </c>
      <c r="J144">
        <v>13852.5</v>
      </c>
      <c r="K144">
        <v>5</v>
      </c>
      <c r="L144">
        <v>0</v>
      </c>
      <c r="M144">
        <v>0</v>
      </c>
      <c r="N144">
        <v>0</v>
      </c>
    </row>
    <row r="145" spans="1:15" x14ac:dyDescent="0.35">
      <c r="A145" t="s">
        <v>409</v>
      </c>
      <c r="B145" s="110">
        <v>45832</v>
      </c>
      <c r="C145">
        <v>0</v>
      </c>
      <c r="D145">
        <v>4</v>
      </c>
      <c r="E145">
        <v>382010</v>
      </c>
      <c r="F145">
        <v>921880.61135802465</v>
      </c>
      <c r="G145">
        <v>-59</v>
      </c>
      <c r="H145" t="s">
        <v>408</v>
      </c>
      <c r="I145">
        <v>34</v>
      </c>
      <c r="J145">
        <v>11235.588235294117</v>
      </c>
      <c r="K145">
        <v>10.5</v>
      </c>
      <c r="L145">
        <v>1</v>
      </c>
      <c r="M145">
        <v>0</v>
      </c>
      <c r="N145">
        <v>0</v>
      </c>
    </row>
    <row r="146" spans="1:15" x14ac:dyDescent="0.35">
      <c r="A146" t="s">
        <v>410</v>
      </c>
      <c r="B146" s="110">
        <v>45833</v>
      </c>
      <c r="C146">
        <v>0</v>
      </c>
      <c r="D146">
        <v>4</v>
      </c>
      <c r="E146">
        <v>530510</v>
      </c>
      <c r="F146">
        <v>921880.61135802465</v>
      </c>
      <c r="G146">
        <v>-42</v>
      </c>
      <c r="H146" t="s">
        <v>408</v>
      </c>
      <c r="I146">
        <v>51</v>
      </c>
      <c r="J146">
        <v>10402.156862745098</v>
      </c>
      <c r="K146">
        <v>10</v>
      </c>
      <c r="L146">
        <v>1</v>
      </c>
      <c r="M146">
        <v>0</v>
      </c>
      <c r="N146">
        <v>0</v>
      </c>
    </row>
    <row r="147" spans="1:15" x14ac:dyDescent="0.35">
      <c r="A147" t="s">
        <v>411</v>
      </c>
      <c r="B147" s="110">
        <v>45834</v>
      </c>
      <c r="C147">
        <v>0</v>
      </c>
      <c r="D147">
        <v>4</v>
      </c>
      <c r="E147">
        <v>437760</v>
      </c>
      <c r="F147">
        <v>921880.61135802465</v>
      </c>
      <c r="G147">
        <v>-53</v>
      </c>
      <c r="H147" t="s">
        <v>408</v>
      </c>
      <c r="I147">
        <v>40</v>
      </c>
      <c r="J147">
        <v>10944</v>
      </c>
      <c r="K147">
        <v>8.5</v>
      </c>
      <c r="L147">
        <v>1</v>
      </c>
      <c r="M147">
        <v>0</v>
      </c>
      <c r="N147">
        <v>0</v>
      </c>
    </row>
    <row r="148" spans="1:15" x14ac:dyDescent="0.35">
      <c r="A148" t="s">
        <v>412</v>
      </c>
      <c r="B148" s="110">
        <v>45835</v>
      </c>
      <c r="C148">
        <v>0</v>
      </c>
      <c r="D148">
        <v>4</v>
      </c>
      <c r="E148">
        <v>750150</v>
      </c>
      <c r="F148">
        <v>921880.61135802465</v>
      </c>
      <c r="G148">
        <v>-19</v>
      </c>
      <c r="H148" t="s">
        <v>404</v>
      </c>
      <c r="I148">
        <v>55</v>
      </c>
      <c r="J148">
        <v>13639.09090909091</v>
      </c>
      <c r="K148">
        <v>9</v>
      </c>
      <c r="L148">
        <v>1</v>
      </c>
      <c r="M148">
        <v>0</v>
      </c>
      <c r="N148">
        <v>0</v>
      </c>
    </row>
    <row r="149" spans="1:15" x14ac:dyDescent="0.35">
      <c r="A149" t="s">
        <v>403</v>
      </c>
      <c r="B149" s="110">
        <v>45836</v>
      </c>
      <c r="C149">
        <v>0</v>
      </c>
      <c r="D149">
        <v>4</v>
      </c>
      <c r="E149">
        <v>815231.83000000007</v>
      </c>
      <c r="F149">
        <v>921880.61135802465</v>
      </c>
      <c r="G149">
        <v>-12</v>
      </c>
      <c r="H149" t="s">
        <v>404</v>
      </c>
      <c r="I149">
        <v>63</v>
      </c>
      <c r="J149">
        <v>12940.187777777779</v>
      </c>
      <c r="K149">
        <v>8.5</v>
      </c>
      <c r="L149">
        <v>1</v>
      </c>
      <c r="M149">
        <v>0</v>
      </c>
      <c r="N149">
        <v>0</v>
      </c>
    </row>
    <row r="150" spans="1:15" x14ac:dyDescent="0.35">
      <c r="A150" t="s">
        <v>405</v>
      </c>
      <c r="B150" s="110">
        <v>45837</v>
      </c>
      <c r="C150">
        <v>0</v>
      </c>
      <c r="D150">
        <v>5</v>
      </c>
      <c r="E150">
        <v>1450175.49</v>
      </c>
      <c r="F150">
        <v>921880.61135802465</v>
      </c>
      <c r="G150">
        <v>57</v>
      </c>
      <c r="H150" t="s">
        <v>414</v>
      </c>
      <c r="I150">
        <v>73</v>
      </c>
      <c r="J150">
        <v>19865.417671232877</v>
      </c>
      <c r="K150">
        <v>2</v>
      </c>
      <c r="L150">
        <v>0</v>
      </c>
      <c r="M150">
        <v>0.7</v>
      </c>
      <c r="N150">
        <v>1</v>
      </c>
      <c r="O150" t="s">
        <v>555</v>
      </c>
    </row>
    <row r="151" spans="1:15" x14ac:dyDescent="0.35">
      <c r="A151" t="s">
        <v>407</v>
      </c>
      <c r="B151" s="110">
        <v>45838</v>
      </c>
      <c r="C151">
        <v>0</v>
      </c>
      <c r="D151">
        <v>5</v>
      </c>
      <c r="E151">
        <v>540600</v>
      </c>
      <c r="F151">
        <v>921880.61135802465</v>
      </c>
      <c r="G151">
        <v>-41</v>
      </c>
      <c r="H151" t="s">
        <v>408</v>
      </c>
      <c r="I151">
        <v>48</v>
      </c>
      <c r="J151">
        <v>11262.5</v>
      </c>
      <c r="K151">
        <v>1.5</v>
      </c>
      <c r="L151">
        <v>0</v>
      </c>
      <c r="M151">
        <v>0</v>
      </c>
      <c r="N151">
        <v>0</v>
      </c>
    </row>
    <row r="152" spans="1:15" x14ac:dyDescent="0.35">
      <c r="A152" t="s">
        <v>409</v>
      </c>
      <c r="B152" s="110">
        <v>45839</v>
      </c>
      <c r="C152">
        <v>0</v>
      </c>
      <c r="D152">
        <v>1</v>
      </c>
      <c r="E152">
        <v>580250</v>
      </c>
      <c r="F152">
        <v>935403.39196969708</v>
      </c>
      <c r="G152">
        <v>-38</v>
      </c>
      <c r="H152" t="s">
        <v>404</v>
      </c>
      <c r="I152">
        <v>47</v>
      </c>
      <c r="J152">
        <v>12345.744680851063</v>
      </c>
      <c r="K152">
        <v>4</v>
      </c>
      <c r="L152">
        <v>0</v>
      </c>
      <c r="M152">
        <v>0</v>
      </c>
      <c r="N152">
        <v>0</v>
      </c>
    </row>
    <row r="153" spans="1:15" x14ac:dyDescent="0.35">
      <c r="A153" t="s">
        <v>410</v>
      </c>
      <c r="B153" s="110">
        <v>45840</v>
      </c>
      <c r="C153">
        <v>0</v>
      </c>
      <c r="D153">
        <v>1</v>
      </c>
      <c r="E153">
        <v>740589</v>
      </c>
      <c r="F153">
        <v>935403.39196969708</v>
      </c>
      <c r="G153">
        <v>-21</v>
      </c>
      <c r="H153" t="s">
        <v>404</v>
      </c>
      <c r="I153">
        <v>50</v>
      </c>
      <c r="J153">
        <v>14811.78</v>
      </c>
      <c r="K153">
        <v>6.5</v>
      </c>
      <c r="L153">
        <v>1</v>
      </c>
      <c r="M153">
        <v>0</v>
      </c>
      <c r="N153">
        <v>0</v>
      </c>
    </row>
    <row r="154" spans="1:15" x14ac:dyDescent="0.35">
      <c r="A154" t="s">
        <v>411</v>
      </c>
      <c r="B154" s="110">
        <v>45841</v>
      </c>
      <c r="C154">
        <v>0</v>
      </c>
      <c r="D154">
        <v>1</v>
      </c>
      <c r="E154">
        <v>648975</v>
      </c>
      <c r="F154">
        <v>935403.39196969708</v>
      </c>
      <c r="G154">
        <v>-31</v>
      </c>
      <c r="H154" t="s">
        <v>404</v>
      </c>
      <c r="I154">
        <v>45</v>
      </c>
      <c r="J154">
        <v>14421.666666666666</v>
      </c>
      <c r="K154">
        <v>9.5</v>
      </c>
      <c r="L154">
        <v>1</v>
      </c>
      <c r="M154">
        <v>0</v>
      </c>
      <c r="N154">
        <v>0</v>
      </c>
    </row>
    <row r="155" spans="1:15" x14ac:dyDescent="0.35">
      <c r="A155" t="s">
        <v>412</v>
      </c>
      <c r="B155" s="110">
        <v>45842</v>
      </c>
      <c r="C155">
        <v>0</v>
      </c>
      <c r="D155">
        <v>1</v>
      </c>
      <c r="E155">
        <v>665790</v>
      </c>
      <c r="F155">
        <v>935403.39196969708</v>
      </c>
      <c r="G155">
        <v>-29</v>
      </c>
      <c r="H155" t="s">
        <v>404</v>
      </c>
      <c r="I155">
        <v>50</v>
      </c>
      <c r="J155">
        <v>13315.8</v>
      </c>
      <c r="K155">
        <v>12</v>
      </c>
      <c r="L155">
        <v>1</v>
      </c>
      <c r="M155">
        <v>0</v>
      </c>
      <c r="N155">
        <v>0</v>
      </c>
    </row>
    <row r="156" spans="1:15" x14ac:dyDescent="0.35">
      <c r="A156" t="s">
        <v>403</v>
      </c>
      <c r="B156" s="110">
        <v>45843</v>
      </c>
      <c r="C156">
        <v>0</v>
      </c>
      <c r="D156">
        <v>1</v>
      </c>
      <c r="E156">
        <v>1819662.1099999999</v>
      </c>
      <c r="F156">
        <v>935403.39196969708</v>
      </c>
      <c r="G156">
        <v>95</v>
      </c>
      <c r="H156" t="s">
        <v>414</v>
      </c>
      <c r="I156">
        <v>127</v>
      </c>
      <c r="J156">
        <v>14328.048110236219</v>
      </c>
      <c r="K156">
        <v>13</v>
      </c>
      <c r="L156">
        <v>2</v>
      </c>
      <c r="M156">
        <v>0</v>
      </c>
      <c r="N156">
        <v>0</v>
      </c>
    </row>
    <row r="157" spans="1:15" x14ac:dyDescent="0.35">
      <c r="A157" t="s">
        <v>405</v>
      </c>
      <c r="B157" s="110">
        <v>45844</v>
      </c>
      <c r="C157">
        <v>0</v>
      </c>
      <c r="D157">
        <v>1</v>
      </c>
      <c r="E157">
        <v>1453860</v>
      </c>
      <c r="F157">
        <v>935403.39196969708</v>
      </c>
      <c r="G157">
        <v>55</v>
      </c>
      <c r="H157" t="s">
        <v>414</v>
      </c>
      <c r="I157">
        <v>101</v>
      </c>
      <c r="J157">
        <v>14394.653465346535</v>
      </c>
      <c r="K157">
        <v>13.5</v>
      </c>
      <c r="L157">
        <v>2</v>
      </c>
      <c r="M157">
        <v>0</v>
      </c>
      <c r="N157">
        <v>0</v>
      </c>
    </row>
    <row r="158" spans="1:15" x14ac:dyDescent="0.35">
      <c r="A158" t="s">
        <v>407</v>
      </c>
      <c r="B158" s="110">
        <v>45845</v>
      </c>
      <c r="C158">
        <v>0</v>
      </c>
      <c r="D158">
        <v>1</v>
      </c>
      <c r="E158">
        <v>650550</v>
      </c>
      <c r="F158">
        <v>935403.39196969708</v>
      </c>
      <c r="G158">
        <v>-30</v>
      </c>
      <c r="H158" t="s">
        <v>404</v>
      </c>
      <c r="I158">
        <v>53</v>
      </c>
      <c r="J158">
        <v>12274.528301886792</v>
      </c>
      <c r="K158">
        <v>15.5</v>
      </c>
      <c r="L158">
        <v>2</v>
      </c>
      <c r="M158">
        <v>0</v>
      </c>
      <c r="N158">
        <v>0</v>
      </c>
    </row>
    <row r="159" spans="1:15" x14ac:dyDescent="0.35">
      <c r="A159" t="s">
        <v>409</v>
      </c>
      <c r="B159" s="110">
        <v>45846</v>
      </c>
      <c r="C159">
        <v>0</v>
      </c>
      <c r="D159">
        <v>2</v>
      </c>
      <c r="E159">
        <v>764165</v>
      </c>
      <c r="F159">
        <v>935403.39196969708</v>
      </c>
      <c r="G159">
        <v>-18</v>
      </c>
      <c r="H159" t="s">
        <v>404</v>
      </c>
      <c r="I159">
        <v>56</v>
      </c>
      <c r="J159">
        <v>13645.803571428571</v>
      </c>
      <c r="K159">
        <v>15.5</v>
      </c>
      <c r="L159">
        <v>2</v>
      </c>
      <c r="M159">
        <v>0.02</v>
      </c>
      <c r="N159">
        <v>0</v>
      </c>
    </row>
    <row r="160" spans="1:15" x14ac:dyDescent="0.35">
      <c r="A160" t="s">
        <v>410</v>
      </c>
      <c r="B160" s="110">
        <v>45847</v>
      </c>
      <c r="C160">
        <v>1</v>
      </c>
      <c r="D160">
        <v>2</v>
      </c>
      <c r="E160">
        <v>1639875</v>
      </c>
      <c r="F160">
        <v>935403.39196969708</v>
      </c>
      <c r="G160">
        <v>75</v>
      </c>
      <c r="H160" t="s">
        <v>414</v>
      </c>
      <c r="I160">
        <v>96</v>
      </c>
      <c r="J160">
        <v>17082.03125</v>
      </c>
      <c r="K160">
        <v>16</v>
      </c>
      <c r="L160">
        <v>2</v>
      </c>
      <c r="M160">
        <v>0.9</v>
      </c>
      <c r="N160">
        <v>1</v>
      </c>
    </row>
    <row r="161" spans="1:14" x14ac:dyDescent="0.35">
      <c r="A161" t="s">
        <v>411</v>
      </c>
      <c r="B161" s="110">
        <v>45848</v>
      </c>
      <c r="C161">
        <v>0</v>
      </c>
      <c r="D161">
        <v>2</v>
      </c>
      <c r="E161">
        <v>965890</v>
      </c>
      <c r="F161">
        <v>935403.39196969708</v>
      </c>
      <c r="G161">
        <v>3</v>
      </c>
      <c r="H161" t="s">
        <v>406</v>
      </c>
      <c r="I161">
        <v>60</v>
      </c>
      <c r="J161">
        <v>16098.166666666666</v>
      </c>
      <c r="K161">
        <v>11.5</v>
      </c>
      <c r="L161">
        <v>1</v>
      </c>
      <c r="M161">
        <v>7.6</v>
      </c>
      <c r="N161">
        <v>2</v>
      </c>
    </row>
    <row r="162" spans="1:14" x14ac:dyDescent="0.35">
      <c r="A162" t="s">
        <v>412</v>
      </c>
      <c r="B162" s="110">
        <v>45849</v>
      </c>
      <c r="C162">
        <v>0</v>
      </c>
      <c r="D162">
        <v>2</v>
      </c>
      <c r="E162">
        <v>837190</v>
      </c>
      <c r="F162">
        <v>935403.39196969708</v>
      </c>
      <c r="G162">
        <v>-10</v>
      </c>
      <c r="H162" t="s">
        <v>406</v>
      </c>
      <c r="I162">
        <v>62</v>
      </c>
      <c r="J162">
        <v>13503.064516129032</v>
      </c>
      <c r="K162">
        <v>12</v>
      </c>
      <c r="L162">
        <v>1</v>
      </c>
      <c r="M162">
        <v>1.2</v>
      </c>
      <c r="N162">
        <v>1</v>
      </c>
    </row>
    <row r="163" spans="1:14" x14ac:dyDescent="0.35">
      <c r="A163" t="s">
        <v>403</v>
      </c>
      <c r="B163" s="110">
        <v>45850</v>
      </c>
      <c r="C163">
        <v>0</v>
      </c>
      <c r="D163">
        <v>2</v>
      </c>
      <c r="E163">
        <v>1784530</v>
      </c>
      <c r="F163">
        <v>935403.39196969708</v>
      </c>
      <c r="G163">
        <v>91</v>
      </c>
      <c r="H163" t="s">
        <v>414</v>
      </c>
      <c r="I163">
        <v>114</v>
      </c>
      <c r="J163">
        <v>15653.771929824561</v>
      </c>
      <c r="K163">
        <v>12</v>
      </c>
      <c r="L163">
        <v>1</v>
      </c>
      <c r="M163">
        <v>0</v>
      </c>
      <c r="N163">
        <v>0</v>
      </c>
    </row>
    <row r="164" spans="1:14" x14ac:dyDescent="0.35">
      <c r="A164" t="s">
        <v>405</v>
      </c>
      <c r="B164" s="110">
        <v>45851</v>
      </c>
      <c r="C164">
        <v>0</v>
      </c>
      <c r="D164">
        <v>2</v>
      </c>
      <c r="E164">
        <v>1356780.96</v>
      </c>
      <c r="F164">
        <v>935403.39196969708</v>
      </c>
      <c r="G164">
        <v>45</v>
      </c>
      <c r="H164" t="s">
        <v>414</v>
      </c>
      <c r="I164">
        <v>96</v>
      </c>
      <c r="J164">
        <v>14133.135</v>
      </c>
      <c r="K164">
        <v>12</v>
      </c>
      <c r="L164">
        <v>1</v>
      </c>
      <c r="M164">
        <v>0</v>
      </c>
      <c r="N164">
        <v>0</v>
      </c>
    </row>
    <row r="165" spans="1:14" x14ac:dyDescent="0.35">
      <c r="A165" t="s">
        <v>407</v>
      </c>
      <c r="B165" s="110">
        <v>45852</v>
      </c>
      <c r="C165">
        <v>0</v>
      </c>
      <c r="D165">
        <v>2</v>
      </c>
      <c r="E165">
        <v>607463</v>
      </c>
      <c r="F165">
        <v>935403.39196969708</v>
      </c>
      <c r="G165">
        <v>-35</v>
      </c>
      <c r="H165" t="s">
        <v>404</v>
      </c>
      <c r="I165">
        <v>40</v>
      </c>
      <c r="J165">
        <v>15186.575000000001</v>
      </c>
      <c r="K165">
        <v>13.5</v>
      </c>
      <c r="L165">
        <v>2</v>
      </c>
      <c r="M165">
        <v>0.1</v>
      </c>
      <c r="N165">
        <v>1</v>
      </c>
    </row>
    <row r="166" spans="1:14" x14ac:dyDescent="0.35">
      <c r="A166" t="s">
        <v>409</v>
      </c>
      <c r="B166" s="110">
        <v>45853</v>
      </c>
      <c r="C166">
        <v>0</v>
      </c>
      <c r="D166">
        <v>3</v>
      </c>
      <c r="E166">
        <v>716240</v>
      </c>
      <c r="F166">
        <v>935403.39196969708</v>
      </c>
      <c r="G166">
        <v>-23</v>
      </c>
      <c r="H166" t="s">
        <v>404</v>
      </c>
      <c r="I166">
        <v>55</v>
      </c>
      <c r="J166">
        <v>13022.545454545454</v>
      </c>
      <c r="K166">
        <v>15</v>
      </c>
      <c r="L166">
        <v>2</v>
      </c>
      <c r="M166">
        <v>0.8</v>
      </c>
      <c r="N166">
        <v>1</v>
      </c>
    </row>
    <row r="167" spans="1:14" x14ac:dyDescent="0.35">
      <c r="A167" t="s">
        <v>410</v>
      </c>
      <c r="B167" s="110">
        <v>45854</v>
      </c>
      <c r="C167">
        <v>1</v>
      </c>
      <c r="D167">
        <v>3</v>
      </c>
      <c r="E167">
        <v>1249860</v>
      </c>
      <c r="F167">
        <v>935403.39196969708</v>
      </c>
      <c r="G167">
        <v>34</v>
      </c>
      <c r="H167" t="s">
        <v>413</v>
      </c>
      <c r="I167">
        <v>83</v>
      </c>
      <c r="J167">
        <v>15058.554216867469</v>
      </c>
      <c r="K167">
        <v>9</v>
      </c>
      <c r="L167">
        <v>1</v>
      </c>
      <c r="M167">
        <v>0.8</v>
      </c>
      <c r="N167">
        <v>1</v>
      </c>
    </row>
    <row r="168" spans="1:14" x14ac:dyDescent="0.35">
      <c r="A168" t="s">
        <v>411</v>
      </c>
      <c r="B168" s="110">
        <v>45855</v>
      </c>
      <c r="C168">
        <v>0</v>
      </c>
      <c r="D168">
        <v>3</v>
      </c>
      <c r="E168">
        <v>1127354.3700000001</v>
      </c>
      <c r="F168">
        <v>935403.39196969708</v>
      </c>
      <c r="G168">
        <v>21</v>
      </c>
      <c r="H168" t="s">
        <v>413</v>
      </c>
      <c r="I168">
        <v>85</v>
      </c>
      <c r="J168">
        <v>13262.992588235295</v>
      </c>
      <c r="K168">
        <v>10</v>
      </c>
      <c r="L168">
        <v>1</v>
      </c>
      <c r="M168">
        <v>0</v>
      </c>
      <c r="N168">
        <v>0</v>
      </c>
    </row>
    <row r="169" spans="1:14" x14ac:dyDescent="0.35">
      <c r="A169" t="s">
        <v>412</v>
      </c>
      <c r="B169" s="110">
        <v>45856</v>
      </c>
      <c r="C169">
        <v>0</v>
      </c>
      <c r="D169">
        <v>3</v>
      </c>
      <c r="E169">
        <v>1093980</v>
      </c>
      <c r="F169">
        <v>935403.39196969708</v>
      </c>
      <c r="G169">
        <v>17</v>
      </c>
      <c r="H169" t="s">
        <v>413</v>
      </c>
      <c r="I169">
        <v>75</v>
      </c>
      <c r="J169">
        <v>14586.4</v>
      </c>
      <c r="K169">
        <v>13</v>
      </c>
      <c r="L169">
        <v>2</v>
      </c>
      <c r="M169">
        <v>0</v>
      </c>
      <c r="N169">
        <v>0</v>
      </c>
    </row>
    <row r="170" spans="1:14" x14ac:dyDescent="0.35">
      <c r="A170" t="s">
        <v>403</v>
      </c>
      <c r="B170" s="110">
        <v>45857</v>
      </c>
      <c r="C170">
        <v>0</v>
      </c>
      <c r="D170">
        <v>3</v>
      </c>
      <c r="E170">
        <v>1189436</v>
      </c>
      <c r="F170">
        <v>935403.39196969708</v>
      </c>
      <c r="G170">
        <v>27</v>
      </c>
      <c r="H170" t="s">
        <v>413</v>
      </c>
      <c r="I170">
        <v>86</v>
      </c>
      <c r="J170">
        <v>13830.651162790698</v>
      </c>
      <c r="K170">
        <v>15</v>
      </c>
      <c r="L170">
        <v>2</v>
      </c>
      <c r="M170">
        <v>0</v>
      </c>
      <c r="N170">
        <v>0</v>
      </c>
    </row>
    <row r="171" spans="1:14" x14ac:dyDescent="0.35">
      <c r="A171" t="s">
        <v>405</v>
      </c>
      <c r="B171" s="110">
        <v>45858</v>
      </c>
      <c r="C171">
        <v>1</v>
      </c>
      <c r="D171">
        <v>3</v>
      </c>
      <c r="E171">
        <v>1679677</v>
      </c>
      <c r="F171">
        <v>935403.39196969708</v>
      </c>
      <c r="G171">
        <v>80</v>
      </c>
      <c r="H171" t="s">
        <v>414</v>
      </c>
      <c r="I171">
        <v>115</v>
      </c>
      <c r="J171">
        <v>14605.886956521739</v>
      </c>
      <c r="K171">
        <v>16</v>
      </c>
      <c r="L171">
        <v>2</v>
      </c>
      <c r="M171">
        <v>0</v>
      </c>
      <c r="N171">
        <v>0</v>
      </c>
    </row>
    <row r="172" spans="1:14" x14ac:dyDescent="0.35">
      <c r="A172" t="s">
        <v>407</v>
      </c>
      <c r="B172" s="110">
        <v>45859</v>
      </c>
      <c r="C172">
        <v>0</v>
      </c>
      <c r="D172">
        <v>3</v>
      </c>
      <c r="E172">
        <v>666030</v>
      </c>
      <c r="F172">
        <v>935403.39196969708</v>
      </c>
      <c r="G172">
        <v>-29</v>
      </c>
      <c r="H172" t="s">
        <v>404</v>
      </c>
      <c r="I172">
        <v>55</v>
      </c>
      <c r="J172">
        <v>12109.636363636364</v>
      </c>
      <c r="K172">
        <v>14.5</v>
      </c>
      <c r="L172">
        <v>2</v>
      </c>
      <c r="M172">
        <v>0</v>
      </c>
      <c r="N172">
        <v>0</v>
      </c>
    </row>
    <row r="173" spans="1:14" x14ac:dyDescent="0.35">
      <c r="A173" t="s">
        <v>409</v>
      </c>
      <c r="B173" s="110">
        <v>45860</v>
      </c>
      <c r="C173">
        <v>0</v>
      </c>
      <c r="D173">
        <v>4</v>
      </c>
      <c r="E173">
        <v>534930</v>
      </c>
      <c r="F173">
        <v>935403.39196969708</v>
      </c>
      <c r="G173">
        <v>-43</v>
      </c>
      <c r="H173" t="s">
        <v>408</v>
      </c>
      <c r="I173">
        <v>35</v>
      </c>
      <c r="J173">
        <v>15283.714285714286</v>
      </c>
      <c r="K173">
        <v>11</v>
      </c>
      <c r="L173">
        <v>1</v>
      </c>
      <c r="M173">
        <v>0</v>
      </c>
      <c r="N173">
        <v>0</v>
      </c>
    </row>
    <row r="174" spans="1:14" x14ac:dyDescent="0.35">
      <c r="A174" t="s">
        <v>410</v>
      </c>
      <c r="B174" s="110">
        <v>45861</v>
      </c>
      <c r="C174">
        <v>0</v>
      </c>
      <c r="D174">
        <v>4</v>
      </c>
      <c r="E174">
        <v>729775</v>
      </c>
      <c r="F174">
        <v>935403.39196969708</v>
      </c>
      <c r="G174">
        <v>-22</v>
      </c>
      <c r="H174" t="s">
        <v>404</v>
      </c>
      <c r="I174">
        <v>47</v>
      </c>
      <c r="J174">
        <v>15527.127659574468</v>
      </c>
      <c r="K174">
        <v>7</v>
      </c>
      <c r="L174">
        <v>1</v>
      </c>
      <c r="M174">
        <v>0.5</v>
      </c>
      <c r="N174">
        <v>1</v>
      </c>
    </row>
    <row r="175" spans="1:14" x14ac:dyDescent="0.35">
      <c r="A175" t="s">
        <v>411</v>
      </c>
      <c r="B175" s="110">
        <v>45862</v>
      </c>
      <c r="C175">
        <v>0</v>
      </c>
      <c r="D175">
        <v>4</v>
      </c>
      <c r="E175">
        <v>737680</v>
      </c>
      <c r="F175">
        <v>935403.39196969708</v>
      </c>
      <c r="G175">
        <v>-21</v>
      </c>
      <c r="H175" t="s">
        <v>404</v>
      </c>
      <c r="I175">
        <v>64</v>
      </c>
      <c r="J175">
        <v>11526.25</v>
      </c>
      <c r="K175">
        <v>8</v>
      </c>
      <c r="L175">
        <v>1</v>
      </c>
      <c r="M175">
        <v>0</v>
      </c>
      <c r="N175">
        <v>0</v>
      </c>
    </row>
    <row r="176" spans="1:14" x14ac:dyDescent="0.35">
      <c r="A176" t="s">
        <v>412</v>
      </c>
      <c r="B176" s="110">
        <v>45863</v>
      </c>
      <c r="C176">
        <v>0</v>
      </c>
      <c r="D176">
        <v>4</v>
      </c>
      <c r="E176">
        <v>991675.26</v>
      </c>
      <c r="F176">
        <v>935403.39196969708</v>
      </c>
      <c r="G176">
        <v>6</v>
      </c>
      <c r="H176" t="s">
        <v>406</v>
      </c>
      <c r="I176">
        <v>79</v>
      </c>
      <c r="J176">
        <v>12552.851392405064</v>
      </c>
      <c r="K176">
        <v>11</v>
      </c>
      <c r="L176">
        <v>1</v>
      </c>
      <c r="M176">
        <v>0</v>
      </c>
      <c r="N176">
        <v>0</v>
      </c>
    </row>
    <row r="177" spans="1:14" x14ac:dyDescent="0.35">
      <c r="A177" t="s">
        <v>403</v>
      </c>
      <c r="B177" s="110">
        <v>45864</v>
      </c>
      <c r="C177">
        <v>0</v>
      </c>
      <c r="D177">
        <v>4</v>
      </c>
      <c r="E177">
        <v>1317263.6000000001</v>
      </c>
      <c r="F177">
        <v>935403.39196969708</v>
      </c>
      <c r="G177">
        <v>41</v>
      </c>
      <c r="H177" t="s">
        <v>414</v>
      </c>
      <c r="I177">
        <v>89</v>
      </c>
      <c r="J177">
        <v>14800.714606741574</v>
      </c>
      <c r="K177">
        <v>6.5</v>
      </c>
      <c r="L177">
        <v>1</v>
      </c>
      <c r="M177">
        <v>0.8</v>
      </c>
      <c r="N177">
        <v>1</v>
      </c>
    </row>
    <row r="178" spans="1:14" x14ac:dyDescent="0.35">
      <c r="A178" t="s">
        <v>405</v>
      </c>
      <c r="B178" s="110">
        <v>45865</v>
      </c>
      <c r="C178">
        <v>0</v>
      </c>
      <c r="D178">
        <v>4</v>
      </c>
      <c r="E178">
        <v>1262798.49</v>
      </c>
      <c r="F178">
        <v>935403.39196969708</v>
      </c>
      <c r="G178">
        <v>35</v>
      </c>
      <c r="H178" t="s">
        <v>413</v>
      </c>
      <c r="I178">
        <v>85</v>
      </c>
      <c r="J178">
        <v>14856.452823529411</v>
      </c>
      <c r="K178">
        <v>5</v>
      </c>
      <c r="L178">
        <v>0</v>
      </c>
      <c r="M178">
        <v>0.6</v>
      </c>
      <c r="N178">
        <v>1</v>
      </c>
    </row>
    <row r="179" spans="1:14" x14ac:dyDescent="0.35">
      <c r="A179" t="s">
        <v>407</v>
      </c>
      <c r="B179" s="110">
        <v>45866</v>
      </c>
      <c r="C179">
        <v>0</v>
      </c>
      <c r="D179">
        <v>4</v>
      </c>
      <c r="E179">
        <v>682260</v>
      </c>
      <c r="F179">
        <v>935403.39196969708</v>
      </c>
      <c r="G179">
        <v>-27</v>
      </c>
      <c r="H179" t="s">
        <v>404</v>
      </c>
      <c r="I179">
        <v>51</v>
      </c>
      <c r="J179">
        <v>13377.64705882353</v>
      </c>
      <c r="K179">
        <v>8</v>
      </c>
      <c r="L179">
        <v>1</v>
      </c>
      <c r="M179">
        <v>0</v>
      </c>
      <c r="N179">
        <v>0</v>
      </c>
    </row>
    <row r="180" spans="1:14" x14ac:dyDescent="0.35">
      <c r="A180" t="s">
        <v>409</v>
      </c>
      <c r="B180" s="110">
        <v>45867</v>
      </c>
      <c r="C180">
        <v>0</v>
      </c>
      <c r="D180">
        <v>5</v>
      </c>
      <c r="E180">
        <v>621140</v>
      </c>
      <c r="F180">
        <v>935403.39196969708</v>
      </c>
      <c r="G180">
        <v>-34</v>
      </c>
      <c r="H180" t="s">
        <v>404</v>
      </c>
      <c r="I180">
        <v>47</v>
      </c>
      <c r="J180">
        <v>13215.744680851063</v>
      </c>
      <c r="K180">
        <v>10</v>
      </c>
      <c r="L180">
        <v>1</v>
      </c>
      <c r="M180">
        <v>0</v>
      </c>
      <c r="N180">
        <v>0</v>
      </c>
    </row>
    <row r="181" spans="1:14" x14ac:dyDescent="0.35">
      <c r="A181" t="s">
        <v>410</v>
      </c>
      <c r="B181" s="110">
        <v>45868</v>
      </c>
      <c r="C181">
        <v>0</v>
      </c>
      <c r="D181">
        <v>5</v>
      </c>
      <c r="E181">
        <v>804010</v>
      </c>
      <c r="F181">
        <v>935403.39196969708</v>
      </c>
      <c r="G181">
        <v>-14</v>
      </c>
      <c r="H181" t="s">
        <v>404</v>
      </c>
      <c r="I181">
        <v>56</v>
      </c>
      <c r="J181">
        <v>14357.321428571429</v>
      </c>
      <c r="K181">
        <v>13</v>
      </c>
      <c r="L181">
        <v>2</v>
      </c>
      <c r="M181">
        <v>0</v>
      </c>
      <c r="N181">
        <v>0</v>
      </c>
    </row>
    <row r="182" spans="1:14" x14ac:dyDescent="0.35">
      <c r="A182" t="s">
        <v>411</v>
      </c>
      <c r="B182" s="110">
        <v>45869</v>
      </c>
      <c r="C182">
        <v>0</v>
      </c>
      <c r="D182">
        <v>5</v>
      </c>
      <c r="E182">
        <v>772757.02</v>
      </c>
      <c r="F182">
        <v>935403.39196969708</v>
      </c>
      <c r="G182">
        <v>-17</v>
      </c>
      <c r="H182" t="s">
        <v>404</v>
      </c>
      <c r="I182">
        <v>57</v>
      </c>
      <c r="J182">
        <v>13557.140701754386</v>
      </c>
      <c r="K182">
        <v>16.5</v>
      </c>
      <c r="L182">
        <v>2</v>
      </c>
      <c r="M182">
        <v>0</v>
      </c>
      <c r="N182">
        <v>0</v>
      </c>
    </row>
    <row r="183" spans="1:14" x14ac:dyDescent="0.35">
      <c r="A183" t="s">
        <v>412</v>
      </c>
      <c r="B183" s="110">
        <v>45870</v>
      </c>
      <c r="C183">
        <v>0</v>
      </c>
      <c r="D183">
        <v>1</v>
      </c>
      <c r="E183">
        <v>959237.92999999993</v>
      </c>
      <c r="F183">
        <v>918621.8903960397</v>
      </c>
      <c r="G183">
        <v>4</v>
      </c>
      <c r="H183" t="s">
        <v>406</v>
      </c>
      <c r="I183">
        <v>66</v>
      </c>
      <c r="J183">
        <v>14533.90803030303</v>
      </c>
      <c r="K183">
        <v>15</v>
      </c>
      <c r="L183">
        <v>2</v>
      </c>
      <c r="M183">
        <v>0.9</v>
      </c>
      <c r="N183">
        <v>1</v>
      </c>
    </row>
    <row r="184" spans="1:14" x14ac:dyDescent="0.35">
      <c r="A184" t="s">
        <v>403</v>
      </c>
      <c r="B184" s="110">
        <v>45871</v>
      </c>
      <c r="C184">
        <v>0</v>
      </c>
      <c r="D184">
        <v>1</v>
      </c>
      <c r="E184">
        <v>1702335</v>
      </c>
      <c r="F184">
        <v>918621.8903960397</v>
      </c>
      <c r="G184">
        <v>85</v>
      </c>
      <c r="H184" t="s">
        <v>414</v>
      </c>
      <c r="I184">
        <v>125</v>
      </c>
      <c r="J184">
        <v>13618.68</v>
      </c>
      <c r="K184">
        <v>12.5</v>
      </c>
      <c r="L184">
        <v>2</v>
      </c>
      <c r="M184">
        <v>0</v>
      </c>
      <c r="N184">
        <v>0</v>
      </c>
    </row>
    <row r="185" spans="1:14" x14ac:dyDescent="0.35">
      <c r="A185" t="s">
        <v>405</v>
      </c>
      <c r="B185" s="110">
        <v>45872</v>
      </c>
      <c r="C185">
        <v>0</v>
      </c>
      <c r="D185">
        <v>1</v>
      </c>
      <c r="E185">
        <v>1549321</v>
      </c>
      <c r="F185">
        <v>918621.8903960397</v>
      </c>
      <c r="G185">
        <v>69</v>
      </c>
      <c r="H185" t="s">
        <v>414</v>
      </c>
      <c r="I185">
        <v>92</v>
      </c>
      <c r="J185">
        <v>16840.445652173912</v>
      </c>
      <c r="K185">
        <v>10</v>
      </c>
      <c r="L185">
        <v>1</v>
      </c>
      <c r="M185">
        <v>0</v>
      </c>
      <c r="N185">
        <v>0</v>
      </c>
    </row>
    <row r="186" spans="1:14" x14ac:dyDescent="0.35">
      <c r="A186" t="s">
        <v>407</v>
      </c>
      <c r="B186" s="110">
        <v>45873</v>
      </c>
      <c r="C186">
        <v>0</v>
      </c>
      <c r="D186">
        <v>1</v>
      </c>
      <c r="E186">
        <v>725100</v>
      </c>
      <c r="F186">
        <v>918621.8903960397</v>
      </c>
      <c r="G186">
        <v>-21</v>
      </c>
      <c r="H186" t="s">
        <v>404</v>
      </c>
      <c r="I186">
        <v>53</v>
      </c>
      <c r="J186">
        <v>13681.132075471698</v>
      </c>
      <c r="K186">
        <v>13.5</v>
      </c>
      <c r="L186">
        <v>2</v>
      </c>
      <c r="M186">
        <v>0</v>
      </c>
      <c r="N186">
        <v>0</v>
      </c>
    </row>
    <row r="187" spans="1:14" x14ac:dyDescent="0.35">
      <c r="A187" t="s">
        <v>409</v>
      </c>
      <c r="B187" s="110">
        <v>45874</v>
      </c>
      <c r="C187">
        <v>0</v>
      </c>
      <c r="D187">
        <v>1</v>
      </c>
      <c r="E187">
        <v>489730</v>
      </c>
      <c r="F187">
        <v>918621.8903960397</v>
      </c>
      <c r="G187">
        <v>-47</v>
      </c>
      <c r="H187" t="s">
        <v>408</v>
      </c>
      <c r="I187">
        <v>41</v>
      </c>
      <c r="J187">
        <v>11944.634146341463</v>
      </c>
      <c r="K187">
        <v>11</v>
      </c>
      <c r="L187">
        <v>1</v>
      </c>
      <c r="M187">
        <v>0</v>
      </c>
      <c r="N187">
        <v>0</v>
      </c>
    </row>
    <row r="188" spans="1:14" x14ac:dyDescent="0.35">
      <c r="A188" t="s">
        <v>410</v>
      </c>
      <c r="B188" s="110">
        <v>45875</v>
      </c>
      <c r="C188">
        <v>0</v>
      </c>
      <c r="D188">
        <v>1</v>
      </c>
      <c r="E188">
        <v>707480</v>
      </c>
      <c r="F188">
        <v>918621.8903960397</v>
      </c>
      <c r="G188">
        <v>-23</v>
      </c>
      <c r="H188" t="s">
        <v>404</v>
      </c>
      <c r="I188">
        <v>57</v>
      </c>
      <c r="J188">
        <v>12411.929824561403</v>
      </c>
      <c r="K188">
        <v>12</v>
      </c>
      <c r="L188">
        <v>1</v>
      </c>
      <c r="M188">
        <v>0</v>
      </c>
      <c r="N188">
        <v>0</v>
      </c>
    </row>
    <row r="189" spans="1:14" x14ac:dyDescent="0.35">
      <c r="A189" t="s">
        <v>411</v>
      </c>
      <c r="B189" s="110">
        <v>45876</v>
      </c>
      <c r="C189">
        <v>0</v>
      </c>
      <c r="D189">
        <v>1</v>
      </c>
      <c r="E189">
        <v>666800</v>
      </c>
      <c r="F189">
        <v>918621.8903960397</v>
      </c>
      <c r="G189">
        <v>-27</v>
      </c>
      <c r="H189" t="s">
        <v>404</v>
      </c>
      <c r="I189">
        <v>59</v>
      </c>
      <c r="J189">
        <v>11301.694915254237</v>
      </c>
      <c r="K189">
        <v>10</v>
      </c>
      <c r="L189">
        <v>1</v>
      </c>
      <c r="M189">
        <v>0</v>
      </c>
      <c r="N189">
        <v>0</v>
      </c>
    </row>
    <row r="190" spans="1:14" x14ac:dyDescent="0.35">
      <c r="A190" t="s">
        <v>412</v>
      </c>
      <c r="B190" s="110">
        <v>45877</v>
      </c>
      <c r="C190">
        <v>0</v>
      </c>
      <c r="D190">
        <v>2</v>
      </c>
      <c r="E190">
        <v>844120</v>
      </c>
      <c r="F190">
        <v>918621.8903960397</v>
      </c>
      <c r="G190">
        <v>-8</v>
      </c>
      <c r="H190" t="s">
        <v>406</v>
      </c>
      <c r="I190">
        <v>74</v>
      </c>
      <c r="J190">
        <v>11407.027027027027</v>
      </c>
      <c r="K190">
        <v>8</v>
      </c>
      <c r="L190">
        <v>1</v>
      </c>
      <c r="M190">
        <v>0</v>
      </c>
      <c r="N190">
        <v>0</v>
      </c>
    </row>
    <row r="191" spans="1:14" x14ac:dyDescent="0.35">
      <c r="A191" t="s">
        <v>403</v>
      </c>
      <c r="B191" s="110">
        <v>45878</v>
      </c>
      <c r="C191">
        <v>0</v>
      </c>
      <c r="D191">
        <v>2</v>
      </c>
      <c r="E191">
        <v>1724855</v>
      </c>
      <c r="F191">
        <v>918621.8903960397</v>
      </c>
      <c r="G191">
        <v>88</v>
      </c>
      <c r="H191" t="s">
        <v>414</v>
      </c>
      <c r="I191">
        <v>108</v>
      </c>
      <c r="J191">
        <v>15970.87962962963</v>
      </c>
      <c r="K191">
        <v>10</v>
      </c>
      <c r="L191">
        <v>1</v>
      </c>
      <c r="M191">
        <v>0</v>
      </c>
      <c r="N191">
        <v>0</v>
      </c>
    </row>
    <row r="192" spans="1:14" x14ac:dyDescent="0.35">
      <c r="A192" t="s">
        <v>405</v>
      </c>
      <c r="B192" s="110">
        <v>45879</v>
      </c>
      <c r="C192">
        <v>0</v>
      </c>
      <c r="D192">
        <v>2</v>
      </c>
      <c r="E192">
        <v>1693870</v>
      </c>
      <c r="F192">
        <v>918621.8903960397</v>
      </c>
      <c r="G192">
        <v>84</v>
      </c>
      <c r="H192" t="s">
        <v>414</v>
      </c>
      <c r="I192">
        <v>121</v>
      </c>
      <c r="J192">
        <v>13998.92561983471</v>
      </c>
      <c r="K192">
        <v>12</v>
      </c>
      <c r="L192">
        <v>1</v>
      </c>
      <c r="M192">
        <v>0</v>
      </c>
      <c r="N192">
        <v>0</v>
      </c>
    </row>
    <row r="193" spans="1:14" x14ac:dyDescent="0.35">
      <c r="A193" t="s">
        <v>407</v>
      </c>
      <c r="B193" s="110">
        <v>45880</v>
      </c>
      <c r="C193">
        <v>0</v>
      </c>
      <c r="D193">
        <v>2</v>
      </c>
      <c r="E193">
        <v>500670</v>
      </c>
      <c r="F193">
        <v>918621.8903960397</v>
      </c>
      <c r="G193">
        <v>-45</v>
      </c>
      <c r="H193" t="s">
        <v>408</v>
      </c>
      <c r="I193">
        <v>46</v>
      </c>
      <c r="J193">
        <v>10884.130434782608</v>
      </c>
      <c r="K193">
        <v>13.5</v>
      </c>
      <c r="L193">
        <v>2</v>
      </c>
      <c r="M193">
        <v>0</v>
      </c>
      <c r="N193">
        <v>0</v>
      </c>
    </row>
    <row r="194" spans="1:14" x14ac:dyDescent="0.35">
      <c r="A194" t="s">
        <v>409</v>
      </c>
      <c r="B194" s="110">
        <v>45881</v>
      </c>
      <c r="C194">
        <v>0</v>
      </c>
      <c r="D194">
        <v>2</v>
      </c>
      <c r="E194">
        <v>561470</v>
      </c>
      <c r="F194">
        <v>918621.8903960397</v>
      </c>
      <c r="G194">
        <v>-39</v>
      </c>
      <c r="H194" t="s">
        <v>404</v>
      </c>
      <c r="I194">
        <v>44</v>
      </c>
      <c r="J194">
        <v>12760.681818181818</v>
      </c>
      <c r="K194">
        <v>16.5</v>
      </c>
      <c r="L194">
        <v>2</v>
      </c>
      <c r="M194">
        <v>0</v>
      </c>
      <c r="N194">
        <v>0</v>
      </c>
    </row>
    <row r="195" spans="1:14" x14ac:dyDescent="0.35">
      <c r="A195" t="s">
        <v>410</v>
      </c>
      <c r="B195" s="110">
        <v>45882</v>
      </c>
      <c r="C195">
        <v>0</v>
      </c>
      <c r="D195">
        <v>2</v>
      </c>
      <c r="E195">
        <v>511655</v>
      </c>
      <c r="F195">
        <v>918621.8903960397</v>
      </c>
      <c r="G195">
        <v>-44</v>
      </c>
      <c r="H195" t="s">
        <v>408</v>
      </c>
      <c r="I195">
        <v>43</v>
      </c>
      <c r="J195">
        <v>11898.953488372093</v>
      </c>
      <c r="K195">
        <v>11</v>
      </c>
      <c r="L195">
        <v>1</v>
      </c>
      <c r="M195">
        <v>0</v>
      </c>
      <c r="N195">
        <v>0</v>
      </c>
    </row>
    <row r="196" spans="1:14" x14ac:dyDescent="0.35">
      <c r="A196" t="s">
        <v>411</v>
      </c>
      <c r="B196" s="110">
        <v>45883</v>
      </c>
      <c r="C196">
        <v>0</v>
      </c>
      <c r="D196">
        <v>2</v>
      </c>
      <c r="E196">
        <v>539650</v>
      </c>
      <c r="F196">
        <v>918621.8903960397</v>
      </c>
      <c r="G196">
        <v>-41</v>
      </c>
      <c r="H196" t="s">
        <v>408</v>
      </c>
      <c r="I196">
        <v>46</v>
      </c>
      <c r="J196">
        <v>11731.521739130434</v>
      </c>
      <c r="K196">
        <v>8.5</v>
      </c>
      <c r="L196">
        <v>1</v>
      </c>
      <c r="M196">
        <v>0</v>
      </c>
      <c r="N196">
        <v>0</v>
      </c>
    </row>
    <row r="197" spans="1:14" x14ac:dyDescent="0.35">
      <c r="A197" t="s">
        <v>412</v>
      </c>
      <c r="B197" s="110">
        <v>45884</v>
      </c>
      <c r="C197">
        <v>1</v>
      </c>
      <c r="D197">
        <v>3</v>
      </c>
      <c r="E197">
        <v>1072260</v>
      </c>
      <c r="F197">
        <v>918621.8903960397</v>
      </c>
      <c r="G197">
        <v>17</v>
      </c>
      <c r="H197" t="s">
        <v>413</v>
      </c>
      <c r="I197">
        <v>77</v>
      </c>
      <c r="J197">
        <v>13925.454545454546</v>
      </c>
      <c r="K197">
        <v>9</v>
      </c>
      <c r="L197">
        <v>1</v>
      </c>
      <c r="M197">
        <v>0</v>
      </c>
      <c r="N197">
        <v>0</v>
      </c>
    </row>
    <row r="198" spans="1:14" x14ac:dyDescent="0.35">
      <c r="A198" t="s">
        <v>403</v>
      </c>
      <c r="B198" s="110">
        <v>45885</v>
      </c>
      <c r="C198">
        <v>0</v>
      </c>
      <c r="D198">
        <v>3</v>
      </c>
      <c r="E198">
        <v>1617890</v>
      </c>
      <c r="F198">
        <v>918621.8903960397</v>
      </c>
      <c r="G198">
        <v>76</v>
      </c>
      <c r="H198" t="s">
        <v>414</v>
      </c>
      <c r="I198">
        <v>122</v>
      </c>
      <c r="J198">
        <v>13261.393442622952</v>
      </c>
      <c r="K198">
        <v>11.5</v>
      </c>
      <c r="L198">
        <v>1</v>
      </c>
      <c r="M198">
        <v>0.03</v>
      </c>
      <c r="N198">
        <v>0</v>
      </c>
    </row>
    <row r="199" spans="1:14" x14ac:dyDescent="0.35">
      <c r="A199" t="s">
        <v>405</v>
      </c>
      <c r="B199" s="110">
        <v>45886</v>
      </c>
      <c r="C199">
        <v>1</v>
      </c>
      <c r="D199">
        <v>3</v>
      </c>
      <c r="E199">
        <v>1643510</v>
      </c>
      <c r="F199">
        <v>918621.8903960397</v>
      </c>
      <c r="G199">
        <v>79</v>
      </c>
      <c r="H199" t="s">
        <v>414</v>
      </c>
      <c r="I199">
        <v>97</v>
      </c>
      <c r="J199">
        <v>16943.402061855671</v>
      </c>
      <c r="K199">
        <v>9</v>
      </c>
      <c r="L199">
        <v>1</v>
      </c>
      <c r="M199">
        <v>0</v>
      </c>
      <c r="N199">
        <v>0</v>
      </c>
    </row>
    <row r="200" spans="1:14" x14ac:dyDescent="0.35">
      <c r="A200" t="s">
        <v>407</v>
      </c>
      <c r="B200" s="110">
        <v>45887</v>
      </c>
      <c r="C200">
        <v>0</v>
      </c>
      <c r="D200">
        <v>3</v>
      </c>
      <c r="E200">
        <v>688435</v>
      </c>
      <c r="F200">
        <v>918621.8903960397</v>
      </c>
      <c r="G200">
        <v>-25</v>
      </c>
      <c r="H200" t="s">
        <v>404</v>
      </c>
      <c r="I200">
        <v>57</v>
      </c>
      <c r="J200">
        <v>12077.807017543859</v>
      </c>
      <c r="K200">
        <v>8.5</v>
      </c>
      <c r="L200">
        <v>1</v>
      </c>
      <c r="M200">
        <v>10.4</v>
      </c>
      <c r="N200">
        <v>3</v>
      </c>
    </row>
    <row r="201" spans="1:14" x14ac:dyDescent="0.35">
      <c r="A201" t="s">
        <v>409</v>
      </c>
      <c r="B201" s="110">
        <v>45888</v>
      </c>
      <c r="C201">
        <v>0</v>
      </c>
      <c r="D201">
        <v>3</v>
      </c>
      <c r="E201">
        <v>402505</v>
      </c>
      <c r="F201">
        <v>918621.8903960397</v>
      </c>
      <c r="G201">
        <v>-56</v>
      </c>
      <c r="H201" t="s">
        <v>408</v>
      </c>
      <c r="I201">
        <v>32</v>
      </c>
      <c r="J201">
        <v>12578.28125</v>
      </c>
      <c r="K201">
        <v>10</v>
      </c>
      <c r="L201">
        <v>1</v>
      </c>
      <c r="M201">
        <v>3.2</v>
      </c>
      <c r="N201">
        <v>2</v>
      </c>
    </row>
    <row r="202" spans="1:14" x14ac:dyDescent="0.35">
      <c r="A202" t="s">
        <v>410</v>
      </c>
      <c r="B202" s="110">
        <v>45889</v>
      </c>
      <c r="C202">
        <v>0</v>
      </c>
      <c r="D202">
        <v>3</v>
      </c>
      <c r="E202">
        <v>666090</v>
      </c>
      <c r="F202">
        <v>918621.8903960397</v>
      </c>
      <c r="G202">
        <v>-27</v>
      </c>
      <c r="H202" t="s">
        <v>404</v>
      </c>
      <c r="I202">
        <v>64</v>
      </c>
      <c r="J202">
        <v>10407.65625</v>
      </c>
      <c r="K202">
        <v>7.5</v>
      </c>
      <c r="L202">
        <v>1</v>
      </c>
      <c r="M202">
        <v>0.5</v>
      </c>
      <c r="N202">
        <v>1</v>
      </c>
    </row>
    <row r="203" spans="1:14" x14ac:dyDescent="0.35">
      <c r="A203" t="s">
        <v>411</v>
      </c>
      <c r="B203" s="110">
        <v>45890</v>
      </c>
      <c r="C203">
        <v>0</v>
      </c>
      <c r="D203">
        <v>3</v>
      </c>
      <c r="E203">
        <v>588430</v>
      </c>
      <c r="F203">
        <v>918621.8903960397</v>
      </c>
      <c r="G203">
        <v>-36</v>
      </c>
      <c r="H203" t="s">
        <v>404</v>
      </c>
      <c r="I203">
        <v>50</v>
      </c>
      <c r="J203">
        <v>11768.6</v>
      </c>
      <c r="K203">
        <v>15.5</v>
      </c>
      <c r="L203">
        <v>2</v>
      </c>
      <c r="M203">
        <v>0</v>
      </c>
      <c r="N203">
        <v>0</v>
      </c>
    </row>
    <row r="204" spans="1:14" x14ac:dyDescent="0.35">
      <c r="A204" t="s">
        <v>412</v>
      </c>
      <c r="B204" s="110">
        <v>45891</v>
      </c>
      <c r="C204">
        <v>0</v>
      </c>
      <c r="D204">
        <v>4</v>
      </c>
      <c r="E204">
        <v>689350</v>
      </c>
      <c r="F204">
        <v>918621.8903960397</v>
      </c>
      <c r="G204">
        <v>-25</v>
      </c>
      <c r="H204" t="s">
        <v>404</v>
      </c>
      <c r="I204">
        <v>54</v>
      </c>
      <c r="J204">
        <v>12765.740740740741</v>
      </c>
      <c r="K204">
        <v>11</v>
      </c>
      <c r="L204">
        <v>1</v>
      </c>
      <c r="M204">
        <v>0</v>
      </c>
      <c r="N204">
        <v>0</v>
      </c>
    </row>
    <row r="205" spans="1:14" x14ac:dyDescent="0.35">
      <c r="A205" t="s">
        <v>403</v>
      </c>
      <c r="B205" s="110">
        <v>45892</v>
      </c>
      <c r="C205">
        <v>0</v>
      </c>
      <c r="D205">
        <v>4</v>
      </c>
      <c r="E205">
        <v>1413060</v>
      </c>
      <c r="F205">
        <v>918621.8903960397</v>
      </c>
      <c r="G205">
        <v>54</v>
      </c>
      <c r="H205" t="s">
        <v>414</v>
      </c>
      <c r="I205">
        <v>107</v>
      </c>
      <c r="J205">
        <v>13206.168224299065</v>
      </c>
      <c r="K205">
        <v>7</v>
      </c>
      <c r="L205">
        <v>1</v>
      </c>
      <c r="M205">
        <v>2</v>
      </c>
      <c r="N205">
        <v>1</v>
      </c>
    </row>
    <row r="206" spans="1:14" x14ac:dyDescent="0.35">
      <c r="A206" t="s">
        <v>405</v>
      </c>
      <c r="B206" s="110">
        <v>45893</v>
      </c>
      <c r="C206">
        <v>0</v>
      </c>
      <c r="D206">
        <v>4</v>
      </c>
      <c r="E206">
        <v>1666360</v>
      </c>
      <c r="F206">
        <v>918621.8903960397</v>
      </c>
      <c r="G206">
        <v>81</v>
      </c>
      <c r="H206" t="s">
        <v>414</v>
      </c>
      <c r="I206">
        <v>110</v>
      </c>
      <c r="J206">
        <v>15148.727272727272</v>
      </c>
      <c r="K206">
        <v>10.5</v>
      </c>
      <c r="L206">
        <v>1</v>
      </c>
      <c r="M206">
        <v>0</v>
      </c>
      <c r="N206">
        <v>0</v>
      </c>
    </row>
    <row r="207" spans="1:14" x14ac:dyDescent="0.35">
      <c r="A207" t="s">
        <v>407</v>
      </c>
      <c r="B207" s="110">
        <v>45894</v>
      </c>
      <c r="C207">
        <v>0</v>
      </c>
      <c r="D207">
        <v>4</v>
      </c>
      <c r="E207">
        <v>565450</v>
      </c>
      <c r="F207">
        <v>918621.8903960397</v>
      </c>
      <c r="G207">
        <v>-38</v>
      </c>
      <c r="H207" t="s">
        <v>404</v>
      </c>
      <c r="I207">
        <v>59</v>
      </c>
      <c r="J207">
        <v>9583.8983050847455</v>
      </c>
      <c r="K207">
        <v>14</v>
      </c>
      <c r="L207">
        <v>2</v>
      </c>
      <c r="M207">
        <v>0</v>
      </c>
      <c r="N207">
        <v>0</v>
      </c>
    </row>
    <row r="208" spans="1:14" x14ac:dyDescent="0.35">
      <c r="A208" t="s">
        <v>409</v>
      </c>
      <c r="B208" s="110">
        <v>45895</v>
      </c>
      <c r="C208">
        <v>0</v>
      </c>
      <c r="D208">
        <v>4</v>
      </c>
      <c r="E208">
        <v>585250</v>
      </c>
      <c r="F208">
        <v>918621.8903960397</v>
      </c>
      <c r="G208">
        <v>-36</v>
      </c>
      <c r="H208" t="s">
        <v>404</v>
      </c>
      <c r="I208">
        <v>49</v>
      </c>
      <c r="J208">
        <v>11943.877551020409</v>
      </c>
      <c r="K208">
        <v>15</v>
      </c>
      <c r="L208">
        <v>2</v>
      </c>
      <c r="M208">
        <v>0</v>
      </c>
      <c r="N208">
        <v>0</v>
      </c>
    </row>
    <row r="209" spans="1:14" x14ac:dyDescent="0.35">
      <c r="A209" t="s">
        <v>410</v>
      </c>
      <c r="B209" s="110">
        <v>45896</v>
      </c>
      <c r="C209">
        <v>0</v>
      </c>
      <c r="D209">
        <v>4</v>
      </c>
      <c r="E209">
        <v>462160</v>
      </c>
      <c r="F209">
        <v>918621.8903960397</v>
      </c>
      <c r="G209">
        <v>-50</v>
      </c>
      <c r="H209" t="s">
        <v>408</v>
      </c>
      <c r="I209">
        <v>34</v>
      </c>
      <c r="J209">
        <v>13592.941176470587</v>
      </c>
      <c r="K209">
        <v>15.5</v>
      </c>
      <c r="L209">
        <v>2</v>
      </c>
      <c r="M209">
        <v>0</v>
      </c>
      <c r="N209">
        <v>0</v>
      </c>
    </row>
    <row r="210" spans="1:14" x14ac:dyDescent="0.35">
      <c r="A210" t="s">
        <v>411</v>
      </c>
      <c r="B210" s="110">
        <v>45897</v>
      </c>
      <c r="C210">
        <v>0</v>
      </c>
      <c r="D210">
        <v>4</v>
      </c>
      <c r="E210">
        <v>687920</v>
      </c>
      <c r="F210">
        <v>918621.8903960397</v>
      </c>
      <c r="G210">
        <v>-25</v>
      </c>
      <c r="H210" t="s">
        <v>404</v>
      </c>
      <c r="I210">
        <v>53</v>
      </c>
      <c r="J210">
        <v>12979.622641509433</v>
      </c>
      <c r="K210">
        <v>16</v>
      </c>
      <c r="L210">
        <v>2</v>
      </c>
      <c r="M210">
        <v>0</v>
      </c>
      <c r="N210">
        <v>0</v>
      </c>
    </row>
    <row r="211" spans="1:14" x14ac:dyDescent="0.35">
      <c r="A211" t="s">
        <v>412</v>
      </c>
      <c r="B211" s="110">
        <v>45898</v>
      </c>
      <c r="C211">
        <v>0</v>
      </c>
      <c r="D211">
        <v>5</v>
      </c>
      <c r="E211">
        <v>889170</v>
      </c>
      <c r="F211">
        <v>918621.8903960397</v>
      </c>
      <c r="G211">
        <v>-3</v>
      </c>
      <c r="H211" t="s">
        <v>406</v>
      </c>
      <c r="I211">
        <v>66</v>
      </c>
      <c r="J211">
        <v>13472.272727272728</v>
      </c>
      <c r="K211">
        <v>16</v>
      </c>
      <c r="L211">
        <v>2</v>
      </c>
      <c r="M211">
        <v>0</v>
      </c>
      <c r="N211">
        <v>0</v>
      </c>
    </row>
    <row r="212" spans="1:14" x14ac:dyDescent="0.35">
      <c r="A212" t="s">
        <v>403</v>
      </c>
      <c r="B212" s="110">
        <v>45899</v>
      </c>
      <c r="C212">
        <v>0</v>
      </c>
      <c r="D212">
        <v>5</v>
      </c>
      <c r="E212">
        <v>884560</v>
      </c>
      <c r="F212">
        <v>918621.8903960397</v>
      </c>
      <c r="G212">
        <v>-4</v>
      </c>
      <c r="H212" t="s">
        <v>406</v>
      </c>
      <c r="I212">
        <v>57</v>
      </c>
      <c r="J212">
        <v>15518.596491228071</v>
      </c>
      <c r="K212">
        <v>9</v>
      </c>
      <c r="L212">
        <v>1</v>
      </c>
      <c r="M212">
        <v>12.2</v>
      </c>
      <c r="N212">
        <v>3</v>
      </c>
    </row>
    <row r="213" spans="1:14" x14ac:dyDescent="0.35">
      <c r="A213" t="s">
        <v>405</v>
      </c>
      <c r="B213" s="110">
        <v>45900</v>
      </c>
      <c r="C213">
        <v>0</v>
      </c>
      <c r="D213">
        <v>5</v>
      </c>
      <c r="E213">
        <v>1621435</v>
      </c>
      <c r="F213">
        <v>918621.8903960397</v>
      </c>
      <c r="G213">
        <v>77</v>
      </c>
      <c r="H213" t="s">
        <v>414</v>
      </c>
      <c r="I213">
        <v>105</v>
      </c>
      <c r="J213">
        <v>15442.238095238095</v>
      </c>
      <c r="K213">
        <v>10</v>
      </c>
      <c r="L213">
        <v>1</v>
      </c>
      <c r="M213">
        <v>0.1</v>
      </c>
      <c r="N213">
        <v>1</v>
      </c>
    </row>
    <row r="214" spans="1:14" x14ac:dyDescent="0.35">
      <c r="A214" t="s">
        <v>407</v>
      </c>
      <c r="B214" s="110">
        <v>45901</v>
      </c>
      <c r="C214">
        <v>0</v>
      </c>
      <c r="D214">
        <v>1</v>
      </c>
      <c r="E214">
        <v>622580</v>
      </c>
      <c r="F214">
        <v>906581.17142857146</v>
      </c>
      <c r="G214">
        <v>-31</v>
      </c>
      <c r="H214" t="s">
        <v>404</v>
      </c>
      <c r="I214">
        <v>54</v>
      </c>
      <c r="J214">
        <v>11529.259259259259</v>
      </c>
      <c r="K214">
        <v>10.5</v>
      </c>
      <c r="L214">
        <v>1</v>
      </c>
      <c r="M214">
        <v>0</v>
      </c>
      <c r="N214">
        <v>0</v>
      </c>
    </row>
    <row r="215" spans="1:14" x14ac:dyDescent="0.35">
      <c r="A215" t="s">
        <v>409</v>
      </c>
      <c r="B215" s="110">
        <v>45902</v>
      </c>
      <c r="C215">
        <v>0</v>
      </c>
      <c r="D215">
        <v>1</v>
      </c>
      <c r="E215">
        <v>547050</v>
      </c>
      <c r="F215">
        <v>906581.17142857146</v>
      </c>
      <c r="G215">
        <v>-40</v>
      </c>
      <c r="H215" t="s">
        <v>408</v>
      </c>
      <c r="I215">
        <v>47</v>
      </c>
      <c r="J215">
        <v>11639.36170212766</v>
      </c>
      <c r="K215">
        <v>15.8</v>
      </c>
      <c r="L215">
        <v>2</v>
      </c>
      <c r="M215">
        <v>0</v>
      </c>
      <c r="N215">
        <v>0</v>
      </c>
    </row>
    <row r="216" spans="1:14" x14ac:dyDescent="0.35">
      <c r="A216" t="s">
        <v>410</v>
      </c>
      <c r="B216" s="110">
        <v>45903</v>
      </c>
      <c r="C216">
        <v>0</v>
      </c>
      <c r="D216">
        <v>1</v>
      </c>
      <c r="E216">
        <v>727185</v>
      </c>
      <c r="F216">
        <v>906581.17142857146</v>
      </c>
      <c r="G216">
        <v>-20</v>
      </c>
      <c r="H216" t="s">
        <v>404</v>
      </c>
      <c r="I216">
        <v>58</v>
      </c>
      <c r="J216">
        <v>12537.672413793103</v>
      </c>
      <c r="K216">
        <v>12</v>
      </c>
      <c r="L216">
        <v>1</v>
      </c>
      <c r="M216">
        <v>0</v>
      </c>
      <c r="N216">
        <v>0</v>
      </c>
    </row>
    <row r="217" spans="1:14" x14ac:dyDescent="0.35">
      <c r="A217" t="s">
        <v>411</v>
      </c>
      <c r="B217" s="110">
        <v>45904</v>
      </c>
      <c r="C217">
        <v>0</v>
      </c>
      <c r="D217">
        <v>1</v>
      </c>
      <c r="E217">
        <v>849470</v>
      </c>
      <c r="F217">
        <v>906581.17142857146</v>
      </c>
      <c r="G217">
        <v>-6</v>
      </c>
      <c r="H217" t="s">
        <v>406</v>
      </c>
      <c r="I217">
        <v>60</v>
      </c>
      <c r="J217">
        <v>14157.833333333334</v>
      </c>
      <c r="K217">
        <v>8</v>
      </c>
      <c r="L217">
        <v>1</v>
      </c>
      <c r="M217">
        <v>0</v>
      </c>
      <c r="N217">
        <v>0</v>
      </c>
    </row>
    <row r="218" spans="1:14" x14ac:dyDescent="0.35">
      <c r="A218" t="s">
        <v>412</v>
      </c>
      <c r="B218" s="110">
        <v>45905</v>
      </c>
      <c r="C218">
        <v>0</v>
      </c>
      <c r="D218">
        <v>1</v>
      </c>
      <c r="E218">
        <v>971680</v>
      </c>
      <c r="F218">
        <v>906581.17142857146</v>
      </c>
      <c r="G218">
        <v>7</v>
      </c>
      <c r="H218" t="s">
        <v>406</v>
      </c>
      <c r="I218">
        <v>70</v>
      </c>
      <c r="J218">
        <v>13881.142857142857</v>
      </c>
      <c r="K218">
        <v>7.5</v>
      </c>
      <c r="L218">
        <v>1</v>
      </c>
      <c r="M218">
        <v>0</v>
      </c>
      <c r="N218">
        <v>0</v>
      </c>
    </row>
    <row r="219" spans="1:14" x14ac:dyDescent="0.35">
      <c r="A219" t="s">
        <v>403</v>
      </c>
      <c r="B219" s="110">
        <v>45906</v>
      </c>
      <c r="C219">
        <v>0</v>
      </c>
      <c r="D219">
        <v>1</v>
      </c>
      <c r="E219">
        <v>1311170</v>
      </c>
      <c r="F219">
        <v>906581.17142857146</v>
      </c>
      <c r="G219">
        <v>45</v>
      </c>
      <c r="H219" t="s">
        <v>414</v>
      </c>
      <c r="I219">
        <v>92</v>
      </c>
      <c r="J219">
        <v>14251.847826086956</v>
      </c>
      <c r="K219">
        <v>9</v>
      </c>
      <c r="L219">
        <v>1</v>
      </c>
      <c r="M219">
        <v>0</v>
      </c>
      <c r="N219">
        <v>0</v>
      </c>
    </row>
    <row r="220" spans="1:14" x14ac:dyDescent="0.35">
      <c r="A220" t="s">
        <v>405</v>
      </c>
      <c r="B220" s="110">
        <v>45907</v>
      </c>
      <c r="C220">
        <v>0</v>
      </c>
      <c r="D220">
        <v>1</v>
      </c>
      <c r="E220">
        <v>1388930</v>
      </c>
      <c r="F220">
        <v>906581.17142857146</v>
      </c>
      <c r="G220">
        <v>53</v>
      </c>
      <c r="H220" t="s">
        <v>414</v>
      </c>
      <c r="I220">
        <v>89</v>
      </c>
      <c r="J220">
        <v>15605.955056179775</v>
      </c>
      <c r="K220">
        <v>11</v>
      </c>
      <c r="L220">
        <v>1</v>
      </c>
      <c r="M220">
        <v>0</v>
      </c>
      <c r="N220">
        <v>0</v>
      </c>
    </row>
    <row r="221" spans="1:14" x14ac:dyDescent="0.35">
      <c r="A221" t="s">
        <v>407</v>
      </c>
      <c r="B221" s="110">
        <v>45908</v>
      </c>
      <c r="C221">
        <v>0</v>
      </c>
      <c r="D221">
        <v>2</v>
      </c>
      <c r="E221">
        <v>629309</v>
      </c>
      <c r="F221">
        <v>906581.17142857146</v>
      </c>
      <c r="G221">
        <v>-31</v>
      </c>
      <c r="H221" t="s">
        <v>404</v>
      </c>
      <c r="I221">
        <v>58</v>
      </c>
      <c r="J221">
        <v>10850.155172413793</v>
      </c>
      <c r="K221">
        <v>14</v>
      </c>
      <c r="L221">
        <v>2</v>
      </c>
      <c r="M221">
        <v>0</v>
      </c>
      <c r="N221">
        <v>0</v>
      </c>
    </row>
    <row r="222" spans="1:14" x14ac:dyDescent="0.35">
      <c r="A222" t="s">
        <v>409</v>
      </c>
      <c r="B222" s="110">
        <v>45909</v>
      </c>
      <c r="C222">
        <v>0</v>
      </c>
      <c r="D222">
        <v>2</v>
      </c>
      <c r="E222">
        <v>614750</v>
      </c>
      <c r="F222">
        <v>906581.17142857146</v>
      </c>
      <c r="G222">
        <v>-32</v>
      </c>
      <c r="H222" t="s">
        <v>404</v>
      </c>
      <c r="I222">
        <v>51</v>
      </c>
      <c r="J222">
        <v>12053.921568627451</v>
      </c>
      <c r="K222">
        <v>17</v>
      </c>
      <c r="L222">
        <v>2</v>
      </c>
      <c r="M222">
        <v>0</v>
      </c>
      <c r="N222">
        <v>0</v>
      </c>
    </row>
    <row r="223" spans="1:14" x14ac:dyDescent="0.35">
      <c r="A223" t="s">
        <v>410</v>
      </c>
      <c r="B223" s="110">
        <v>45910</v>
      </c>
      <c r="C223">
        <v>0</v>
      </c>
      <c r="D223">
        <v>2</v>
      </c>
      <c r="E223">
        <v>484500</v>
      </c>
      <c r="F223">
        <v>906581.17142857146</v>
      </c>
      <c r="G223">
        <v>-47</v>
      </c>
      <c r="H223" t="s">
        <v>408</v>
      </c>
      <c r="I223">
        <v>43</v>
      </c>
      <c r="J223">
        <v>11267.441860465116</v>
      </c>
      <c r="K223">
        <v>20</v>
      </c>
      <c r="L223">
        <v>2</v>
      </c>
      <c r="M223">
        <v>0</v>
      </c>
      <c r="N223">
        <v>0</v>
      </c>
    </row>
    <row r="224" spans="1:14" x14ac:dyDescent="0.35">
      <c r="A224" t="s">
        <v>411</v>
      </c>
      <c r="B224" s="110">
        <v>45911</v>
      </c>
      <c r="C224">
        <v>0</v>
      </c>
      <c r="D224">
        <v>2</v>
      </c>
      <c r="E224">
        <v>642530</v>
      </c>
      <c r="F224">
        <v>906581.17142857146</v>
      </c>
      <c r="G224">
        <v>-29</v>
      </c>
      <c r="H224" t="s">
        <v>404</v>
      </c>
      <c r="I224">
        <v>46</v>
      </c>
      <c r="J224">
        <v>13968.04347826087</v>
      </c>
      <c r="K224">
        <v>15</v>
      </c>
      <c r="L224">
        <v>2</v>
      </c>
      <c r="M224">
        <v>0</v>
      </c>
      <c r="N224">
        <v>0</v>
      </c>
    </row>
    <row r="225" spans="1:14" x14ac:dyDescent="0.35">
      <c r="A225" t="s">
        <v>412</v>
      </c>
      <c r="B225" s="110">
        <v>45912</v>
      </c>
      <c r="C225">
        <v>0</v>
      </c>
      <c r="D225">
        <v>2</v>
      </c>
      <c r="E225">
        <v>956095</v>
      </c>
      <c r="F225">
        <v>906581.17142857146</v>
      </c>
      <c r="G225">
        <v>5</v>
      </c>
      <c r="H225" t="s">
        <v>406</v>
      </c>
      <c r="I225">
        <v>67</v>
      </c>
      <c r="J225">
        <v>14270.074626865671</v>
      </c>
      <c r="K225">
        <v>14.5</v>
      </c>
      <c r="L225">
        <v>2</v>
      </c>
      <c r="M225">
        <v>0</v>
      </c>
      <c r="N225">
        <v>0</v>
      </c>
    </row>
    <row r="226" spans="1:14" x14ac:dyDescent="0.35">
      <c r="A226" t="s">
        <v>403</v>
      </c>
      <c r="B226" s="110">
        <v>45913</v>
      </c>
      <c r="C226">
        <v>0</v>
      </c>
      <c r="D226">
        <v>2</v>
      </c>
      <c r="E226">
        <v>1296740</v>
      </c>
      <c r="F226">
        <v>906581.17142857146</v>
      </c>
      <c r="G226">
        <v>43</v>
      </c>
      <c r="H226" t="s">
        <v>414</v>
      </c>
      <c r="I226">
        <v>81</v>
      </c>
      <c r="J226">
        <v>16009.135802469136</v>
      </c>
      <c r="K226">
        <v>19</v>
      </c>
      <c r="L226">
        <v>2</v>
      </c>
      <c r="M226">
        <v>0</v>
      </c>
      <c r="N226">
        <v>0</v>
      </c>
    </row>
    <row r="227" spans="1:14" x14ac:dyDescent="0.35">
      <c r="A227" t="s">
        <v>405</v>
      </c>
      <c r="B227" s="110">
        <v>45914</v>
      </c>
      <c r="C227">
        <v>0</v>
      </c>
      <c r="D227">
        <v>2</v>
      </c>
      <c r="E227">
        <v>1331575</v>
      </c>
      <c r="F227">
        <v>906581.17142857146</v>
      </c>
      <c r="G227">
        <v>47</v>
      </c>
      <c r="H227" t="s">
        <v>414</v>
      </c>
      <c r="I227">
        <v>80</v>
      </c>
      <c r="J227">
        <v>16644.6875</v>
      </c>
      <c r="K227">
        <v>15</v>
      </c>
      <c r="L227">
        <v>2</v>
      </c>
      <c r="M227">
        <v>0</v>
      </c>
      <c r="N227">
        <v>0</v>
      </c>
    </row>
    <row r="228" spans="1:14" x14ac:dyDescent="0.35">
      <c r="A228" t="s">
        <v>407</v>
      </c>
      <c r="B228" s="110">
        <v>45915</v>
      </c>
      <c r="C228">
        <v>0</v>
      </c>
      <c r="D228">
        <v>3</v>
      </c>
      <c r="E228">
        <v>596120</v>
      </c>
      <c r="F228">
        <v>906581.17142857146</v>
      </c>
      <c r="G228">
        <v>-34</v>
      </c>
      <c r="H228" t="s">
        <v>404</v>
      </c>
      <c r="I228">
        <v>52</v>
      </c>
      <c r="J228">
        <v>11463.846153846154</v>
      </c>
      <c r="K228">
        <v>16.5</v>
      </c>
      <c r="L228">
        <v>2</v>
      </c>
      <c r="M228">
        <v>0</v>
      </c>
      <c r="N228">
        <v>0</v>
      </c>
    </row>
    <row r="229" spans="1:14" x14ac:dyDescent="0.35">
      <c r="A229" t="s">
        <v>409</v>
      </c>
      <c r="B229" s="110">
        <v>45916</v>
      </c>
      <c r="C229">
        <v>0</v>
      </c>
      <c r="D229">
        <v>3</v>
      </c>
      <c r="E229">
        <v>421070</v>
      </c>
      <c r="F229">
        <v>906581.17142857146</v>
      </c>
      <c r="G229">
        <v>-54</v>
      </c>
      <c r="H229" t="s">
        <v>408</v>
      </c>
      <c r="I229">
        <v>40</v>
      </c>
      <c r="J229">
        <v>10526.75</v>
      </c>
      <c r="K229">
        <v>18.5</v>
      </c>
      <c r="L229">
        <v>2</v>
      </c>
      <c r="M229">
        <v>0</v>
      </c>
      <c r="N229">
        <v>0</v>
      </c>
    </row>
    <row r="230" spans="1:14" x14ac:dyDescent="0.35">
      <c r="A230" t="s">
        <v>410</v>
      </c>
      <c r="B230" s="110">
        <v>45917</v>
      </c>
      <c r="C230">
        <v>0</v>
      </c>
      <c r="D230">
        <v>3</v>
      </c>
      <c r="E230">
        <v>665020</v>
      </c>
      <c r="F230">
        <v>906581.17142857146</v>
      </c>
      <c r="G230">
        <v>-27</v>
      </c>
      <c r="H230" t="s">
        <v>404</v>
      </c>
      <c r="I230">
        <v>54</v>
      </c>
      <c r="J230">
        <v>12315.185185185184</v>
      </c>
      <c r="K230">
        <v>16</v>
      </c>
      <c r="L230">
        <v>2</v>
      </c>
      <c r="M230">
        <v>0</v>
      </c>
      <c r="N230">
        <v>0</v>
      </c>
    </row>
    <row r="231" spans="1:14" x14ac:dyDescent="0.35">
      <c r="A231" t="s">
        <v>411</v>
      </c>
      <c r="B231" s="110">
        <v>45918</v>
      </c>
      <c r="C231">
        <v>0</v>
      </c>
      <c r="D231">
        <v>3</v>
      </c>
      <c r="E231">
        <v>564375</v>
      </c>
      <c r="F231">
        <v>906581.17142857146</v>
      </c>
      <c r="G231">
        <v>-38</v>
      </c>
      <c r="H231" t="s">
        <v>404</v>
      </c>
      <c r="I231">
        <v>43</v>
      </c>
      <c r="J231">
        <v>13125</v>
      </c>
      <c r="K231">
        <v>20</v>
      </c>
      <c r="L231">
        <v>2</v>
      </c>
      <c r="M231">
        <v>0.2</v>
      </c>
      <c r="N231">
        <v>1</v>
      </c>
    </row>
    <row r="232" spans="1:14" x14ac:dyDescent="0.35">
      <c r="A232" t="s">
        <v>412</v>
      </c>
      <c r="B232" s="110">
        <v>45919</v>
      </c>
      <c r="C232">
        <v>0</v>
      </c>
      <c r="D232">
        <v>3</v>
      </c>
      <c r="E232">
        <v>697255</v>
      </c>
      <c r="F232">
        <v>906581.17142857146</v>
      </c>
      <c r="G232">
        <v>-23</v>
      </c>
      <c r="H232" t="s">
        <v>404</v>
      </c>
      <c r="I232">
        <v>56</v>
      </c>
      <c r="J232">
        <v>12450.982142857143</v>
      </c>
      <c r="K232">
        <v>24</v>
      </c>
      <c r="L232">
        <v>3</v>
      </c>
      <c r="M232">
        <v>2.4</v>
      </c>
      <c r="N232">
        <v>2</v>
      </c>
    </row>
    <row r="233" spans="1:14" x14ac:dyDescent="0.35">
      <c r="A233" t="s">
        <v>403</v>
      </c>
      <c r="B233" s="110">
        <v>45920</v>
      </c>
      <c r="C233">
        <v>1</v>
      </c>
      <c r="D233">
        <v>3</v>
      </c>
      <c r="E233">
        <v>798645</v>
      </c>
      <c r="F233">
        <v>906581.17142857146</v>
      </c>
      <c r="G233">
        <v>-12</v>
      </c>
      <c r="H233" t="s">
        <v>404</v>
      </c>
      <c r="I233">
        <v>60</v>
      </c>
      <c r="J233">
        <v>13310.75</v>
      </c>
      <c r="K233">
        <v>15</v>
      </c>
      <c r="L233">
        <v>2</v>
      </c>
      <c r="M233">
        <v>0.06</v>
      </c>
      <c r="N233">
        <v>0</v>
      </c>
    </row>
    <row r="234" spans="1:14" x14ac:dyDescent="0.35">
      <c r="A234" t="s">
        <v>405</v>
      </c>
      <c r="B234" s="110">
        <v>45921</v>
      </c>
      <c r="C234">
        <v>0</v>
      </c>
      <c r="D234">
        <v>3</v>
      </c>
      <c r="E234">
        <v>1301790</v>
      </c>
      <c r="F234">
        <v>906581.17142857146</v>
      </c>
      <c r="G234">
        <v>44</v>
      </c>
      <c r="H234" t="s">
        <v>414</v>
      </c>
      <c r="I234">
        <v>81</v>
      </c>
      <c r="J234">
        <v>16071.481481481482</v>
      </c>
      <c r="K234">
        <v>14</v>
      </c>
      <c r="L234">
        <v>2</v>
      </c>
      <c r="M234">
        <v>0.5</v>
      </c>
      <c r="N234">
        <v>1</v>
      </c>
    </row>
    <row r="235" spans="1:14" x14ac:dyDescent="0.35">
      <c r="A235" t="s">
        <v>407</v>
      </c>
      <c r="B235" s="110">
        <v>45922</v>
      </c>
      <c r="C235">
        <v>0</v>
      </c>
      <c r="D235">
        <v>4</v>
      </c>
      <c r="E235">
        <v>713840</v>
      </c>
      <c r="F235">
        <v>906581.17142857146</v>
      </c>
      <c r="G235">
        <v>-21</v>
      </c>
      <c r="H235" t="s">
        <v>404</v>
      </c>
      <c r="I235">
        <v>56</v>
      </c>
      <c r="J235">
        <v>12747.142857142857</v>
      </c>
      <c r="K235">
        <v>14</v>
      </c>
      <c r="L235">
        <v>2</v>
      </c>
      <c r="M235">
        <v>0</v>
      </c>
      <c r="N235">
        <v>0</v>
      </c>
    </row>
    <row r="236" spans="1:14" x14ac:dyDescent="0.35">
      <c r="A236" t="s">
        <v>409</v>
      </c>
      <c r="B236" s="110">
        <v>45923</v>
      </c>
      <c r="C236">
        <v>0</v>
      </c>
      <c r="D236">
        <v>4</v>
      </c>
      <c r="E236">
        <v>880910</v>
      </c>
      <c r="F236">
        <v>906581.17142857146</v>
      </c>
      <c r="G236">
        <v>-3</v>
      </c>
      <c r="H236" t="s">
        <v>406</v>
      </c>
      <c r="I236">
        <v>69</v>
      </c>
      <c r="J236">
        <v>12766.811594202898</v>
      </c>
      <c r="K236">
        <v>17.5</v>
      </c>
      <c r="L236">
        <v>2</v>
      </c>
      <c r="M236">
        <v>0</v>
      </c>
      <c r="N236">
        <v>0</v>
      </c>
    </row>
    <row r="237" spans="1:14" x14ac:dyDescent="0.35">
      <c r="A237" t="s">
        <v>410</v>
      </c>
      <c r="B237" s="110">
        <v>45924</v>
      </c>
      <c r="C237">
        <v>0</v>
      </c>
      <c r="D237">
        <v>4</v>
      </c>
      <c r="E237">
        <v>519420</v>
      </c>
      <c r="F237">
        <v>906581.17142857146</v>
      </c>
      <c r="G237">
        <v>-43</v>
      </c>
      <c r="H237" t="s">
        <v>408</v>
      </c>
      <c r="I237">
        <v>41</v>
      </c>
      <c r="J237">
        <v>12668.780487804877</v>
      </c>
      <c r="K237">
        <v>15</v>
      </c>
      <c r="L237">
        <v>2</v>
      </c>
      <c r="M237">
        <v>0</v>
      </c>
      <c r="N237">
        <v>0</v>
      </c>
    </row>
    <row r="238" spans="1:14" x14ac:dyDescent="0.35">
      <c r="A238" t="s">
        <v>411</v>
      </c>
      <c r="B238" s="110">
        <v>45925</v>
      </c>
      <c r="C238">
        <v>0</v>
      </c>
      <c r="D238">
        <v>4</v>
      </c>
      <c r="E238">
        <v>1830495</v>
      </c>
      <c r="F238">
        <v>906581.17142857146</v>
      </c>
      <c r="G238">
        <v>102</v>
      </c>
      <c r="H238" t="s">
        <v>414</v>
      </c>
      <c r="I238">
        <v>107</v>
      </c>
      <c r="J238">
        <v>17107.429906542056</v>
      </c>
      <c r="K238">
        <v>14</v>
      </c>
      <c r="L238">
        <v>2</v>
      </c>
      <c r="M238">
        <v>0</v>
      </c>
      <c r="N238">
        <v>0</v>
      </c>
    </row>
    <row r="239" spans="1:14" x14ac:dyDescent="0.35">
      <c r="A239" t="s">
        <v>412</v>
      </c>
      <c r="B239" s="110">
        <v>45926</v>
      </c>
      <c r="C239">
        <v>0</v>
      </c>
      <c r="D239">
        <v>4</v>
      </c>
      <c r="E239">
        <v>559980</v>
      </c>
      <c r="F239">
        <v>906581.17142857146</v>
      </c>
      <c r="G239">
        <v>-38</v>
      </c>
      <c r="H239" t="s">
        <v>404</v>
      </c>
      <c r="I239">
        <v>42</v>
      </c>
      <c r="J239">
        <v>13332.857142857143</v>
      </c>
      <c r="K239">
        <v>17.5</v>
      </c>
      <c r="L239">
        <v>2</v>
      </c>
      <c r="M239">
        <v>9.1999999999999993</v>
      </c>
      <c r="N239">
        <v>2</v>
      </c>
    </row>
    <row r="240" spans="1:14" x14ac:dyDescent="0.35">
      <c r="A240" t="s">
        <v>403</v>
      </c>
      <c r="B240" s="110">
        <v>45927</v>
      </c>
      <c r="C240">
        <v>0</v>
      </c>
      <c r="D240">
        <v>4</v>
      </c>
      <c r="E240">
        <v>1410360</v>
      </c>
      <c r="F240">
        <v>906581.17142857146</v>
      </c>
      <c r="G240">
        <v>56</v>
      </c>
      <c r="H240" t="s">
        <v>414</v>
      </c>
      <c r="I240">
        <v>97</v>
      </c>
      <c r="J240">
        <v>14539.793814432989</v>
      </c>
      <c r="K240">
        <v>14.5</v>
      </c>
      <c r="L240">
        <v>2</v>
      </c>
      <c r="M240">
        <v>17.7</v>
      </c>
      <c r="N240">
        <v>3</v>
      </c>
    </row>
    <row r="241" spans="1:14" x14ac:dyDescent="0.35">
      <c r="A241" t="s">
        <v>405</v>
      </c>
      <c r="B241" s="110">
        <v>45928</v>
      </c>
      <c r="C241">
        <v>0</v>
      </c>
      <c r="D241">
        <v>4</v>
      </c>
      <c r="E241">
        <v>1193210</v>
      </c>
      <c r="F241">
        <v>906581.17142857146</v>
      </c>
      <c r="G241">
        <v>32</v>
      </c>
      <c r="H241" t="s">
        <v>413</v>
      </c>
      <c r="I241">
        <v>77</v>
      </c>
      <c r="J241">
        <v>15496.233766233767</v>
      </c>
      <c r="K241">
        <v>16.5</v>
      </c>
      <c r="L241">
        <v>2</v>
      </c>
      <c r="M241">
        <v>0</v>
      </c>
      <c r="N241">
        <v>0</v>
      </c>
    </row>
    <row r="242" spans="1:14" x14ac:dyDescent="0.35">
      <c r="A242" t="s">
        <v>407</v>
      </c>
      <c r="B242" s="110">
        <v>45929</v>
      </c>
      <c r="C242">
        <v>1</v>
      </c>
      <c r="D242">
        <v>5</v>
      </c>
      <c r="E242">
        <v>703130</v>
      </c>
      <c r="F242">
        <v>906581.17142857146</v>
      </c>
      <c r="G242">
        <v>-22</v>
      </c>
      <c r="H242" t="s">
        <v>404</v>
      </c>
      <c r="I242">
        <v>43</v>
      </c>
      <c r="J242">
        <v>16351.860465116279</v>
      </c>
      <c r="K242">
        <v>18.5</v>
      </c>
      <c r="L242">
        <v>2</v>
      </c>
      <c r="M242">
        <v>0</v>
      </c>
      <c r="N242">
        <v>0</v>
      </c>
    </row>
    <row r="243" spans="1:14" x14ac:dyDescent="0.35">
      <c r="A243" t="s">
        <v>409</v>
      </c>
      <c r="B243" s="110">
        <v>45930</v>
      </c>
      <c r="C243">
        <v>0</v>
      </c>
      <c r="D243">
        <v>5</v>
      </c>
      <c r="E243">
        <v>662535</v>
      </c>
      <c r="F243">
        <v>906581.17142857146</v>
      </c>
      <c r="G243">
        <v>-27</v>
      </c>
      <c r="H243" t="s">
        <v>404</v>
      </c>
      <c r="I243">
        <v>42</v>
      </c>
      <c r="J243">
        <v>15774.642857142857</v>
      </c>
      <c r="K243">
        <v>15</v>
      </c>
      <c r="L243">
        <v>2</v>
      </c>
      <c r="M243">
        <v>0.2</v>
      </c>
      <c r="N243">
        <v>1</v>
      </c>
    </row>
    <row r="244" spans="1:14" x14ac:dyDescent="0.35">
      <c r="A244" t="s">
        <v>410</v>
      </c>
      <c r="B244" s="110">
        <v>45931</v>
      </c>
      <c r="C244">
        <v>0</v>
      </c>
      <c r="D244">
        <v>1</v>
      </c>
      <c r="E244">
        <v>550610</v>
      </c>
      <c r="F244">
        <v>939224.07499999995</v>
      </c>
      <c r="G244">
        <v>-41</v>
      </c>
      <c r="H244" t="s">
        <v>408</v>
      </c>
      <c r="I244">
        <v>48</v>
      </c>
      <c r="J244">
        <v>11471.041666666666</v>
      </c>
      <c r="K244">
        <v>16</v>
      </c>
      <c r="L244">
        <v>2</v>
      </c>
      <c r="M244">
        <v>0.8</v>
      </c>
      <c r="N244">
        <v>1</v>
      </c>
    </row>
    <row r="245" spans="1:14" x14ac:dyDescent="0.35">
      <c r="A245" t="s">
        <v>411</v>
      </c>
      <c r="B245" s="110">
        <v>45932</v>
      </c>
      <c r="C245">
        <v>0</v>
      </c>
      <c r="D245">
        <v>1</v>
      </c>
      <c r="E245">
        <v>518710</v>
      </c>
      <c r="F245">
        <v>939224.07499999995</v>
      </c>
      <c r="G245">
        <v>-45</v>
      </c>
      <c r="H245" t="s">
        <v>408</v>
      </c>
      <c r="I245">
        <v>42</v>
      </c>
      <c r="J245">
        <v>12350.238095238095</v>
      </c>
      <c r="K245">
        <v>18</v>
      </c>
      <c r="L245">
        <v>2</v>
      </c>
      <c r="M245">
        <v>0</v>
      </c>
      <c r="N245">
        <v>0</v>
      </c>
    </row>
    <row r="246" spans="1:14" x14ac:dyDescent="0.35">
      <c r="A246" t="s">
        <v>412</v>
      </c>
      <c r="B246" s="110">
        <v>45933</v>
      </c>
      <c r="C246">
        <v>0</v>
      </c>
      <c r="D246">
        <v>1</v>
      </c>
      <c r="E246">
        <v>746100</v>
      </c>
      <c r="F246">
        <v>939224.07499999995</v>
      </c>
      <c r="G246">
        <v>-21</v>
      </c>
      <c r="H246" t="s">
        <v>404</v>
      </c>
      <c r="I246">
        <v>56</v>
      </c>
      <c r="J246">
        <v>13323.214285714286</v>
      </c>
      <c r="K246">
        <v>21.5</v>
      </c>
      <c r="L246">
        <v>3</v>
      </c>
      <c r="M246">
        <v>0</v>
      </c>
      <c r="N246">
        <v>0</v>
      </c>
    </row>
    <row r="247" spans="1:14" x14ac:dyDescent="0.35">
      <c r="A247" t="s">
        <v>403</v>
      </c>
      <c r="B247" s="110">
        <v>45934</v>
      </c>
      <c r="C247">
        <v>0</v>
      </c>
      <c r="D247">
        <v>1</v>
      </c>
      <c r="E247">
        <v>973420</v>
      </c>
      <c r="F247">
        <v>939224.07499999995</v>
      </c>
      <c r="G247">
        <v>4</v>
      </c>
      <c r="H247" t="s">
        <v>406</v>
      </c>
      <c r="I247">
        <v>62</v>
      </c>
      <c r="J247">
        <v>15700.322580645161</v>
      </c>
      <c r="K247">
        <v>25</v>
      </c>
      <c r="L247">
        <v>3</v>
      </c>
      <c r="M247">
        <v>0.5</v>
      </c>
      <c r="N247">
        <v>1</v>
      </c>
    </row>
    <row r="248" spans="1:14" x14ac:dyDescent="0.35">
      <c r="A248" t="s">
        <v>405</v>
      </c>
      <c r="B248" s="110">
        <v>45935</v>
      </c>
      <c r="C248">
        <v>0</v>
      </c>
      <c r="D248">
        <v>1</v>
      </c>
      <c r="E248">
        <v>1233650</v>
      </c>
      <c r="F248">
        <v>939224.07499999995</v>
      </c>
      <c r="G248">
        <v>31</v>
      </c>
      <c r="H248" t="s">
        <v>413</v>
      </c>
      <c r="I248">
        <v>68</v>
      </c>
      <c r="J248">
        <v>18141.911764705881</v>
      </c>
      <c r="K248">
        <v>15.5</v>
      </c>
      <c r="L248">
        <v>2</v>
      </c>
      <c r="M248">
        <v>6.9</v>
      </c>
      <c r="N248">
        <v>2</v>
      </c>
    </row>
    <row r="249" spans="1:14" x14ac:dyDescent="0.35">
      <c r="A249" t="s">
        <v>407</v>
      </c>
      <c r="B249" s="110">
        <v>45936</v>
      </c>
      <c r="C249">
        <v>0</v>
      </c>
      <c r="D249">
        <v>1</v>
      </c>
      <c r="E249">
        <v>704400</v>
      </c>
      <c r="F249">
        <v>939224.07499999995</v>
      </c>
      <c r="G249">
        <v>-25</v>
      </c>
      <c r="H249" t="s">
        <v>404</v>
      </c>
      <c r="I249">
        <v>50</v>
      </c>
      <c r="J249">
        <v>14088</v>
      </c>
      <c r="K249">
        <v>12</v>
      </c>
      <c r="L249">
        <v>1</v>
      </c>
      <c r="M249">
        <v>0</v>
      </c>
      <c r="N249">
        <v>0</v>
      </c>
    </row>
    <row r="250" spans="1:14" x14ac:dyDescent="0.35">
      <c r="A250" t="s">
        <v>409</v>
      </c>
      <c r="B250" s="110">
        <v>45937</v>
      </c>
      <c r="C250">
        <v>0</v>
      </c>
      <c r="D250">
        <v>1</v>
      </c>
      <c r="E250">
        <v>521940</v>
      </c>
      <c r="F250">
        <v>939224.07499999995</v>
      </c>
      <c r="G250">
        <v>-44</v>
      </c>
      <c r="H250" t="s">
        <v>408</v>
      </c>
      <c r="I250">
        <v>43</v>
      </c>
      <c r="J250">
        <v>12138.139534883721</v>
      </c>
      <c r="K250">
        <v>16</v>
      </c>
      <c r="L250">
        <v>2</v>
      </c>
      <c r="M250">
        <v>0</v>
      </c>
      <c r="N250">
        <v>0</v>
      </c>
    </row>
    <row r="251" spans="1:14" x14ac:dyDescent="0.35">
      <c r="A251" t="s">
        <v>410</v>
      </c>
      <c r="B251" s="110">
        <v>45938</v>
      </c>
      <c r="C251">
        <v>0</v>
      </c>
      <c r="D251">
        <v>2</v>
      </c>
      <c r="E251">
        <v>629935</v>
      </c>
      <c r="F251">
        <v>939224.07499999995</v>
      </c>
      <c r="G251">
        <v>-33</v>
      </c>
      <c r="H251" t="s">
        <v>404</v>
      </c>
      <c r="I251">
        <v>52</v>
      </c>
      <c r="J251">
        <v>12114.134615384615</v>
      </c>
      <c r="K251">
        <v>17</v>
      </c>
      <c r="L251">
        <v>2</v>
      </c>
      <c r="M251">
        <v>0</v>
      </c>
      <c r="N251">
        <v>0</v>
      </c>
    </row>
    <row r="252" spans="1:14" x14ac:dyDescent="0.35">
      <c r="A252" t="s">
        <v>411</v>
      </c>
      <c r="B252" s="110">
        <v>45939</v>
      </c>
      <c r="C252">
        <v>0</v>
      </c>
      <c r="D252">
        <v>2</v>
      </c>
      <c r="E252">
        <v>597455</v>
      </c>
      <c r="F252">
        <v>939224.07499999995</v>
      </c>
      <c r="G252">
        <v>-36</v>
      </c>
      <c r="H252" t="s">
        <v>404</v>
      </c>
      <c r="I252">
        <v>47</v>
      </c>
      <c r="J252">
        <v>12711.808510638299</v>
      </c>
      <c r="K252">
        <v>19.5</v>
      </c>
      <c r="L252">
        <v>2</v>
      </c>
      <c r="M252">
        <v>0</v>
      </c>
      <c r="N252">
        <v>0</v>
      </c>
    </row>
    <row r="253" spans="1:14" x14ac:dyDescent="0.35">
      <c r="A253" t="s">
        <v>412</v>
      </c>
      <c r="B253" s="110">
        <v>45940</v>
      </c>
      <c r="C253">
        <v>1</v>
      </c>
      <c r="D253">
        <v>2</v>
      </c>
      <c r="E253">
        <v>1348580</v>
      </c>
      <c r="F253">
        <v>939224.07499999995</v>
      </c>
      <c r="G253">
        <v>44</v>
      </c>
      <c r="H253" t="s">
        <v>414</v>
      </c>
      <c r="I253">
        <v>92</v>
      </c>
      <c r="J253">
        <v>14658.478260869566</v>
      </c>
      <c r="K253">
        <v>22.5</v>
      </c>
      <c r="L253">
        <v>3</v>
      </c>
      <c r="M253">
        <v>0</v>
      </c>
      <c r="N253">
        <v>0</v>
      </c>
    </row>
    <row r="254" spans="1:14" x14ac:dyDescent="0.35">
      <c r="A254" t="s">
        <v>403</v>
      </c>
      <c r="B254" s="110">
        <v>45941</v>
      </c>
      <c r="C254">
        <v>0</v>
      </c>
      <c r="D254">
        <v>2</v>
      </c>
      <c r="E254">
        <v>1484820</v>
      </c>
      <c r="F254">
        <v>939224.07499999995</v>
      </c>
      <c r="G254">
        <v>58</v>
      </c>
      <c r="H254" t="s">
        <v>414</v>
      </c>
      <c r="I254">
        <v>100</v>
      </c>
      <c r="J254">
        <v>14848.2</v>
      </c>
      <c r="K254">
        <v>18.5</v>
      </c>
      <c r="L254">
        <v>2</v>
      </c>
      <c r="M254">
        <v>0</v>
      </c>
      <c r="N254">
        <v>0</v>
      </c>
    </row>
    <row r="255" spans="1:14" x14ac:dyDescent="0.35">
      <c r="A255" t="s">
        <v>405</v>
      </c>
      <c r="B255" s="110">
        <v>45942</v>
      </c>
      <c r="C255">
        <v>0</v>
      </c>
      <c r="D255">
        <v>2</v>
      </c>
      <c r="E255">
        <v>1466778</v>
      </c>
      <c r="F255">
        <v>939224.07499999995</v>
      </c>
      <c r="G255">
        <v>56</v>
      </c>
      <c r="H255" t="s">
        <v>414</v>
      </c>
      <c r="I255">
        <v>87</v>
      </c>
      <c r="J255">
        <v>16859.517241379312</v>
      </c>
      <c r="K255">
        <v>17.5</v>
      </c>
      <c r="L255">
        <v>2</v>
      </c>
      <c r="M255">
        <v>0</v>
      </c>
      <c r="N255">
        <v>0</v>
      </c>
    </row>
    <row r="256" spans="1:14" x14ac:dyDescent="0.35">
      <c r="A256" t="s">
        <v>407</v>
      </c>
      <c r="B256" s="110">
        <v>45943</v>
      </c>
      <c r="C256">
        <v>0</v>
      </c>
      <c r="D256">
        <v>2</v>
      </c>
      <c r="E256">
        <v>670955</v>
      </c>
      <c r="F256">
        <v>939224.07499999995</v>
      </c>
      <c r="G256">
        <v>-29</v>
      </c>
      <c r="H256" t="s">
        <v>404</v>
      </c>
      <c r="I256">
        <v>50</v>
      </c>
      <c r="J256">
        <v>13419.1</v>
      </c>
      <c r="K256">
        <v>19.5</v>
      </c>
      <c r="L256">
        <v>2</v>
      </c>
      <c r="M256">
        <v>0</v>
      </c>
      <c r="N256">
        <v>0</v>
      </c>
    </row>
    <row r="257" spans="1:14" x14ac:dyDescent="0.35">
      <c r="A257" t="s">
        <v>409</v>
      </c>
      <c r="B257" s="110">
        <v>45944</v>
      </c>
      <c r="C257">
        <v>0</v>
      </c>
      <c r="D257">
        <v>2</v>
      </c>
      <c r="E257">
        <v>530385</v>
      </c>
      <c r="F257">
        <v>939224.07499999995</v>
      </c>
      <c r="G257">
        <v>-44</v>
      </c>
      <c r="H257" t="s">
        <v>408</v>
      </c>
      <c r="I257">
        <v>43</v>
      </c>
      <c r="J257">
        <v>12334.534883720929</v>
      </c>
      <c r="K257">
        <v>20</v>
      </c>
      <c r="L257">
        <v>2</v>
      </c>
      <c r="M257">
        <v>0</v>
      </c>
      <c r="N257">
        <v>0</v>
      </c>
    </row>
    <row r="258" spans="1:14" x14ac:dyDescent="0.35">
      <c r="A258" t="s">
        <v>410</v>
      </c>
      <c r="B258" s="110">
        <v>45945</v>
      </c>
      <c r="C258">
        <v>0</v>
      </c>
      <c r="D258">
        <v>3</v>
      </c>
      <c r="E258">
        <v>750900</v>
      </c>
      <c r="F258">
        <v>939224.07499999995</v>
      </c>
      <c r="G258">
        <v>-20</v>
      </c>
      <c r="H258" t="s">
        <v>404</v>
      </c>
      <c r="I258">
        <v>41</v>
      </c>
      <c r="J258">
        <v>18314.634146341465</v>
      </c>
      <c r="K258">
        <v>21.5</v>
      </c>
      <c r="L258">
        <v>3</v>
      </c>
      <c r="M258">
        <v>0</v>
      </c>
      <c r="N258">
        <v>0</v>
      </c>
    </row>
    <row r="259" spans="1:14" x14ac:dyDescent="0.35">
      <c r="A259" t="s">
        <v>411</v>
      </c>
      <c r="B259" s="110">
        <v>45946</v>
      </c>
      <c r="C259">
        <v>0</v>
      </c>
      <c r="D259">
        <v>3</v>
      </c>
      <c r="E259">
        <v>470410</v>
      </c>
      <c r="F259">
        <v>939224.07499999995</v>
      </c>
      <c r="G259">
        <v>-50</v>
      </c>
      <c r="H259" t="s">
        <v>408</v>
      </c>
      <c r="I259">
        <v>34</v>
      </c>
      <c r="J259">
        <v>13835.588235294117</v>
      </c>
      <c r="K259">
        <v>19</v>
      </c>
      <c r="L259">
        <v>2</v>
      </c>
      <c r="M259">
        <v>2.5</v>
      </c>
      <c r="N259">
        <v>2</v>
      </c>
    </row>
    <row r="260" spans="1:14" x14ac:dyDescent="0.35">
      <c r="A260" t="s">
        <v>412</v>
      </c>
      <c r="B260" s="110">
        <v>45947</v>
      </c>
      <c r="C260">
        <v>0</v>
      </c>
      <c r="D260">
        <v>3</v>
      </c>
      <c r="E260">
        <v>788750</v>
      </c>
      <c r="F260">
        <v>939224.07499999995</v>
      </c>
      <c r="G260">
        <v>-16</v>
      </c>
      <c r="H260" t="s">
        <v>404</v>
      </c>
      <c r="I260">
        <v>62</v>
      </c>
      <c r="J260">
        <v>12721.774193548386</v>
      </c>
      <c r="K260">
        <v>15.5</v>
      </c>
      <c r="L260">
        <v>2</v>
      </c>
      <c r="M260">
        <v>9.1</v>
      </c>
      <c r="N260">
        <v>2</v>
      </c>
    </row>
    <row r="261" spans="1:14" x14ac:dyDescent="0.35">
      <c r="A261" t="s">
        <v>403</v>
      </c>
      <c r="B261" s="110">
        <v>45948</v>
      </c>
      <c r="C261">
        <v>0</v>
      </c>
      <c r="D261">
        <v>3</v>
      </c>
      <c r="E261">
        <v>1926250</v>
      </c>
      <c r="F261">
        <v>939224.07499999995</v>
      </c>
      <c r="G261">
        <v>105</v>
      </c>
      <c r="H261" t="s">
        <v>414</v>
      </c>
      <c r="I261">
        <v>84</v>
      </c>
      <c r="J261">
        <v>22931.547619047618</v>
      </c>
      <c r="K261">
        <v>17.5</v>
      </c>
      <c r="L261">
        <v>2</v>
      </c>
      <c r="M261">
        <v>1.8</v>
      </c>
      <c r="N261">
        <v>1</v>
      </c>
    </row>
    <row r="262" spans="1:14" x14ac:dyDescent="0.35">
      <c r="A262" t="s">
        <v>405</v>
      </c>
      <c r="B262" s="110">
        <v>45949</v>
      </c>
      <c r="C262">
        <v>1</v>
      </c>
      <c r="D262">
        <v>3</v>
      </c>
      <c r="E262">
        <v>2124380</v>
      </c>
      <c r="F262">
        <v>939224.07499999995</v>
      </c>
      <c r="G262">
        <v>126</v>
      </c>
      <c r="H262" t="s">
        <v>414</v>
      </c>
      <c r="I262">
        <v>94</v>
      </c>
      <c r="J262">
        <v>22599.787234042553</v>
      </c>
      <c r="K262">
        <v>16.5</v>
      </c>
      <c r="L262">
        <v>2</v>
      </c>
      <c r="M262">
        <v>0</v>
      </c>
      <c r="N262">
        <v>0</v>
      </c>
    </row>
    <row r="263" spans="1:14" x14ac:dyDescent="0.35">
      <c r="A263" t="s">
        <v>407</v>
      </c>
      <c r="B263" s="110">
        <v>45950</v>
      </c>
      <c r="C263">
        <v>0</v>
      </c>
      <c r="D263">
        <v>3</v>
      </c>
      <c r="E263">
        <v>825600</v>
      </c>
      <c r="F263">
        <v>939224.07499999995</v>
      </c>
      <c r="G263">
        <v>-12</v>
      </c>
      <c r="H263" t="s">
        <v>404</v>
      </c>
      <c r="I263">
        <v>56</v>
      </c>
      <c r="J263">
        <v>14742.857142857143</v>
      </c>
      <c r="K263">
        <v>18.5</v>
      </c>
      <c r="L263">
        <v>2</v>
      </c>
      <c r="M263">
        <v>0</v>
      </c>
      <c r="N263">
        <v>0</v>
      </c>
    </row>
    <row r="264" spans="1:14" x14ac:dyDescent="0.35">
      <c r="A264" t="s">
        <v>409</v>
      </c>
      <c r="B264" s="110">
        <v>45951</v>
      </c>
      <c r="C264">
        <v>0</v>
      </c>
      <c r="D264">
        <v>3</v>
      </c>
      <c r="E264">
        <v>306250</v>
      </c>
      <c r="F264">
        <v>939224.07499999995</v>
      </c>
      <c r="G264">
        <v>-67</v>
      </c>
      <c r="H264" t="s">
        <v>408</v>
      </c>
      <c r="I264">
        <v>27</v>
      </c>
      <c r="J264">
        <v>11342.592592592593</v>
      </c>
      <c r="K264">
        <v>22</v>
      </c>
      <c r="L264">
        <v>3</v>
      </c>
      <c r="M264">
        <v>0</v>
      </c>
      <c r="N264">
        <v>0</v>
      </c>
    </row>
    <row r="265" spans="1:14" x14ac:dyDescent="0.35">
      <c r="A265" t="s">
        <v>410</v>
      </c>
      <c r="B265" s="110">
        <v>45952</v>
      </c>
      <c r="C265">
        <v>0</v>
      </c>
      <c r="D265">
        <v>4</v>
      </c>
      <c r="E265">
        <v>712200</v>
      </c>
      <c r="F265">
        <v>939224.07499999995</v>
      </c>
      <c r="G265">
        <v>-24</v>
      </c>
      <c r="H265" t="s">
        <v>404</v>
      </c>
      <c r="I265">
        <v>47</v>
      </c>
      <c r="J265">
        <v>15153.191489361701</v>
      </c>
      <c r="K265">
        <v>21.5</v>
      </c>
      <c r="L265">
        <v>3</v>
      </c>
      <c r="M265">
        <v>0.9</v>
      </c>
      <c r="N265">
        <v>1</v>
      </c>
    </row>
    <row r="266" spans="1:14" x14ac:dyDescent="0.35">
      <c r="A266" t="s">
        <v>411</v>
      </c>
      <c r="B266" s="110">
        <v>45953</v>
      </c>
      <c r="C266">
        <v>0</v>
      </c>
      <c r="D266">
        <v>4</v>
      </c>
      <c r="E266">
        <v>581700</v>
      </c>
      <c r="F266">
        <v>939224.07499999995</v>
      </c>
      <c r="G266">
        <v>-38</v>
      </c>
      <c r="H266" t="s">
        <v>404</v>
      </c>
      <c r="I266">
        <v>41</v>
      </c>
      <c r="J266">
        <v>14187.804878048781</v>
      </c>
      <c r="K266">
        <v>22.5</v>
      </c>
      <c r="L266">
        <v>3</v>
      </c>
      <c r="M266">
        <v>0.4</v>
      </c>
      <c r="N266">
        <v>1</v>
      </c>
    </row>
    <row r="267" spans="1:14" x14ac:dyDescent="0.35">
      <c r="A267" t="s">
        <v>412</v>
      </c>
      <c r="B267" s="110">
        <v>45954</v>
      </c>
      <c r="C267">
        <v>0</v>
      </c>
      <c r="D267">
        <v>4</v>
      </c>
      <c r="E267">
        <v>1241580</v>
      </c>
      <c r="F267">
        <v>939224.07499999995</v>
      </c>
      <c r="G267">
        <v>32</v>
      </c>
      <c r="H267" t="s">
        <v>413</v>
      </c>
      <c r="I267">
        <v>71</v>
      </c>
      <c r="J267">
        <v>17487.042253521126</v>
      </c>
      <c r="K267">
        <v>18</v>
      </c>
      <c r="L267">
        <v>2</v>
      </c>
      <c r="M267">
        <v>7.2</v>
      </c>
      <c r="N267">
        <v>2</v>
      </c>
    </row>
    <row r="268" spans="1:14" x14ac:dyDescent="0.35">
      <c r="A268" t="s">
        <v>403</v>
      </c>
      <c r="B268" s="110">
        <v>45955</v>
      </c>
      <c r="C268">
        <v>0</v>
      </c>
      <c r="D268">
        <v>4</v>
      </c>
      <c r="E268">
        <v>1671650</v>
      </c>
      <c r="F268">
        <v>939224.07499999995</v>
      </c>
      <c r="G268">
        <v>78</v>
      </c>
      <c r="H268" t="s">
        <v>414</v>
      </c>
      <c r="I268">
        <v>97</v>
      </c>
      <c r="J268">
        <v>17233.505154639177</v>
      </c>
      <c r="K268">
        <v>15</v>
      </c>
      <c r="L268">
        <v>2</v>
      </c>
      <c r="M268">
        <v>0.8</v>
      </c>
      <c r="N268">
        <v>1</v>
      </c>
    </row>
    <row r="269" spans="1:14" x14ac:dyDescent="0.35">
      <c r="A269" t="s">
        <v>405</v>
      </c>
      <c r="B269" s="110">
        <v>45956</v>
      </c>
      <c r="C269">
        <v>0</v>
      </c>
      <c r="D269">
        <v>4</v>
      </c>
      <c r="E269">
        <v>1094200</v>
      </c>
      <c r="F269">
        <v>939224.07499999995</v>
      </c>
      <c r="G269">
        <v>17</v>
      </c>
      <c r="H269" t="s">
        <v>413</v>
      </c>
      <c r="I269">
        <v>73</v>
      </c>
      <c r="J269">
        <v>14989.04109589041</v>
      </c>
      <c r="K269">
        <v>16.5</v>
      </c>
      <c r="L269">
        <v>2</v>
      </c>
      <c r="M269">
        <v>0</v>
      </c>
      <c r="N269">
        <v>0</v>
      </c>
    </row>
    <row r="270" spans="1:14" x14ac:dyDescent="0.35">
      <c r="A270" t="s">
        <v>407</v>
      </c>
      <c r="B270" s="110">
        <v>45957</v>
      </c>
      <c r="C270">
        <v>0</v>
      </c>
      <c r="D270">
        <v>4</v>
      </c>
      <c r="E270">
        <v>868350</v>
      </c>
      <c r="F270">
        <v>939224.07499999995</v>
      </c>
      <c r="G270">
        <v>-8</v>
      </c>
      <c r="H270" t="s">
        <v>406</v>
      </c>
      <c r="I270">
        <v>69</v>
      </c>
      <c r="J270">
        <v>12584.782608695652</v>
      </c>
      <c r="K270">
        <v>11.5</v>
      </c>
      <c r="L270">
        <v>1</v>
      </c>
      <c r="M270">
        <v>0.2</v>
      </c>
      <c r="N270">
        <v>1</v>
      </c>
    </row>
    <row r="271" spans="1:14" x14ac:dyDescent="0.35">
      <c r="A271" t="s">
        <v>409</v>
      </c>
      <c r="B271" s="110">
        <v>45958</v>
      </c>
      <c r="C271">
        <v>0</v>
      </c>
      <c r="D271">
        <v>4</v>
      </c>
      <c r="E271">
        <v>629010</v>
      </c>
      <c r="F271">
        <v>939224.07499999995</v>
      </c>
      <c r="G271">
        <v>-33</v>
      </c>
      <c r="H271" t="s">
        <v>404</v>
      </c>
      <c r="I271">
        <v>51</v>
      </c>
      <c r="J271">
        <v>12333.529411764706</v>
      </c>
      <c r="K271">
        <v>8</v>
      </c>
      <c r="L271">
        <v>1</v>
      </c>
      <c r="M271">
        <v>0.7</v>
      </c>
      <c r="N271">
        <v>1</v>
      </c>
    </row>
    <row r="272" spans="1:14" x14ac:dyDescent="0.35">
      <c r="A272" t="s">
        <v>410</v>
      </c>
      <c r="B272" s="110">
        <v>45959</v>
      </c>
      <c r="C272">
        <v>0</v>
      </c>
      <c r="D272">
        <v>5</v>
      </c>
      <c r="E272">
        <v>734880</v>
      </c>
      <c r="F272">
        <v>939224.07499999995</v>
      </c>
      <c r="G272">
        <v>-22</v>
      </c>
      <c r="H272" t="s">
        <v>404</v>
      </c>
      <c r="I272">
        <v>50</v>
      </c>
      <c r="J272">
        <v>14697.6</v>
      </c>
      <c r="K272">
        <v>10.5</v>
      </c>
      <c r="L272">
        <v>1</v>
      </c>
      <c r="M272">
        <v>0</v>
      </c>
      <c r="N272">
        <v>0</v>
      </c>
    </row>
    <row r="273" spans="1:14" x14ac:dyDescent="0.35">
      <c r="A273" t="s">
        <v>411</v>
      </c>
      <c r="B273" s="110">
        <v>45960</v>
      </c>
      <c r="C273">
        <v>0</v>
      </c>
      <c r="D273">
        <v>5</v>
      </c>
      <c r="E273">
        <v>720380</v>
      </c>
      <c r="F273">
        <v>939224.07499999995</v>
      </c>
      <c r="G273">
        <v>-23</v>
      </c>
      <c r="H273" t="s">
        <v>404</v>
      </c>
      <c r="I273">
        <v>56</v>
      </c>
      <c r="J273">
        <v>12863.928571428571</v>
      </c>
      <c r="K273">
        <v>12.5</v>
      </c>
      <c r="L273">
        <v>2</v>
      </c>
      <c r="M273">
        <v>0</v>
      </c>
      <c r="N273">
        <v>0</v>
      </c>
    </row>
    <row r="274" spans="1:14" x14ac:dyDescent="0.35">
      <c r="A274" t="s">
        <v>412</v>
      </c>
      <c r="B274" s="110">
        <v>45961</v>
      </c>
      <c r="C274">
        <v>1</v>
      </c>
      <c r="D274">
        <v>5</v>
      </c>
      <c r="E274">
        <v>826720</v>
      </c>
      <c r="F274">
        <v>939224.07499999995</v>
      </c>
      <c r="G274">
        <v>-12</v>
      </c>
      <c r="H274" t="s">
        <v>404</v>
      </c>
      <c r="I274">
        <v>56</v>
      </c>
      <c r="J274">
        <v>14762.857142857143</v>
      </c>
      <c r="K274">
        <v>17.5</v>
      </c>
      <c r="L274">
        <v>2</v>
      </c>
      <c r="M274">
        <v>0</v>
      </c>
      <c r="N274">
        <v>0</v>
      </c>
    </row>
    <row r="275" spans="1:14" x14ac:dyDescent="0.35">
      <c r="A275" t="s">
        <v>403</v>
      </c>
      <c r="B275" s="110">
        <v>45962</v>
      </c>
      <c r="C275">
        <v>0</v>
      </c>
      <c r="D275">
        <v>1</v>
      </c>
      <c r="E275">
        <v>1788180</v>
      </c>
      <c r="F275">
        <v>1035335</v>
      </c>
      <c r="G275">
        <v>73</v>
      </c>
      <c r="H275" t="s">
        <v>414</v>
      </c>
      <c r="I275">
        <v>105</v>
      </c>
      <c r="J275">
        <v>17030.285714285714</v>
      </c>
      <c r="K275">
        <v>16.5</v>
      </c>
      <c r="L275">
        <v>2</v>
      </c>
      <c r="M275">
        <v>10.7</v>
      </c>
      <c r="N275">
        <v>3</v>
      </c>
    </row>
    <row r="276" spans="1:14" x14ac:dyDescent="0.35">
      <c r="A276" t="s">
        <v>405</v>
      </c>
      <c r="B276" s="110">
        <v>45963</v>
      </c>
      <c r="C276">
        <v>0</v>
      </c>
      <c r="D276">
        <v>1</v>
      </c>
      <c r="E276">
        <v>1830925</v>
      </c>
      <c r="F276">
        <v>1035335</v>
      </c>
      <c r="G276">
        <v>77</v>
      </c>
      <c r="H276" t="s">
        <v>414</v>
      </c>
      <c r="I276">
        <v>93</v>
      </c>
      <c r="J276">
        <v>19687.365591397851</v>
      </c>
      <c r="K276">
        <v>19</v>
      </c>
      <c r="L276">
        <v>2</v>
      </c>
      <c r="M276">
        <v>1.5</v>
      </c>
      <c r="N276">
        <v>1</v>
      </c>
    </row>
    <row r="277" spans="1:14" x14ac:dyDescent="0.35">
      <c r="A277" t="s">
        <v>407</v>
      </c>
      <c r="B277" s="110">
        <v>45964</v>
      </c>
      <c r="C277">
        <v>0</v>
      </c>
      <c r="D277">
        <v>1</v>
      </c>
      <c r="E277">
        <v>608850</v>
      </c>
      <c r="F277">
        <v>1035335</v>
      </c>
      <c r="G277">
        <v>-41</v>
      </c>
      <c r="H277" t="s">
        <v>408</v>
      </c>
      <c r="I277">
        <v>45</v>
      </c>
      <c r="J277">
        <v>13530</v>
      </c>
      <c r="K277">
        <v>22.5</v>
      </c>
      <c r="L277">
        <v>3</v>
      </c>
      <c r="M277">
        <v>0</v>
      </c>
      <c r="N277">
        <v>0</v>
      </c>
    </row>
    <row r="278" spans="1:14" x14ac:dyDescent="0.35">
      <c r="A278" t="s">
        <v>409</v>
      </c>
      <c r="B278" s="110">
        <v>45965</v>
      </c>
      <c r="C278">
        <v>0</v>
      </c>
      <c r="D278">
        <v>1</v>
      </c>
      <c r="E278">
        <v>435790</v>
      </c>
      <c r="F278">
        <v>1035335</v>
      </c>
      <c r="G278">
        <v>-58</v>
      </c>
      <c r="H278" t="s">
        <v>408</v>
      </c>
      <c r="I278">
        <v>34</v>
      </c>
      <c r="J278">
        <v>12817.35294117647</v>
      </c>
      <c r="K278">
        <v>20.5</v>
      </c>
      <c r="L278">
        <v>3</v>
      </c>
      <c r="M278">
        <v>4.4000000000000004</v>
      </c>
      <c r="N278">
        <v>2</v>
      </c>
    </row>
    <row r="279" spans="1:14" x14ac:dyDescent="0.35">
      <c r="A279" t="s">
        <v>410</v>
      </c>
      <c r="B279" s="110">
        <v>45966</v>
      </c>
      <c r="C279">
        <v>0</v>
      </c>
      <c r="D279">
        <v>1</v>
      </c>
      <c r="E279">
        <v>651550</v>
      </c>
      <c r="F279">
        <v>1035335</v>
      </c>
      <c r="G279">
        <v>-37</v>
      </c>
      <c r="H279" t="s">
        <v>404</v>
      </c>
      <c r="I279">
        <v>47</v>
      </c>
      <c r="J279">
        <v>13862.765957446809</v>
      </c>
      <c r="K279">
        <v>19.5</v>
      </c>
      <c r="L279">
        <v>2</v>
      </c>
      <c r="M279">
        <v>0.6</v>
      </c>
      <c r="N279">
        <v>1</v>
      </c>
    </row>
    <row r="280" spans="1:14" x14ac:dyDescent="0.35">
      <c r="A280" t="s">
        <v>411</v>
      </c>
      <c r="B280" s="110">
        <v>45967</v>
      </c>
      <c r="C280">
        <v>0</v>
      </c>
      <c r="D280">
        <v>1</v>
      </c>
      <c r="E280">
        <v>585320</v>
      </c>
      <c r="F280">
        <v>1035335</v>
      </c>
      <c r="G280">
        <v>-43</v>
      </c>
      <c r="H280" t="s">
        <v>408</v>
      </c>
      <c r="I280">
        <v>39</v>
      </c>
      <c r="J280">
        <v>15008.205128205129</v>
      </c>
      <c r="K280">
        <v>16.5</v>
      </c>
      <c r="L280">
        <v>2</v>
      </c>
      <c r="M280">
        <v>2.7</v>
      </c>
      <c r="N280">
        <v>2</v>
      </c>
    </row>
    <row r="281" spans="1:14" x14ac:dyDescent="0.35">
      <c r="A281" t="s">
        <v>412</v>
      </c>
      <c r="B281" s="110">
        <v>45968</v>
      </c>
      <c r="C281">
        <v>0</v>
      </c>
      <c r="D281">
        <v>1</v>
      </c>
      <c r="E281">
        <v>632150</v>
      </c>
      <c r="F281">
        <v>1035335</v>
      </c>
      <c r="G281">
        <v>-39</v>
      </c>
      <c r="H281" t="s">
        <v>404</v>
      </c>
      <c r="I281">
        <v>40</v>
      </c>
      <c r="J281">
        <v>15803.75</v>
      </c>
      <c r="K281">
        <v>15.5</v>
      </c>
      <c r="L281">
        <v>2</v>
      </c>
      <c r="M281">
        <v>4.8</v>
      </c>
      <c r="N281">
        <v>2</v>
      </c>
    </row>
    <row r="282" spans="1:14" x14ac:dyDescent="0.35">
      <c r="A282" t="s">
        <v>403</v>
      </c>
      <c r="B282" s="110">
        <v>45969</v>
      </c>
      <c r="C282">
        <v>0</v>
      </c>
      <c r="D282">
        <v>2</v>
      </c>
      <c r="E282">
        <v>1426350</v>
      </c>
      <c r="F282">
        <v>1035335</v>
      </c>
      <c r="G282">
        <v>38</v>
      </c>
      <c r="H282" t="s">
        <v>413</v>
      </c>
      <c r="I282">
        <v>83</v>
      </c>
      <c r="J282">
        <v>17184.939759036144</v>
      </c>
      <c r="K282">
        <v>13</v>
      </c>
      <c r="L282">
        <v>2</v>
      </c>
      <c r="M282">
        <v>0</v>
      </c>
      <c r="N282">
        <v>0</v>
      </c>
    </row>
    <row r="283" spans="1:14" x14ac:dyDescent="0.35">
      <c r="A283" t="s">
        <v>405</v>
      </c>
      <c r="B283" s="110">
        <v>45970</v>
      </c>
      <c r="C283">
        <v>0</v>
      </c>
      <c r="D283">
        <v>2</v>
      </c>
      <c r="E283">
        <v>1358900</v>
      </c>
      <c r="F283">
        <v>1035335</v>
      </c>
      <c r="G283">
        <v>31</v>
      </c>
      <c r="H283" t="s">
        <v>413</v>
      </c>
      <c r="I283">
        <v>87</v>
      </c>
      <c r="J283">
        <v>15619.540229885057</v>
      </c>
      <c r="K283">
        <v>14.5</v>
      </c>
      <c r="L283">
        <v>2</v>
      </c>
      <c r="M283">
        <v>0</v>
      </c>
      <c r="N283">
        <v>0</v>
      </c>
    </row>
    <row r="284" spans="1:14" x14ac:dyDescent="0.35">
      <c r="A284" t="s">
        <v>407</v>
      </c>
      <c r="B284" s="110">
        <v>45971</v>
      </c>
      <c r="C284">
        <v>0</v>
      </c>
      <c r="D284">
        <v>2</v>
      </c>
      <c r="F284">
        <v>1035335</v>
      </c>
      <c r="G284">
        <v>0</v>
      </c>
      <c r="H284" t="s">
        <v>406</v>
      </c>
      <c r="N284">
        <v>0</v>
      </c>
    </row>
    <row r="285" spans="1:14" x14ac:dyDescent="0.35">
      <c r="A285" t="s">
        <v>409</v>
      </c>
      <c r="B285" s="110">
        <v>45972</v>
      </c>
      <c r="C285">
        <v>0</v>
      </c>
      <c r="D285">
        <v>2</v>
      </c>
      <c r="F285">
        <v>1035335</v>
      </c>
      <c r="G285">
        <v>0</v>
      </c>
      <c r="H285" t="s">
        <v>406</v>
      </c>
      <c r="N285">
        <v>0</v>
      </c>
    </row>
    <row r="286" spans="1:14" x14ac:dyDescent="0.35">
      <c r="A286" t="s">
        <v>410</v>
      </c>
      <c r="B286" s="110">
        <v>45973</v>
      </c>
      <c r="C286">
        <v>0</v>
      </c>
      <c r="D286">
        <v>2</v>
      </c>
      <c r="F286">
        <v>1035335</v>
      </c>
      <c r="G286">
        <v>0</v>
      </c>
      <c r="H286" t="s">
        <v>406</v>
      </c>
      <c r="N286">
        <v>0</v>
      </c>
    </row>
    <row r="287" spans="1:14" x14ac:dyDescent="0.35">
      <c r="A287" t="s">
        <v>411</v>
      </c>
      <c r="B287" s="110">
        <v>45974</v>
      </c>
      <c r="C287">
        <v>0</v>
      </c>
      <c r="D287">
        <v>2</v>
      </c>
      <c r="F287">
        <v>1035335</v>
      </c>
      <c r="G287">
        <v>0</v>
      </c>
      <c r="H287" t="s">
        <v>406</v>
      </c>
      <c r="N287">
        <v>0</v>
      </c>
    </row>
    <row r="288" spans="1:14" x14ac:dyDescent="0.35">
      <c r="A288" t="s">
        <v>412</v>
      </c>
      <c r="B288" s="110">
        <v>45975</v>
      </c>
      <c r="C288">
        <v>0</v>
      </c>
      <c r="D288">
        <v>2</v>
      </c>
      <c r="F288">
        <v>1035335</v>
      </c>
      <c r="G288">
        <v>0</v>
      </c>
      <c r="H288" t="s">
        <v>406</v>
      </c>
      <c r="N288">
        <v>0</v>
      </c>
    </row>
    <row r="289" spans="1:14" x14ac:dyDescent="0.35">
      <c r="A289" t="s">
        <v>403</v>
      </c>
      <c r="B289" s="110">
        <v>45976</v>
      </c>
      <c r="C289">
        <v>0</v>
      </c>
      <c r="D289">
        <v>3</v>
      </c>
      <c r="F289">
        <v>1035335</v>
      </c>
      <c r="G289">
        <v>0</v>
      </c>
      <c r="H289" t="s">
        <v>406</v>
      </c>
      <c r="N289">
        <v>0</v>
      </c>
    </row>
    <row r="290" spans="1:14" x14ac:dyDescent="0.35">
      <c r="A290" t="s">
        <v>405</v>
      </c>
      <c r="B290" s="110">
        <v>45977</v>
      </c>
      <c r="C290">
        <v>0</v>
      </c>
      <c r="D290">
        <v>3</v>
      </c>
      <c r="F290">
        <v>1035335</v>
      </c>
      <c r="G290">
        <v>0</v>
      </c>
      <c r="H290" t="s">
        <v>406</v>
      </c>
      <c r="N290">
        <v>0</v>
      </c>
    </row>
    <row r="291" spans="1:14" x14ac:dyDescent="0.35">
      <c r="A291" t="s">
        <v>407</v>
      </c>
      <c r="B291" s="110">
        <v>45978</v>
      </c>
      <c r="C291">
        <v>0</v>
      </c>
      <c r="D291">
        <v>3</v>
      </c>
      <c r="F291">
        <v>1035335</v>
      </c>
      <c r="G291">
        <v>0</v>
      </c>
      <c r="H291" t="s">
        <v>406</v>
      </c>
      <c r="N291">
        <v>0</v>
      </c>
    </row>
    <row r="292" spans="1:14" x14ac:dyDescent="0.35">
      <c r="A292" t="s">
        <v>409</v>
      </c>
      <c r="B292" s="110">
        <v>45979</v>
      </c>
      <c r="C292">
        <v>0</v>
      </c>
      <c r="D292">
        <v>3</v>
      </c>
      <c r="F292">
        <v>1035335</v>
      </c>
      <c r="G292">
        <v>0</v>
      </c>
      <c r="H292" t="s">
        <v>406</v>
      </c>
      <c r="N292">
        <v>0</v>
      </c>
    </row>
    <row r="293" spans="1:14" x14ac:dyDescent="0.35">
      <c r="A293" t="s">
        <v>410</v>
      </c>
      <c r="B293" s="110">
        <v>45980</v>
      </c>
      <c r="C293">
        <v>0</v>
      </c>
      <c r="D293">
        <v>3</v>
      </c>
      <c r="F293">
        <v>1035335</v>
      </c>
      <c r="G293">
        <v>0</v>
      </c>
      <c r="H293" t="s">
        <v>406</v>
      </c>
      <c r="N293">
        <v>0</v>
      </c>
    </row>
    <row r="294" spans="1:14" x14ac:dyDescent="0.35">
      <c r="A294" t="s">
        <v>411</v>
      </c>
      <c r="B294" s="110">
        <v>45981</v>
      </c>
      <c r="C294">
        <v>0</v>
      </c>
      <c r="D294">
        <v>3</v>
      </c>
      <c r="F294">
        <v>1035335</v>
      </c>
      <c r="G294">
        <v>0</v>
      </c>
      <c r="H294" t="s">
        <v>406</v>
      </c>
      <c r="N294">
        <v>0</v>
      </c>
    </row>
    <row r="295" spans="1:14" x14ac:dyDescent="0.35">
      <c r="A295" t="s">
        <v>412</v>
      </c>
      <c r="B295" s="110">
        <v>45982</v>
      </c>
      <c r="C295">
        <v>0</v>
      </c>
      <c r="D295">
        <v>3</v>
      </c>
      <c r="F295">
        <v>1035335</v>
      </c>
      <c r="G295">
        <v>0</v>
      </c>
      <c r="H295" t="s">
        <v>406</v>
      </c>
      <c r="N295">
        <v>0</v>
      </c>
    </row>
    <row r="296" spans="1:14" x14ac:dyDescent="0.35">
      <c r="A296" t="s">
        <v>403</v>
      </c>
      <c r="B296" s="110">
        <v>45983</v>
      </c>
      <c r="C296">
        <v>0</v>
      </c>
      <c r="D296">
        <v>4</v>
      </c>
      <c r="F296">
        <v>1035335</v>
      </c>
      <c r="G296">
        <v>0</v>
      </c>
      <c r="H296" t="s">
        <v>406</v>
      </c>
      <c r="N296">
        <v>0</v>
      </c>
    </row>
    <row r="297" spans="1:14" x14ac:dyDescent="0.35">
      <c r="A297" t="s">
        <v>405</v>
      </c>
      <c r="B297" s="110">
        <v>45984</v>
      </c>
      <c r="C297">
        <v>0</v>
      </c>
      <c r="D297">
        <v>4</v>
      </c>
      <c r="F297">
        <v>1035335</v>
      </c>
      <c r="G297">
        <v>0</v>
      </c>
      <c r="H297" t="s">
        <v>406</v>
      </c>
      <c r="N297">
        <v>0</v>
      </c>
    </row>
    <row r="298" spans="1:14" x14ac:dyDescent="0.35">
      <c r="A298" t="s">
        <v>407</v>
      </c>
      <c r="B298" s="110">
        <v>45985</v>
      </c>
      <c r="C298">
        <v>1</v>
      </c>
      <c r="D298">
        <v>4</v>
      </c>
      <c r="F298">
        <v>1035335</v>
      </c>
      <c r="G298">
        <v>0</v>
      </c>
      <c r="H298" t="s">
        <v>406</v>
      </c>
      <c r="N298">
        <v>0</v>
      </c>
    </row>
    <row r="299" spans="1:14" x14ac:dyDescent="0.35">
      <c r="A299" t="s">
        <v>409</v>
      </c>
      <c r="B299" s="110">
        <v>45986</v>
      </c>
      <c r="C299">
        <v>0</v>
      </c>
      <c r="D299">
        <v>4</v>
      </c>
      <c r="F299">
        <v>1035335</v>
      </c>
      <c r="G299">
        <v>0</v>
      </c>
      <c r="H299" t="s">
        <v>406</v>
      </c>
      <c r="N299">
        <v>0</v>
      </c>
    </row>
    <row r="300" spans="1:14" x14ac:dyDescent="0.35">
      <c r="A300" t="s">
        <v>410</v>
      </c>
      <c r="B300" s="110">
        <v>45987</v>
      </c>
      <c r="C300">
        <v>0</v>
      </c>
      <c r="D300">
        <v>4</v>
      </c>
      <c r="F300">
        <v>1035335</v>
      </c>
      <c r="G300">
        <v>0</v>
      </c>
      <c r="H300" t="s">
        <v>406</v>
      </c>
      <c r="N300">
        <v>0</v>
      </c>
    </row>
    <row r="301" spans="1:14" x14ac:dyDescent="0.35">
      <c r="A301" t="s">
        <v>411</v>
      </c>
      <c r="B301" s="110">
        <v>45988</v>
      </c>
      <c r="C301">
        <v>0</v>
      </c>
      <c r="D301">
        <v>4</v>
      </c>
      <c r="F301">
        <v>1035335</v>
      </c>
      <c r="G301">
        <v>0</v>
      </c>
      <c r="H301" t="s">
        <v>406</v>
      </c>
      <c r="N301">
        <v>0</v>
      </c>
    </row>
    <row r="302" spans="1:14" x14ac:dyDescent="0.35">
      <c r="A302" t="s">
        <v>412</v>
      </c>
      <c r="B302" s="110">
        <v>45989</v>
      </c>
      <c r="C302">
        <v>0</v>
      </c>
      <c r="D302">
        <v>4</v>
      </c>
      <c r="F302">
        <v>1035335</v>
      </c>
      <c r="G302">
        <v>0</v>
      </c>
      <c r="H302" t="s">
        <v>406</v>
      </c>
      <c r="N302">
        <v>0</v>
      </c>
    </row>
    <row r="303" spans="1:14" x14ac:dyDescent="0.35">
      <c r="A303" t="s">
        <v>403</v>
      </c>
      <c r="B303" s="110">
        <v>45990</v>
      </c>
      <c r="C303">
        <v>0</v>
      </c>
      <c r="D303">
        <v>5</v>
      </c>
      <c r="F303">
        <v>1035335</v>
      </c>
      <c r="G303">
        <v>0</v>
      </c>
      <c r="H303" t="s">
        <v>406</v>
      </c>
      <c r="N303">
        <v>0</v>
      </c>
    </row>
    <row r="304" spans="1:14" x14ac:dyDescent="0.35">
      <c r="A304" t="s">
        <v>405</v>
      </c>
      <c r="B304" s="110">
        <v>45991</v>
      </c>
      <c r="C304">
        <v>0</v>
      </c>
      <c r="D304">
        <v>5</v>
      </c>
      <c r="F304">
        <v>1035335</v>
      </c>
      <c r="G304">
        <v>0</v>
      </c>
      <c r="H304" t="s">
        <v>406</v>
      </c>
      <c r="N304">
        <v>0</v>
      </c>
    </row>
    <row r="305" spans="1:14" x14ac:dyDescent="0.35">
      <c r="A305" t="s">
        <v>407</v>
      </c>
      <c r="B305" s="110">
        <v>45992</v>
      </c>
      <c r="C305">
        <v>0</v>
      </c>
      <c r="D305">
        <v>1</v>
      </c>
      <c r="F305">
        <v>0</v>
      </c>
      <c r="G305">
        <v>0</v>
      </c>
      <c r="H305" t="s">
        <v>406</v>
      </c>
      <c r="N305">
        <v>0</v>
      </c>
    </row>
    <row r="306" spans="1:14" x14ac:dyDescent="0.35">
      <c r="A306" t="s">
        <v>409</v>
      </c>
      <c r="B306" s="110">
        <v>45993</v>
      </c>
      <c r="C306">
        <v>0</v>
      </c>
      <c r="D306">
        <v>1</v>
      </c>
      <c r="F306">
        <v>0</v>
      </c>
      <c r="G306">
        <v>0</v>
      </c>
      <c r="H306" t="s">
        <v>406</v>
      </c>
      <c r="N306">
        <v>0</v>
      </c>
    </row>
    <row r="307" spans="1:14" x14ac:dyDescent="0.35">
      <c r="A307" t="s">
        <v>410</v>
      </c>
      <c r="B307" s="110">
        <v>45994</v>
      </c>
      <c r="C307">
        <v>0</v>
      </c>
      <c r="D307">
        <v>1</v>
      </c>
      <c r="F307">
        <v>0</v>
      </c>
      <c r="G307">
        <v>0</v>
      </c>
      <c r="H307" t="s">
        <v>406</v>
      </c>
      <c r="N307">
        <v>0</v>
      </c>
    </row>
    <row r="308" spans="1:14" x14ac:dyDescent="0.35">
      <c r="A308" t="s">
        <v>411</v>
      </c>
      <c r="B308" s="110">
        <v>45995</v>
      </c>
      <c r="C308">
        <v>0</v>
      </c>
      <c r="D308">
        <v>1</v>
      </c>
      <c r="F308">
        <v>0</v>
      </c>
      <c r="G308">
        <v>0</v>
      </c>
      <c r="H308" t="s">
        <v>406</v>
      </c>
      <c r="N308">
        <v>0</v>
      </c>
    </row>
    <row r="309" spans="1:14" x14ac:dyDescent="0.35">
      <c r="A309" t="s">
        <v>412</v>
      </c>
      <c r="B309" s="110">
        <v>45996</v>
      </c>
      <c r="C309">
        <v>0</v>
      </c>
      <c r="D309">
        <v>1</v>
      </c>
      <c r="F309">
        <v>0</v>
      </c>
      <c r="G309">
        <v>0</v>
      </c>
      <c r="H309" t="s">
        <v>406</v>
      </c>
      <c r="N309">
        <v>0</v>
      </c>
    </row>
    <row r="310" spans="1:14" x14ac:dyDescent="0.35">
      <c r="A310" t="s">
        <v>403</v>
      </c>
      <c r="B310" s="110">
        <v>45997</v>
      </c>
      <c r="C310">
        <v>0</v>
      </c>
      <c r="D310">
        <v>1</v>
      </c>
      <c r="F310">
        <v>0</v>
      </c>
      <c r="G310">
        <v>0</v>
      </c>
      <c r="H310" t="s">
        <v>406</v>
      </c>
      <c r="N310">
        <v>0</v>
      </c>
    </row>
    <row r="311" spans="1:14" x14ac:dyDescent="0.35">
      <c r="A311" t="s">
        <v>405</v>
      </c>
      <c r="B311" s="110">
        <v>45998</v>
      </c>
      <c r="C311">
        <v>0</v>
      </c>
      <c r="D311">
        <v>1</v>
      </c>
      <c r="F311">
        <v>0</v>
      </c>
      <c r="G311">
        <v>0</v>
      </c>
      <c r="H311" t="s">
        <v>406</v>
      </c>
      <c r="N311">
        <v>0</v>
      </c>
    </row>
    <row r="312" spans="1:14" x14ac:dyDescent="0.35">
      <c r="A312" t="s">
        <v>407</v>
      </c>
      <c r="B312" s="110">
        <v>45999</v>
      </c>
      <c r="C312">
        <v>1</v>
      </c>
      <c r="D312">
        <v>2</v>
      </c>
      <c r="F312">
        <v>0</v>
      </c>
      <c r="G312">
        <v>0</v>
      </c>
      <c r="H312" t="s">
        <v>406</v>
      </c>
      <c r="N312">
        <v>0</v>
      </c>
    </row>
    <row r="313" spans="1:14" x14ac:dyDescent="0.35">
      <c r="A313" t="s">
        <v>409</v>
      </c>
      <c r="B313" s="110">
        <v>46000</v>
      </c>
      <c r="C313">
        <v>0</v>
      </c>
      <c r="D313">
        <v>2</v>
      </c>
      <c r="F313">
        <v>0</v>
      </c>
      <c r="G313">
        <v>0</v>
      </c>
      <c r="H313" t="s">
        <v>406</v>
      </c>
      <c r="N313">
        <v>0</v>
      </c>
    </row>
    <row r="314" spans="1:14" x14ac:dyDescent="0.35">
      <c r="A314" t="s">
        <v>410</v>
      </c>
      <c r="B314" s="110">
        <v>46001</v>
      </c>
      <c r="C314">
        <v>0</v>
      </c>
      <c r="D314">
        <v>2</v>
      </c>
      <c r="F314">
        <v>0</v>
      </c>
      <c r="G314">
        <v>0</v>
      </c>
      <c r="H314" t="s">
        <v>406</v>
      </c>
      <c r="N314">
        <v>0</v>
      </c>
    </row>
    <row r="315" spans="1:14" x14ac:dyDescent="0.35">
      <c r="A315" t="s">
        <v>411</v>
      </c>
      <c r="B315" s="110">
        <v>46002</v>
      </c>
      <c r="C315">
        <v>0</v>
      </c>
      <c r="D315">
        <v>2</v>
      </c>
      <c r="F315">
        <v>0</v>
      </c>
      <c r="G315">
        <v>0</v>
      </c>
      <c r="H315" t="s">
        <v>406</v>
      </c>
      <c r="N315">
        <v>0</v>
      </c>
    </row>
    <row r="316" spans="1:14" x14ac:dyDescent="0.35">
      <c r="A316" t="s">
        <v>412</v>
      </c>
      <c r="B316" s="110">
        <v>46003</v>
      </c>
      <c r="C316">
        <v>1</v>
      </c>
      <c r="D316">
        <v>2</v>
      </c>
      <c r="F316">
        <v>0</v>
      </c>
      <c r="G316">
        <v>0</v>
      </c>
      <c r="H316" t="s">
        <v>406</v>
      </c>
      <c r="N316">
        <v>0</v>
      </c>
    </row>
    <row r="317" spans="1:14" x14ac:dyDescent="0.35">
      <c r="A317" t="s">
        <v>403</v>
      </c>
      <c r="B317" s="110">
        <v>46004</v>
      </c>
      <c r="C317">
        <v>0</v>
      </c>
      <c r="D317">
        <v>2</v>
      </c>
      <c r="F317">
        <v>0</v>
      </c>
      <c r="G317">
        <v>0</v>
      </c>
      <c r="H317" t="s">
        <v>406</v>
      </c>
      <c r="N317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890AC-6A75-4B16-ABD7-512A77375876}">
  <sheetPr codeName="Hoja9">
    <tabColor rgb="FFFF0000"/>
  </sheetPr>
  <dimension ref="A1:G4200"/>
  <sheetViews>
    <sheetView topLeftCell="A3815" workbookViewId="0">
      <selection activeCell="B4026" sqref="B4026"/>
    </sheetView>
  </sheetViews>
  <sheetFormatPr baseColWidth="10" defaultColWidth="10.7265625" defaultRowHeight="14.5" x14ac:dyDescent="0.35"/>
  <cols>
    <col min="1" max="1" width="10.08984375" style="110" bestFit="1" customWidth="1"/>
    <col min="2" max="2" width="58.54296875" bestFit="1" customWidth="1"/>
    <col min="3" max="4" width="11.81640625" bestFit="1" customWidth="1"/>
    <col min="5" max="5" width="18.7265625" bestFit="1" customWidth="1"/>
    <col min="6" max="6" width="16.453125" bestFit="1" customWidth="1"/>
    <col min="7" max="7" width="17.36328125" bestFit="1" customWidth="1"/>
  </cols>
  <sheetData>
    <row r="1" spans="1:7" x14ac:dyDescent="0.35">
      <c r="A1" t="s">
        <v>10</v>
      </c>
      <c r="B1" t="s">
        <v>12</v>
      </c>
      <c r="C1" t="s">
        <v>415</v>
      </c>
      <c r="D1" t="s">
        <v>37</v>
      </c>
      <c r="E1" t="s">
        <v>11</v>
      </c>
      <c r="F1" t="s">
        <v>416</v>
      </c>
      <c r="G1" t="s">
        <v>44</v>
      </c>
    </row>
    <row r="2" spans="1:7" hidden="1" x14ac:dyDescent="0.35">
      <c r="A2" s="110">
        <v>1</v>
      </c>
      <c r="B2" t="s">
        <v>261</v>
      </c>
      <c r="E2" t="s">
        <v>386</v>
      </c>
      <c r="F2" t="s">
        <v>356</v>
      </c>
    </row>
    <row r="3" spans="1:7" hidden="1" x14ac:dyDescent="0.35">
      <c r="A3" s="110">
        <v>1</v>
      </c>
      <c r="B3" t="s">
        <v>46</v>
      </c>
      <c r="E3" t="s">
        <v>386</v>
      </c>
      <c r="F3" t="s">
        <v>356</v>
      </c>
    </row>
    <row r="4" spans="1:7" hidden="1" x14ac:dyDescent="0.35">
      <c r="A4" s="110">
        <v>1</v>
      </c>
      <c r="B4" t="s">
        <v>181</v>
      </c>
      <c r="E4" t="s">
        <v>385</v>
      </c>
      <c r="F4" t="s">
        <v>356</v>
      </c>
    </row>
    <row r="5" spans="1:7" hidden="1" x14ac:dyDescent="0.35">
      <c r="A5" s="110">
        <v>1</v>
      </c>
      <c r="B5" t="s">
        <v>180</v>
      </c>
      <c r="E5" t="s">
        <v>385</v>
      </c>
      <c r="F5" t="s">
        <v>356</v>
      </c>
    </row>
    <row r="6" spans="1:7" hidden="1" x14ac:dyDescent="0.35">
      <c r="A6" s="110">
        <v>1</v>
      </c>
      <c r="B6" t="s">
        <v>170</v>
      </c>
      <c r="E6" t="s">
        <v>386</v>
      </c>
      <c r="F6" t="s">
        <v>356</v>
      </c>
    </row>
    <row r="7" spans="1:7" hidden="1" x14ac:dyDescent="0.35">
      <c r="A7" s="110">
        <v>1</v>
      </c>
      <c r="B7" t="s">
        <v>234</v>
      </c>
      <c r="E7" t="s">
        <v>386</v>
      </c>
      <c r="F7" t="s">
        <v>356</v>
      </c>
    </row>
    <row r="8" spans="1:7" hidden="1" x14ac:dyDescent="0.35">
      <c r="A8" s="110">
        <v>1</v>
      </c>
      <c r="B8" t="s">
        <v>109</v>
      </c>
      <c r="E8" t="s">
        <v>3</v>
      </c>
      <c r="F8" t="s">
        <v>356</v>
      </c>
    </row>
    <row r="9" spans="1:7" hidden="1" x14ac:dyDescent="0.35">
      <c r="A9" s="110">
        <v>1</v>
      </c>
      <c r="B9" t="s">
        <v>114</v>
      </c>
      <c r="E9" t="s">
        <v>3</v>
      </c>
      <c r="F9" t="s">
        <v>356</v>
      </c>
    </row>
    <row r="10" spans="1:7" hidden="1" x14ac:dyDescent="0.35">
      <c r="A10" s="110">
        <v>1</v>
      </c>
      <c r="B10" t="s">
        <v>173</v>
      </c>
      <c r="E10" t="s">
        <v>1</v>
      </c>
      <c r="F10" t="s">
        <v>356</v>
      </c>
    </row>
    <row r="11" spans="1:7" hidden="1" x14ac:dyDescent="0.35">
      <c r="A11" s="110">
        <v>1</v>
      </c>
      <c r="B11" t="s">
        <v>178</v>
      </c>
      <c r="E11" t="s">
        <v>3</v>
      </c>
      <c r="F11" t="s">
        <v>356</v>
      </c>
    </row>
    <row r="12" spans="1:7" hidden="1" x14ac:dyDescent="0.35">
      <c r="A12" s="110">
        <v>1</v>
      </c>
      <c r="B12" t="s">
        <v>249</v>
      </c>
      <c r="E12" t="s">
        <v>1</v>
      </c>
      <c r="F12" t="s">
        <v>356</v>
      </c>
    </row>
    <row r="13" spans="1:7" hidden="1" x14ac:dyDescent="0.35">
      <c r="A13" s="110">
        <v>1</v>
      </c>
      <c r="B13" t="s">
        <v>217</v>
      </c>
      <c r="E13" t="s">
        <v>1</v>
      </c>
      <c r="F13" t="s">
        <v>356</v>
      </c>
    </row>
    <row r="14" spans="1:7" hidden="1" x14ac:dyDescent="0.35">
      <c r="A14" s="110">
        <v>1</v>
      </c>
      <c r="B14" t="s">
        <v>251</v>
      </c>
      <c r="E14" t="s">
        <v>1</v>
      </c>
      <c r="F14" t="s">
        <v>356</v>
      </c>
    </row>
    <row r="15" spans="1:7" hidden="1" x14ac:dyDescent="0.35">
      <c r="A15" s="110">
        <v>1</v>
      </c>
      <c r="B15" t="s">
        <v>164</v>
      </c>
      <c r="E15" t="s">
        <v>386</v>
      </c>
      <c r="F15" t="s">
        <v>356</v>
      </c>
    </row>
    <row r="16" spans="1:7" hidden="1" x14ac:dyDescent="0.35">
      <c r="A16" s="110">
        <v>1</v>
      </c>
      <c r="B16" t="s">
        <v>295</v>
      </c>
      <c r="E16" t="s">
        <v>386</v>
      </c>
      <c r="F16" t="s">
        <v>356</v>
      </c>
    </row>
    <row r="17" spans="1:6" hidden="1" x14ac:dyDescent="0.35">
      <c r="A17" s="110">
        <v>1</v>
      </c>
      <c r="B17" t="s">
        <v>27</v>
      </c>
      <c r="E17" t="s">
        <v>386</v>
      </c>
      <c r="F17" t="s">
        <v>356</v>
      </c>
    </row>
    <row r="18" spans="1:6" hidden="1" x14ac:dyDescent="0.35">
      <c r="A18" s="110">
        <v>1</v>
      </c>
      <c r="B18" t="s">
        <v>224</v>
      </c>
      <c r="E18" t="s">
        <v>1</v>
      </c>
      <c r="F18" t="s">
        <v>356</v>
      </c>
    </row>
    <row r="19" spans="1:6" hidden="1" x14ac:dyDescent="0.35">
      <c r="A19" s="110">
        <v>1</v>
      </c>
      <c r="B19" t="s">
        <v>189</v>
      </c>
      <c r="E19" t="s">
        <v>2</v>
      </c>
      <c r="F19" t="s">
        <v>356</v>
      </c>
    </row>
    <row r="20" spans="1:6" hidden="1" x14ac:dyDescent="0.35">
      <c r="A20" s="110">
        <v>1</v>
      </c>
      <c r="B20" t="s">
        <v>190</v>
      </c>
      <c r="E20" t="s">
        <v>386</v>
      </c>
      <c r="F20" t="s">
        <v>356</v>
      </c>
    </row>
    <row r="21" spans="1:6" hidden="1" x14ac:dyDescent="0.35">
      <c r="A21" s="110">
        <v>1</v>
      </c>
      <c r="B21" t="s">
        <v>211</v>
      </c>
      <c r="E21" t="s">
        <v>383</v>
      </c>
      <c r="F21" t="s">
        <v>356</v>
      </c>
    </row>
    <row r="22" spans="1:6" hidden="1" x14ac:dyDescent="0.35">
      <c r="A22" s="110">
        <v>1</v>
      </c>
      <c r="B22" t="s">
        <v>210</v>
      </c>
      <c r="E22" t="s">
        <v>383</v>
      </c>
      <c r="F22" t="s">
        <v>356</v>
      </c>
    </row>
    <row r="23" spans="1:6" hidden="1" x14ac:dyDescent="0.35">
      <c r="A23" s="110">
        <v>1</v>
      </c>
      <c r="B23" t="s">
        <v>294</v>
      </c>
      <c r="E23" t="s">
        <v>386</v>
      </c>
      <c r="F23" t="s">
        <v>356</v>
      </c>
    </row>
    <row r="24" spans="1:6" hidden="1" x14ac:dyDescent="0.35">
      <c r="A24" s="110">
        <v>1</v>
      </c>
      <c r="B24" t="s">
        <v>219</v>
      </c>
      <c r="E24" t="s">
        <v>1</v>
      </c>
      <c r="F24" t="s">
        <v>356</v>
      </c>
    </row>
    <row r="25" spans="1:6" hidden="1" x14ac:dyDescent="0.35">
      <c r="A25" s="110">
        <v>1</v>
      </c>
      <c r="B25" t="s">
        <v>167</v>
      </c>
      <c r="E25" t="s">
        <v>386</v>
      </c>
      <c r="F25" t="s">
        <v>356</v>
      </c>
    </row>
    <row r="26" spans="1:6" hidden="1" x14ac:dyDescent="0.35">
      <c r="A26" s="110">
        <v>1</v>
      </c>
      <c r="B26" t="s">
        <v>263</v>
      </c>
      <c r="E26" t="s">
        <v>386</v>
      </c>
      <c r="F26" t="s">
        <v>356</v>
      </c>
    </row>
    <row r="27" spans="1:6" hidden="1" x14ac:dyDescent="0.35">
      <c r="A27" s="110">
        <v>1</v>
      </c>
      <c r="B27" t="s">
        <v>252</v>
      </c>
      <c r="E27" t="s">
        <v>1</v>
      </c>
      <c r="F27" t="s">
        <v>356</v>
      </c>
    </row>
    <row r="28" spans="1:6" hidden="1" x14ac:dyDescent="0.35">
      <c r="A28" s="110">
        <v>1</v>
      </c>
      <c r="B28" t="s">
        <v>260</v>
      </c>
      <c r="E28" t="s">
        <v>386</v>
      </c>
      <c r="F28" t="s">
        <v>356</v>
      </c>
    </row>
    <row r="29" spans="1:6" hidden="1" x14ac:dyDescent="0.35">
      <c r="A29" s="110">
        <v>1</v>
      </c>
      <c r="B29" t="s">
        <v>231</v>
      </c>
      <c r="E29" t="s">
        <v>386</v>
      </c>
      <c r="F29" t="s">
        <v>356</v>
      </c>
    </row>
    <row r="30" spans="1:6" hidden="1" x14ac:dyDescent="0.35">
      <c r="A30" s="110">
        <v>1</v>
      </c>
      <c r="B30" t="s">
        <v>113</v>
      </c>
      <c r="E30" t="s">
        <v>3</v>
      </c>
      <c r="F30" t="s">
        <v>356</v>
      </c>
    </row>
    <row r="31" spans="1:6" hidden="1" x14ac:dyDescent="0.35">
      <c r="A31" s="110">
        <v>1</v>
      </c>
      <c r="B31" t="s">
        <v>236</v>
      </c>
      <c r="E31" t="s">
        <v>384</v>
      </c>
      <c r="F31" t="s">
        <v>356</v>
      </c>
    </row>
    <row r="32" spans="1:6" hidden="1" x14ac:dyDescent="0.35">
      <c r="A32" s="110">
        <v>1</v>
      </c>
      <c r="B32" t="s">
        <v>235</v>
      </c>
      <c r="E32" t="s">
        <v>384</v>
      </c>
      <c r="F32" t="s">
        <v>356</v>
      </c>
    </row>
    <row r="33" spans="1:6" hidden="1" x14ac:dyDescent="0.35">
      <c r="A33" s="110">
        <v>1</v>
      </c>
      <c r="B33" t="s">
        <v>284</v>
      </c>
      <c r="E33" t="s">
        <v>386</v>
      </c>
      <c r="F33" t="s">
        <v>356</v>
      </c>
    </row>
    <row r="34" spans="1:6" hidden="1" x14ac:dyDescent="0.35">
      <c r="A34" s="110">
        <v>1</v>
      </c>
      <c r="B34" t="s">
        <v>198</v>
      </c>
      <c r="E34" t="s">
        <v>384</v>
      </c>
      <c r="F34" t="s">
        <v>356</v>
      </c>
    </row>
    <row r="35" spans="1:6" hidden="1" x14ac:dyDescent="0.35">
      <c r="A35" s="110">
        <v>1</v>
      </c>
      <c r="B35" t="s">
        <v>206</v>
      </c>
      <c r="E35" t="s">
        <v>384</v>
      </c>
      <c r="F35" t="s">
        <v>356</v>
      </c>
    </row>
    <row r="36" spans="1:6" hidden="1" x14ac:dyDescent="0.35">
      <c r="A36" s="110">
        <v>1</v>
      </c>
      <c r="B36" t="s">
        <v>237</v>
      </c>
      <c r="E36" t="s">
        <v>384</v>
      </c>
      <c r="F36" t="s">
        <v>356</v>
      </c>
    </row>
    <row r="37" spans="1:6" hidden="1" x14ac:dyDescent="0.35">
      <c r="A37" s="110">
        <v>1</v>
      </c>
      <c r="B37" t="s">
        <v>208</v>
      </c>
      <c r="E37" t="s">
        <v>3</v>
      </c>
      <c r="F37" t="s">
        <v>356</v>
      </c>
    </row>
    <row r="38" spans="1:6" hidden="1" x14ac:dyDescent="0.35">
      <c r="A38" s="110">
        <v>1</v>
      </c>
      <c r="B38" t="s">
        <v>245</v>
      </c>
      <c r="E38" t="s">
        <v>3</v>
      </c>
      <c r="F38" t="s">
        <v>356</v>
      </c>
    </row>
    <row r="39" spans="1:6" hidden="1" x14ac:dyDescent="0.35">
      <c r="A39" s="110">
        <v>1</v>
      </c>
      <c r="B39" t="s">
        <v>345</v>
      </c>
      <c r="E39" t="s">
        <v>3</v>
      </c>
      <c r="F39" t="s">
        <v>356</v>
      </c>
    </row>
    <row r="40" spans="1:6" hidden="1" x14ac:dyDescent="0.35">
      <c r="A40" s="110">
        <v>1</v>
      </c>
      <c r="B40" t="s">
        <v>241</v>
      </c>
      <c r="E40" t="s">
        <v>384</v>
      </c>
      <c r="F40" t="s">
        <v>356</v>
      </c>
    </row>
    <row r="41" spans="1:6" hidden="1" x14ac:dyDescent="0.35">
      <c r="A41" s="110">
        <v>1</v>
      </c>
      <c r="B41" t="s">
        <v>176</v>
      </c>
      <c r="E41" t="s">
        <v>3</v>
      </c>
      <c r="F41" t="s">
        <v>356</v>
      </c>
    </row>
    <row r="42" spans="1:6" hidden="1" x14ac:dyDescent="0.35">
      <c r="A42" s="110">
        <v>1</v>
      </c>
      <c r="B42" t="s">
        <v>340</v>
      </c>
      <c r="E42" t="s">
        <v>3</v>
      </c>
      <c r="F42" t="s">
        <v>356</v>
      </c>
    </row>
    <row r="43" spans="1:6" hidden="1" x14ac:dyDescent="0.35">
      <c r="A43" s="110">
        <v>1</v>
      </c>
      <c r="B43" t="s">
        <v>162</v>
      </c>
      <c r="E43" t="s">
        <v>386</v>
      </c>
      <c r="F43" t="s">
        <v>356</v>
      </c>
    </row>
    <row r="44" spans="1:6" hidden="1" x14ac:dyDescent="0.35">
      <c r="A44" s="110">
        <v>1</v>
      </c>
      <c r="B44" t="s">
        <v>112</v>
      </c>
      <c r="E44" t="s">
        <v>313</v>
      </c>
      <c r="F44" t="s">
        <v>356</v>
      </c>
    </row>
    <row r="45" spans="1:6" hidden="1" x14ac:dyDescent="0.35">
      <c r="A45" s="110">
        <v>1</v>
      </c>
      <c r="B45" t="s">
        <v>169</v>
      </c>
      <c r="E45" t="s">
        <v>386</v>
      </c>
      <c r="F45" t="s">
        <v>356</v>
      </c>
    </row>
    <row r="46" spans="1:6" hidden="1" x14ac:dyDescent="0.35">
      <c r="A46" s="110">
        <v>1</v>
      </c>
      <c r="B46" t="s">
        <v>350</v>
      </c>
      <c r="E46" t="s">
        <v>3</v>
      </c>
      <c r="F46" t="s">
        <v>356</v>
      </c>
    </row>
    <row r="47" spans="1:6" hidden="1" x14ac:dyDescent="0.35">
      <c r="A47" s="110">
        <v>1</v>
      </c>
      <c r="B47" t="s">
        <v>179</v>
      </c>
      <c r="E47" t="s">
        <v>384</v>
      </c>
      <c r="F47" t="s">
        <v>356</v>
      </c>
    </row>
    <row r="48" spans="1:6" hidden="1" x14ac:dyDescent="0.35">
      <c r="A48" s="110">
        <v>1</v>
      </c>
      <c r="B48" t="s">
        <v>279</v>
      </c>
      <c r="E48" t="s">
        <v>384</v>
      </c>
      <c r="F48" t="s">
        <v>356</v>
      </c>
    </row>
    <row r="49" spans="1:6" hidden="1" x14ac:dyDescent="0.35">
      <c r="A49" s="110">
        <v>1</v>
      </c>
      <c r="B49" t="s">
        <v>268</v>
      </c>
      <c r="E49" t="s">
        <v>386</v>
      </c>
      <c r="F49" t="s">
        <v>356</v>
      </c>
    </row>
    <row r="50" spans="1:6" hidden="1" x14ac:dyDescent="0.35">
      <c r="A50" s="110">
        <v>1</v>
      </c>
      <c r="B50" t="s">
        <v>225</v>
      </c>
      <c r="E50" t="s">
        <v>1</v>
      </c>
      <c r="F50" t="s">
        <v>356</v>
      </c>
    </row>
    <row r="51" spans="1:6" hidden="1" x14ac:dyDescent="0.35">
      <c r="A51" s="110">
        <v>1</v>
      </c>
      <c r="B51" t="s">
        <v>220</v>
      </c>
      <c r="E51" t="s">
        <v>1</v>
      </c>
      <c r="F51" t="s">
        <v>356</v>
      </c>
    </row>
    <row r="52" spans="1:6" hidden="1" x14ac:dyDescent="0.35">
      <c r="A52" s="110">
        <v>1</v>
      </c>
      <c r="B52" t="s">
        <v>222</v>
      </c>
      <c r="E52" t="s">
        <v>1</v>
      </c>
      <c r="F52" t="s">
        <v>356</v>
      </c>
    </row>
    <row r="53" spans="1:6" hidden="1" x14ac:dyDescent="0.35">
      <c r="A53" s="110">
        <v>1</v>
      </c>
      <c r="B53" t="s">
        <v>107</v>
      </c>
      <c r="E53" t="s">
        <v>3</v>
      </c>
      <c r="F53" t="s">
        <v>356</v>
      </c>
    </row>
    <row r="54" spans="1:6" hidden="1" x14ac:dyDescent="0.35">
      <c r="A54" s="110">
        <v>1</v>
      </c>
      <c r="B54" t="s">
        <v>171</v>
      </c>
      <c r="E54" t="s">
        <v>313</v>
      </c>
      <c r="F54" t="s">
        <v>356</v>
      </c>
    </row>
    <row r="55" spans="1:6" hidden="1" x14ac:dyDescent="0.35">
      <c r="A55" s="110">
        <v>1</v>
      </c>
      <c r="B55" t="s">
        <v>341</v>
      </c>
      <c r="E55" t="s">
        <v>313</v>
      </c>
      <c r="F55" t="s">
        <v>356</v>
      </c>
    </row>
    <row r="56" spans="1:6" hidden="1" x14ac:dyDescent="0.35">
      <c r="A56" s="110">
        <v>1</v>
      </c>
      <c r="B56" t="s">
        <v>126</v>
      </c>
      <c r="E56" t="s">
        <v>3</v>
      </c>
      <c r="F56" t="s">
        <v>356</v>
      </c>
    </row>
    <row r="57" spans="1:6" hidden="1" x14ac:dyDescent="0.35">
      <c r="A57" s="110">
        <v>1</v>
      </c>
      <c r="B57" t="s">
        <v>172</v>
      </c>
      <c r="E57" t="s">
        <v>386</v>
      </c>
      <c r="F57" t="s">
        <v>356</v>
      </c>
    </row>
    <row r="58" spans="1:6" hidden="1" x14ac:dyDescent="0.35">
      <c r="A58" s="110">
        <v>1</v>
      </c>
      <c r="B58" t="s">
        <v>336</v>
      </c>
      <c r="E58" t="s">
        <v>384</v>
      </c>
      <c r="F58" t="s">
        <v>356</v>
      </c>
    </row>
    <row r="59" spans="1:6" hidden="1" x14ac:dyDescent="0.35">
      <c r="A59" s="110">
        <v>1</v>
      </c>
      <c r="B59" t="s">
        <v>247</v>
      </c>
      <c r="E59" t="s">
        <v>1</v>
      </c>
      <c r="F59" t="s">
        <v>356</v>
      </c>
    </row>
    <row r="60" spans="1:6" hidden="1" x14ac:dyDescent="0.35">
      <c r="A60" s="110">
        <v>1</v>
      </c>
      <c r="B60" t="s">
        <v>246</v>
      </c>
      <c r="E60" t="s">
        <v>1</v>
      </c>
      <c r="F60" t="s">
        <v>356</v>
      </c>
    </row>
    <row r="61" spans="1:6" hidden="1" x14ac:dyDescent="0.35">
      <c r="A61" s="110">
        <v>1</v>
      </c>
      <c r="B61" t="s">
        <v>309</v>
      </c>
      <c r="E61" t="s">
        <v>384</v>
      </c>
      <c r="F61" t="s">
        <v>356</v>
      </c>
    </row>
    <row r="62" spans="1:6" hidden="1" x14ac:dyDescent="0.35">
      <c r="A62" s="110">
        <v>1</v>
      </c>
      <c r="B62" t="s">
        <v>175</v>
      </c>
      <c r="E62" t="s">
        <v>1</v>
      </c>
      <c r="F62" t="s">
        <v>356</v>
      </c>
    </row>
    <row r="63" spans="1:6" hidden="1" x14ac:dyDescent="0.35">
      <c r="A63" s="110">
        <v>1</v>
      </c>
      <c r="B63" t="s">
        <v>248</v>
      </c>
      <c r="E63" t="s">
        <v>1</v>
      </c>
      <c r="F63" t="s">
        <v>356</v>
      </c>
    </row>
    <row r="64" spans="1:6" hidden="1" x14ac:dyDescent="0.35">
      <c r="A64" s="110">
        <v>1</v>
      </c>
      <c r="B64" t="s">
        <v>233</v>
      </c>
      <c r="E64" t="s">
        <v>386</v>
      </c>
      <c r="F64" t="s">
        <v>356</v>
      </c>
    </row>
    <row r="65" spans="1:6" hidden="1" x14ac:dyDescent="0.35">
      <c r="A65" s="110">
        <v>1</v>
      </c>
      <c r="B65" t="s">
        <v>332</v>
      </c>
      <c r="E65" t="s">
        <v>3</v>
      </c>
      <c r="F65" t="s">
        <v>356</v>
      </c>
    </row>
    <row r="66" spans="1:6" hidden="1" x14ac:dyDescent="0.35">
      <c r="A66" s="110">
        <v>1</v>
      </c>
      <c r="B66" t="s">
        <v>315</v>
      </c>
      <c r="E66" t="s">
        <v>3</v>
      </c>
      <c r="F66" t="s">
        <v>356</v>
      </c>
    </row>
    <row r="67" spans="1:6" hidden="1" x14ac:dyDescent="0.35">
      <c r="A67" s="110">
        <v>1</v>
      </c>
      <c r="B67" t="s">
        <v>124</v>
      </c>
      <c r="E67" t="s">
        <v>3</v>
      </c>
      <c r="F67" t="s">
        <v>356</v>
      </c>
    </row>
    <row r="68" spans="1:6" hidden="1" x14ac:dyDescent="0.35">
      <c r="A68" s="110">
        <v>1</v>
      </c>
      <c r="B68" t="s">
        <v>253</v>
      </c>
      <c r="E68" t="s">
        <v>384</v>
      </c>
      <c r="F68" t="s">
        <v>356</v>
      </c>
    </row>
    <row r="69" spans="1:6" hidden="1" x14ac:dyDescent="0.35">
      <c r="A69" s="110">
        <v>1</v>
      </c>
      <c r="B69" t="s">
        <v>163</v>
      </c>
      <c r="E69" t="s">
        <v>386</v>
      </c>
      <c r="F69" t="s">
        <v>356</v>
      </c>
    </row>
    <row r="70" spans="1:6" hidden="1" x14ac:dyDescent="0.35">
      <c r="A70" s="110">
        <v>1</v>
      </c>
      <c r="B70" t="s">
        <v>209</v>
      </c>
      <c r="E70" t="s">
        <v>2</v>
      </c>
      <c r="F70" t="s">
        <v>356</v>
      </c>
    </row>
    <row r="71" spans="1:6" hidden="1" x14ac:dyDescent="0.35">
      <c r="A71" s="110">
        <v>1</v>
      </c>
      <c r="B71" t="s">
        <v>216</v>
      </c>
      <c r="E71" t="s">
        <v>384</v>
      </c>
      <c r="F71" t="s">
        <v>356</v>
      </c>
    </row>
    <row r="72" spans="1:6" hidden="1" x14ac:dyDescent="0.35">
      <c r="A72" s="110">
        <v>1</v>
      </c>
      <c r="B72" t="s">
        <v>193</v>
      </c>
      <c r="E72" t="s">
        <v>383</v>
      </c>
      <c r="F72" t="s">
        <v>356</v>
      </c>
    </row>
    <row r="73" spans="1:6" hidden="1" x14ac:dyDescent="0.35">
      <c r="A73" s="110">
        <v>1</v>
      </c>
      <c r="B73" t="s">
        <v>194</v>
      </c>
      <c r="E73" t="s">
        <v>383</v>
      </c>
      <c r="F73" t="s">
        <v>356</v>
      </c>
    </row>
    <row r="74" spans="1:6" hidden="1" x14ac:dyDescent="0.35">
      <c r="A74" s="110">
        <v>1</v>
      </c>
      <c r="B74" t="s">
        <v>119</v>
      </c>
      <c r="E74" t="s">
        <v>383</v>
      </c>
      <c r="F74" t="s">
        <v>356</v>
      </c>
    </row>
    <row r="75" spans="1:6" hidden="1" x14ac:dyDescent="0.35">
      <c r="A75" s="110">
        <v>1</v>
      </c>
      <c r="B75" t="s">
        <v>128</v>
      </c>
      <c r="E75" t="s">
        <v>383</v>
      </c>
      <c r="F75" t="s">
        <v>356</v>
      </c>
    </row>
    <row r="76" spans="1:6" hidden="1" x14ac:dyDescent="0.35">
      <c r="A76" s="110">
        <v>1</v>
      </c>
      <c r="B76" t="s">
        <v>129</v>
      </c>
      <c r="E76" t="s">
        <v>383</v>
      </c>
      <c r="F76" t="s">
        <v>356</v>
      </c>
    </row>
    <row r="77" spans="1:6" hidden="1" x14ac:dyDescent="0.35">
      <c r="A77" s="110">
        <v>1</v>
      </c>
      <c r="B77" t="s">
        <v>633</v>
      </c>
      <c r="E77" t="s">
        <v>3</v>
      </c>
      <c r="F77" t="s">
        <v>356</v>
      </c>
    </row>
    <row r="78" spans="1:6" hidden="1" x14ac:dyDescent="0.35">
      <c r="A78" s="110">
        <v>1</v>
      </c>
      <c r="B78" t="s">
        <v>127</v>
      </c>
      <c r="E78" t="s">
        <v>383</v>
      </c>
      <c r="F78" t="s">
        <v>356</v>
      </c>
    </row>
    <row r="79" spans="1:6" hidden="1" x14ac:dyDescent="0.35">
      <c r="A79" s="110">
        <v>1</v>
      </c>
      <c r="B79" t="s">
        <v>266</v>
      </c>
      <c r="E79" t="s">
        <v>386</v>
      </c>
      <c r="F79" t="s">
        <v>356</v>
      </c>
    </row>
    <row r="80" spans="1:6" hidden="1" x14ac:dyDescent="0.35">
      <c r="A80" s="110">
        <v>1</v>
      </c>
      <c r="B80" t="s">
        <v>262</v>
      </c>
      <c r="E80" t="s">
        <v>386</v>
      </c>
      <c r="F80" t="s">
        <v>356</v>
      </c>
    </row>
    <row r="81" spans="1:6" hidden="1" x14ac:dyDescent="0.35">
      <c r="A81" s="110">
        <v>1</v>
      </c>
      <c r="B81" t="s">
        <v>174</v>
      </c>
      <c r="E81" t="s">
        <v>1</v>
      </c>
      <c r="F81" t="s">
        <v>356</v>
      </c>
    </row>
    <row r="82" spans="1:6" hidden="1" x14ac:dyDescent="0.35">
      <c r="A82" s="110">
        <v>1</v>
      </c>
      <c r="B82" t="s">
        <v>232</v>
      </c>
      <c r="E82" t="s">
        <v>386</v>
      </c>
      <c r="F82" t="s">
        <v>356</v>
      </c>
    </row>
    <row r="83" spans="1:6" hidden="1" x14ac:dyDescent="0.35">
      <c r="A83" s="110">
        <v>1</v>
      </c>
      <c r="B83" t="s">
        <v>153</v>
      </c>
      <c r="E83" t="s">
        <v>386</v>
      </c>
      <c r="F83" t="s">
        <v>356</v>
      </c>
    </row>
    <row r="84" spans="1:6" hidden="1" x14ac:dyDescent="0.35">
      <c r="A84" s="110">
        <v>1</v>
      </c>
      <c r="B84" t="s">
        <v>238</v>
      </c>
      <c r="E84" t="s">
        <v>384</v>
      </c>
      <c r="F84" t="s">
        <v>356</v>
      </c>
    </row>
    <row r="85" spans="1:6" hidden="1" x14ac:dyDescent="0.35">
      <c r="A85" s="110">
        <v>1</v>
      </c>
      <c r="B85" t="s">
        <v>228</v>
      </c>
      <c r="E85" t="s">
        <v>384</v>
      </c>
      <c r="F85" t="s">
        <v>356</v>
      </c>
    </row>
    <row r="86" spans="1:6" hidden="1" x14ac:dyDescent="0.35">
      <c r="A86" s="110">
        <v>1</v>
      </c>
      <c r="B86" t="s">
        <v>200</v>
      </c>
      <c r="E86" t="s">
        <v>3</v>
      </c>
      <c r="F86" t="s">
        <v>356</v>
      </c>
    </row>
    <row r="87" spans="1:6" hidden="1" x14ac:dyDescent="0.35">
      <c r="A87" s="110">
        <v>1</v>
      </c>
      <c r="B87" t="s">
        <v>117</v>
      </c>
      <c r="E87" t="s">
        <v>3</v>
      </c>
      <c r="F87" t="s">
        <v>356</v>
      </c>
    </row>
    <row r="88" spans="1:6" hidden="1" x14ac:dyDescent="0.35">
      <c r="A88" s="110">
        <v>1</v>
      </c>
      <c r="B88" t="s">
        <v>244</v>
      </c>
      <c r="E88" t="s">
        <v>3</v>
      </c>
      <c r="F88" t="s">
        <v>356</v>
      </c>
    </row>
    <row r="89" spans="1:6" hidden="1" x14ac:dyDescent="0.35">
      <c r="A89" s="110">
        <v>1</v>
      </c>
      <c r="B89" t="s">
        <v>330</v>
      </c>
      <c r="C89" t="s">
        <v>644</v>
      </c>
      <c r="E89" t="s">
        <v>3</v>
      </c>
      <c r="F89" t="s">
        <v>356</v>
      </c>
    </row>
    <row r="90" spans="1:6" hidden="1" x14ac:dyDescent="0.35">
      <c r="A90" s="110">
        <v>1</v>
      </c>
      <c r="B90" t="s">
        <v>103</v>
      </c>
      <c r="E90" t="s">
        <v>3</v>
      </c>
      <c r="F90" t="s">
        <v>356</v>
      </c>
    </row>
    <row r="91" spans="1:6" hidden="1" x14ac:dyDescent="0.35">
      <c r="A91" s="110">
        <v>1</v>
      </c>
      <c r="B91" t="s">
        <v>243</v>
      </c>
      <c r="E91" t="s">
        <v>3</v>
      </c>
      <c r="F91" t="s">
        <v>356</v>
      </c>
    </row>
    <row r="92" spans="1:6" hidden="1" x14ac:dyDescent="0.35">
      <c r="A92" s="110">
        <v>1</v>
      </c>
      <c r="B92" t="s">
        <v>155</v>
      </c>
      <c r="E92" t="s">
        <v>386</v>
      </c>
      <c r="F92" t="s">
        <v>356</v>
      </c>
    </row>
    <row r="93" spans="1:6" hidden="1" x14ac:dyDescent="0.35">
      <c r="A93" s="110">
        <v>1</v>
      </c>
      <c r="B93" t="s">
        <v>154</v>
      </c>
      <c r="E93" t="s">
        <v>386</v>
      </c>
      <c r="F93" t="s">
        <v>356</v>
      </c>
    </row>
    <row r="94" spans="1:6" hidden="1" x14ac:dyDescent="0.35">
      <c r="A94" s="110">
        <v>1</v>
      </c>
      <c r="B94" t="s">
        <v>166</v>
      </c>
      <c r="E94" t="s">
        <v>386</v>
      </c>
      <c r="F94" t="s">
        <v>356</v>
      </c>
    </row>
    <row r="95" spans="1:6" hidden="1" x14ac:dyDescent="0.35">
      <c r="A95" s="110">
        <v>1</v>
      </c>
      <c r="B95" t="s">
        <v>110</v>
      </c>
      <c r="E95" t="s">
        <v>3</v>
      </c>
      <c r="F95" t="s">
        <v>356</v>
      </c>
    </row>
    <row r="96" spans="1:6" hidden="1" x14ac:dyDescent="0.35">
      <c r="A96" s="110">
        <v>1</v>
      </c>
      <c r="B96" t="s">
        <v>168</v>
      </c>
      <c r="E96" t="s">
        <v>313</v>
      </c>
      <c r="F96" t="s">
        <v>356</v>
      </c>
    </row>
    <row r="97" spans="1:6" hidden="1" x14ac:dyDescent="0.35">
      <c r="A97" s="110">
        <v>1</v>
      </c>
      <c r="B97" t="s">
        <v>204</v>
      </c>
      <c r="E97" t="s">
        <v>3</v>
      </c>
      <c r="F97" t="s">
        <v>356</v>
      </c>
    </row>
    <row r="98" spans="1:6" hidden="1" x14ac:dyDescent="0.35">
      <c r="A98" s="110">
        <v>1</v>
      </c>
      <c r="B98" t="s">
        <v>267</v>
      </c>
      <c r="E98" t="s">
        <v>3</v>
      </c>
      <c r="F98" t="s">
        <v>356</v>
      </c>
    </row>
    <row r="99" spans="1:6" hidden="1" x14ac:dyDescent="0.35">
      <c r="A99" s="110">
        <v>1</v>
      </c>
      <c r="B99" t="s">
        <v>123</v>
      </c>
      <c r="E99" t="s">
        <v>3</v>
      </c>
      <c r="F99" t="s">
        <v>356</v>
      </c>
    </row>
    <row r="100" spans="1:6" hidden="1" x14ac:dyDescent="0.35">
      <c r="A100" s="110">
        <v>1</v>
      </c>
      <c r="B100" t="s">
        <v>125</v>
      </c>
      <c r="E100" t="s">
        <v>3</v>
      </c>
      <c r="F100" t="s">
        <v>356</v>
      </c>
    </row>
    <row r="101" spans="1:6" hidden="1" x14ac:dyDescent="0.35">
      <c r="A101" s="110">
        <v>1</v>
      </c>
      <c r="B101" t="s">
        <v>152</v>
      </c>
      <c r="C101" t="s">
        <v>645</v>
      </c>
      <c r="E101" t="s">
        <v>386</v>
      </c>
      <c r="F101" t="s">
        <v>356</v>
      </c>
    </row>
    <row r="102" spans="1:6" hidden="1" x14ac:dyDescent="0.35">
      <c r="A102" s="110">
        <v>1</v>
      </c>
      <c r="B102" t="s">
        <v>327</v>
      </c>
      <c r="E102" t="s">
        <v>386</v>
      </c>
      <c r="F102" t="s">
        <v>356</v>
      </c>
    </row>
    <row r="103" spans="1:6" hidden="1" x14ac:dyDescent="0.35">
      <c r="A103" s="110">
        <v>1</v>
      </c>
      <c r="B103" t="s">
        <v>201</v>
      </c>
      <c r="E103" t="s">
        <v>3</v>
      </c>
      <c r="F103" t="s">
        <v>356</v>
      </c>
    </row>
    <row r="104" spans="1:6" hidden="1" x14ac:dyDescent="0.35">
      <c r="A104" s="110">
        <v>1</v>
      </c>
      <c r="B104" t="s">
        <v>158</v>
      </c>
      <c r="E104" t="s">
        <v>386</v>
      </c>
      <c r="F104" t="s">
        <v>356</v>
      </c>
    </row>
    <row r="105" spans="1:6" hidden="1" x14ac:dyDescent="0.35">
      <c r="A105" s="110">
        <v>1</v>
      </c>
      <c r="B105" t="s">
        <v>159</v>
      </c>
      <c r="E105" t="s">
        <v>386</v>
      </c>
      <c r="F105" t="s">
        <v>356</v>
      </c>
    </row>
    <row r="106" spans="1:6" hidden="1" x14ac:dyDescent="0.35">
      <c r="A106" s="110">
        <v>1</v>
      </c>
      <c r="B106" t="s">
        <v>122</v>
      </c>
      <c r="E106" t="s">
        <v>3</v>
      </c>
      <c r="F106" t="s">
        <v>356</v>
      </c>
    </row>
    <row r="107" spans="1:6" hidden="1" x14ac:dyDescent="0.35">
      <c r="A107" s="110">
        <v>1</v>
      </c>
      <c r="B107" t="s">
        <v>105</v>
      </c>
      <c r="E107" t="s">
        <v>3</v>
      </c>
      <c r="F107" t="s">
        <v>356</v>
      </c>
    </row>
    <row r="108" spans="1:6" hidden="1" x14ac:dyDescent="0.35">
      <c r="A108" s="110">
        <v>1</v>
      </c>
      <c r="B108" t="s">
        <v>207</v>
      </c>
      <c r="E108" t="s">
        <v>385</v>
      </c>
      <c r="F108" t="s">
        <v>356</v>
      </c>
    </row>
    <row r="109" spans="1:6" hidden="1" x14ac:dyDescent="0.35">
      <c r="A109" s="110">
        <v>1</v>
      </c>
      <c r="B109" t="s">
        <v>338</v>
      </c>
      <c r="E109" t="s">
        <v>385</v>
      </c>
      <c r="F109" t="s">
        <v>356</v>
      </c>
    </row>
    <row r="110" spans="1:6" hidden="1" x14ac:dyDescent="0.35">
      <c r="A110" s="110">
        <v>1</v>
      </c>
      <c r="B110" t="s">
        <v>156</v>
      </c>
      <c r="E110" t="s">
        <v>386</v>
      </c>
      <c r="F110" t="s">
        <v>356</v>
      </c>
    </row>
    <row r="111" spans="1:6" hidden="1" x14ac:dyDescent="0.35">
      <c r="A111" s="110">
        <v>1</v>
      </c>
      <c r="B111" t="s">
        <v>339</v>
      </c>
      <c r="E111" t="s">
        <v>384</v>
      </c>
      <c r="F111" t="s">
        <v>356</v>
      </c>
    </row>
    <row r="112" spans="1:6" hidden="1" x14ac:dyDescent="0.35">
      <c r="A112" s="110">
        <v>1</v>
      </c>
      <c r="B112" t="s">
        <v>203</v>
      </c>
      <c r="E112" t="s">
        <v>384</v>
      </c>
      <c r="F112" t="s">
        <v>356</v>
      </c>
    </row>
    <row r="113" spans="1:6" hidden="1" x14ac:dyDescent="0.35">
      <c r="A113" s="110">
        <v>1</v>
      </c>
      <c r="B113" t="s">
        <v>337</v>
      </c>
      <c r="E113" t="s">
        <v>384</v>
      </c>
      <c r="F113" t="s">
        <v>356</v>
      </c>
    </row>
    <row r="114" spans="1:6" hidden="1" x14ac:dyDescent="0.35">
      <c r="A114" s="110">
        <v>1</v>
      </c>
      <c r="B114" t="s">
        <v>218</v>
      </c>
      <c r="E114" t="s">
        <v>1</v>
      </c>
      <c r="F114" t="s">
        <v>356</v>
      </c>
    </row>
    <row r="115" spans="1:6" hidden="1" x14ac:dyDescent="0.35">
      <c r="A115" s="110">
        <v>1</v>
      </c>
      <c r="B115" t="s">
        <v>182</v>
      </c>
      <c r="E115" t="s">
        <v>417</v>
      </c>
      <c r="F115" t="s">
        <v>356</v>
      </c>
    </row>
    <row r="116" spans="1:6" hidden="1" x14ac:dyDescent="0.35">
      <c r="A116" s="110">
        <v>1</v>
      </c>
      <c r="B116" t="s">
        <v>184</v>
      </c>
      <c r="E116" t="s">
        <v>417</v>
      </c>
      <c r="F116" t="s">
        <v>356</v>
      </c>
    </row>
    <row r="117" spans="1:6" hidden="1" x14ac:dyDescent="0.35">
      <c r="A117" s="110">
        <v>1</v>
      </c>
      <c r="B117" t="s">
        <v>183</v>
      </c>
      <c r="E117" t="s">
        <v>417</v>
      </c>
      <c r="F117" t="s">
        <v>356</v>
      </c>
    </row>
    <row r="118" spans="1:6" hidden="1" x14ac:dyDescent="0.35">
      <c r="A118" s="110">
        <v>1</v>
      </c>
      <c r="B118" t="s">
        <v>133</v>
      </c>
      <c r="E118" t="s">
        <v>3</v>
      </c>
      <c r="F118" t="s">
        <v>356</v>
      </c>
    </row>
    <row r="119" spans="1:6" hidden="1" x14ac:dyDescent="0.35">
      <c r="A119" s="110">
        <v>1</v>
      </c>
      <c r="B119" t="s">
        <v>277</v>
      </c>
      <c r="E119" t="s">
        <v>3</v>
      </c>
      <c r="F119" t="s">
        <v>356</v>
      </c>
    </row>
    <row r="120" spans="1:6" hidden="1" x14ac:dyDescent="0.35">
      <c r="A120" s="110">
        <v>1</v>
      </c>
      <c r="B120" t="s">
        <v>269</v>
      </c>
      <c r="E120" t="s">
        <v>3</v>
      </c>
      <c r="F120" t="s">
        <v>356</v>
      </c>
    </row>
    <row r="121" spans="1:6" hidden="1" x14ac:dyDescent="0.35">
      <c r="A121" s="110">
        <v>1</v>
      </c>
      <c r="B121" t="s">
        <v>104</v>
      </c>
      <c r="E121" t="s">
        <v>3</v>
      </c>
      <c r="F121" t="s">
        <v>356</v>
      </c>
    </row>
    <row r="122" spans="1:6" hidden="1" x14ac:dyDescent="0.35">
      <c r="A122" s="110">
        <v>1</v>
      </c>
      <c r="B122" t="s">
        <v>102</v>
      </c>
      <c r="E122" t="s">
        <v>3</v>
      </c>
      <c r="F122" t="s">
        <v>356</v>
      </c>
    </row>
    <row r="123" spans="1:6" hidden="1" x14ac:dyDescent="0.35">
      <c r="A123" s="110">
        <v>1</v>
      </c>
      <c r="B123" t="s">
        <v>108</v>
      </c>
      <c r="E123" t="s">
        <v>3</v>
      </c>
      <c r="F123" t="s">
        <v>356</v>
      </c>
    </row>
    <row r="124" spans="1:6" hidden="1" x14ac:dyDescent="0.35">
      <c r="A124" s="110">
        <v>1</v>
      </c>
      <c r="B124" t="s">
        <v>214</v>
      </c>
      <c r="E124">
        <v>0</v>
      </c>
      <c r="F124" t="s">
        <v>356</v>
      </c>
    </row>
    <row r="125" spans="1:6" hidden="1" x14ac:dyDescent="0.35">
      <c r="A125" s="110">
        <v>1</v>
      </c>
      <c r="B125" t="s">
        <v>334</v>
      </c>
      <c r="E125" t="s">
        <v>3</v>
      </c>
      <c r="F125" t="s">
        <v>356</v>
      </c>
    </row>
    <row r="126" spans="1:6" hidden="1" x14ac:dyDescent="0.35">
      <c r="A126" s="110">
        <v>1</v>
      </c>
      <c r="B126" t="s">
        <v>296</v>
      </c>
      <c r="E126" t="s">
        <v>386</v>
      </c>
      <c r="F126" t="s">
        <v>356</v>
      </c>
    </row>
    <row r="127" spans="1:6" hidden="1" x14ac:dyDescent="0.35">
      <c r="A127" s="110">
        <v>1</v>
      </c>
      <c r="B127" t="s">
        <v>278</v>
      </c>
      <c r="E127" t="s">
        <v>3</v>
      </c>
      <c r="F127" t="s">
        <v>356</v>
      </c>
    </row>
    <row r="128" spans="1:6" hidden="1" x14ac:dyDescent="0.35">
      <c r="A128" s="110">
        <v>1</v>
      </c>
      <c r="B128" t="s">
        <v>281</v>
      </c>
      <c r="E128" t="s">
        <v>384</v>
      </c>
      <c r="F128" t="s">
        <v>356</v>
      </c>
    </row>
    <row r="129" spans="1:6" hidden="1" x14ac:dyDescent="0.35">
      <c r="A129" s="110">
        <v>1</v>
      </c>
      <c r="B129" t="s">
        <v>197</v>
      </c>
      <c r="E129" t="s">
        <v>3</v>
      </c>
      <c r="F129" t="s">
        <v>356</v>
      </c>
    </row>
    <row r="130" spans="1:6" hidden="1" x14ac:dyDescent="0.35">
      <c r="A130" s="110">
        <v>1</v>
      </c>
      <c r="B130" t="s">
        <v>165</v>
      </c>
      <c r="E130" t="s">
        <v>386</v>
      </c>
      <c r="F130" t="s">
        <v>356</v>
      </c>
    </row>
    <row r="131" spans="1:6" hidden="1" x14ac:dyDescent="0.35">
      <c r="A131" s="110">
        <v>1</v>
      </c>
      <c r="B131" t="s">
        <v>221</v>
      </c>
      <c r="E131" t="s">
        <v>3</v>
      </c>
      <c r="F131" t="s">
        <v>356</v>
      </c>
    </row>
    <row r="132" spans="1:6" hidden="1" x14ac:dyDescent="0.35">
      <c r="A132" s="110">
        <v>1</v>
      </c>
      <c r="B132" t="s">
        <v>111</v>
      </c>
      <c r="E132" t="s">
        <v>383</v>
      </c>
      <c r="F132" t="s">
        <v>356</v>
      </c>
    </row>
    <row r="133" spans="1:6" hidden="1" x14ac:dyDescent="0.35">
      <c r="A133" s="110">
        <v>1</v>
      </c>
      <c r="B133" t="s">
        <v>250</v>
      </c>
      <c r="E133" t="s">
        <v>3</v>
      </c>
      <c r="F133" t="s">
        <v>356</v>
      </c>
    </row>
    <row r="134" spans="1:6" hidden="1" x14ac:dyDescent="0.35">
      <c r="A134" s="110">
        <v>1</v>
      </c>
      <c r="B134" t="s">
        <v>205</v>
      </c>
      <c r="E134" t="s">
        <v>3</v>
      </c>
      <c r="F134" t="s">
        <v>356</v>
      </c>
    </row>
    <row r="135" spans="1:6" hidden="1" x14ac:dyDescent="0.35">
      <c r="A135" s="110">
        <v>1</v>
      </c>
      <c r="B135" t="s">
        <v>188</v>
      </c>
      <c r="E135" t="s">
        <v>2</v>
      </c>
      <c r="F135" t="s">
        <v>356</v>
      </c>
    </row>
    <row r="136" spans="1:6" hidden="1" x14ac:dyDescent="0.35">
      <c r="A136" s="110">
        <v>1</v>
      </c>
      <c r="B136" t="s">
        <v>213</v>
      </c>
      <c r="E136" t="s">
        <v>383</v>
      </c>
      <c r="F136" t="s">
        <v>356</v>
      </c>
    </row>
    <row r="137" spans="1:6" hidden="1" x14ac:dyDescent="0.35">
      <c r="A137" s="110">
        <v>1</v>
      </c>
      <c r="B137" t="s">
        <v>118</v>
      </c>
      <c r="E137" t="s">
        <v>3</v>
      </c>
      <c r="F137" t="s">
        <v>356</v>
      </c>
    </row>
    <row r="138" spans="1:6" hidden="1" x14ac:dyDescent="0.35">
      <c r="A138" s="110">
        <v>1</v>
      </c>
      <c r="B138" t="s">
        <v>157</v>
      </c>
      <c r="E138" t="s">
        <v>386</v>
      </c>
      <c r="F138" t="s">
        <v>356</v>
      </c>
    </row>
    <row r="139" spans="1:6" hidden="1" x14ac:dyDescent="0.35">
      <c r="A139" s="110">
        <v>1</v>
      </c>
      <c r="B139" t="s">
        <v>28</v>
      </c>
      <c r="E139" t="s">
        <v>386</v>
      </c>
      <c r="F139" t="s">
        <v>356</v>
      </c>
    </row>
    <row r="140" spans="1:6" hidden="1" x14ac:dyDescent="0.35">
      <c r="A140" s="110">
        <v>1</v>
      </c>
      <c r="B140" t="s">
        <v>106</v>
      </c>
      <c r="E140" t="s">
        <v>3</v>
      </c>
      <c r="F140" t="s">
        <v>356</v>
      </c>
    </row>
    <row r="141" spans="1:6" hidden="1" x14ac:dyDescent="0.35">
      <c r="A141" s="110">
        <v>1</v>
      </c>
      <c r="B141" t="s">
        <v>293</v>
      </c>
      <c r="E141" t="s">
        <v>3</v>
      </c>
      <c r="F141" t="s">
        <v>356</v>
      </c>
    </row>
    <row r="142" spans="1:6" hidden="1" x14ac:dyDescent="0.35">
      <c r="A142" s="110">
        <v>1</v>
      </c>
      <c r="B142" t="s">
        <v>45</v>
      </c>
      <c r="E142" t="s">
        <v>386</v>
      </c>
      <c r="F142" t="s">
        <v>356</v>
      </c>
    </row>
    <row r="143" spans="1:6" hidden="1" x14ac:dyDescent="0.35">
      <c r="A143" s="110">
        <v>1</v>
      </c>
      <c r="B143" t="s">
        <v>160</v>
      </c>
      <c r="E143" t="s">
        <v>386</v>
      </c>
      <c r="F143" t="s">
        <v>356</v>
      </c>
    </row>
    <row r="144" spans="1:6" hidden="1" x14ac:dyDescent="0.35">
      <c r="A144" s="110">
        <v>45767</v>
      </c>
      <c r="B144" t="s">
        <v>224</v>
      </c>
      <c r="C144" t="s">
        <v>254</v>
      </c>
      <c r="D144">
        <v>0.67</v>
      </c>
      <c r="E144" t="s">
        <v>1</v>
      </c>
      <c r="F144" t="s">
        <v>353</v>
      </c>
    </row>
    <row r="145" spans="1:6" hidden="1" x14ac:dyDescent="0.35">
      <c r="A145" s="110">
        <v>45767</v>
      </c>
      <c r="B145" t="s">
        <v>250</v>
      </c>
      <c r="C145" t="s">
        <v>254</v>
      </c>
      <c r="D145">
        <v>1.32</v>
      </c>
      <c r="E145" t="s">
        <v>3</v>
      </c>
      <c r="F145" t="s">
        <v>353</v>
      </c>
    </row>
    <row r="146" spans="1:6" hidden="1" x14ac:dyDescent="0.35">
      <c r="A146" s="110">
        <v>45767</v>
      </c>
      <c r="B146" t="s">
        <v>281</v>
      </c>
      <c r="C146" t="s">
        <v>254</v>
      </c>
      <c r="D146">
        <v>0.93</v>
      </c>
      <c r="E146" t="s">
        <v>384</v>
      </c>
      <c r="F146" t="s">
        <v>353</v>
      </c>
    </row>
    <row r="147" spans="1:6" hidden="1" x14ac:dyDescent="0.35">
      <c r="A147" s="110">
        <v>45767</v>
      </c>
      <c r="B147" t="s">
        <v>279</v>
      </c>
      <c r="C147" t="s">
        <v>280</v>
      </c>
      <c r="D147">
        <v>0.6</v>
      </c>
      <c r="E147" t="s">
        <v>384</v>
      </c>
      <c r="F147" t="s">
        <v>353</v>
      </c>
    </row>
    <row r="148" spans="1:6" hidden="1" x14ac:dyDescent="0.35">
      <c r="A148" s="110">
        <v>45767</v>
      </c>
      <c r="B148" t="s">
        <v>173</v>
      </c>
      <c r="C148" t="s">
        <v>254</v>
      </c>
      <c r="D148">
        <v>0.4</v>
      </c>
      <c r="E148" t="s">
        <v>1</v>
      </c>
      <c r="F148" t="s">
        <v>353</v>
      </c>
    </row>
    <row r="149" spans="1:6" hidden="1" x14ac:dyDescent="0.35">
      <c r="A149" s="110">
        <v>45767</v>
      </c>
      <c r="B149" t="s">
        <v>200</v>
      </c>
      <c r="C149" t="s">
        <v>254</v>
      </c>
      <c r="D149">
        <v>3.24</v>
      </c>
      <c r="E149" t="s">
        <v>3</v>
      </c>
      <c r="F149" t="s">
        <v>353</v>
      </c>
    </row>
    <row r="150" spans="1:6" hidden="1" x14ac:dyDescent="0.35">
      <c r="A150" s="110">
        <v>45767</v>
      </c>
      <c r="B150" t="s">
        <v>336</v>
      </c>
      <c r="C150" t="s">
        <v>254</v>
      </c>
      <c r="D150">
        <v>0.58499999999999996</v>
      </c>
      <c r="E150" t="s">
        <v>384</v>
      </c>
      <c r="F150" t="s">
        <v>353</v>
      </c>
    </row>
    <row r="151" spans="1:6" hidden="1" x14ac:dyDescent="0.35">
      <c r="A151" s="110">
        <v>45767</v>
      </c>
      <c r="B151" t="s">
        <v>203</v>
      </c>
      <c r="C151" t="s">
        <v>254</v>
      </c>
      <c r="D151">
        <v>0</v>
      </c>
      <c r="E151" t="s">
        <v>384</v>
      </c>
      <c r="F151" t="s">
        <v>353</v>
      </c>
    </row>
    <row r="152" spans="1:6" hidden="1" x14ac:dyDescent="0.35">
      <c r="A152" s="110">
        <v>45767</v>
      </c>
      <c r="B152" t="s">
        <v>337</v>
      </c>
      <c r="C152" t="s">
        <v>254</v>
      </c>
      <c r="D152">
        <v>2.21</v>
      </c>
      <c r="E152" t="s">
        <v>384</v>
      </c>
      <c r="F152" t="s">
        <v>353</v>
      </c>
    </row>
    <row r="153" spans="1:6" hidden="1" x14ac:dyDescent="0.35">
      <c r="A153" s="110">
        <v>45767</v>
      </c>
      <c r="B153" t="s">
        <v>338</v>
      </c>
      <c r="C153" t="s">
        <v>254</v>
      </c>
      <c r="D153">
        <v>0.1</v>
      </c>
      <c r="E153" t="s">
        <v>385</v>
      </c>
      <c r="F153" t="s">
        <v>353</v>
      </c>
    </row>
    <row r="154" spans="1:6" hidden="1" x14ac:dyDescent="0.35">
      <c r="A154" s="110">
        <v>45767</v>
      </c>
      <c r="B154" t="s">
        <v>202</v>
      </c>
      <c r="C154" t="s">
        <v>254</v>
      </c>
      <c r="D154">
        <v>8.8650000000000002</v>
      </c>
      <c r="E154" t="s">
        <v>3</v>
      </c>
      <c r="F154" t="s">
        <v>353</v>
      </c>
    </row>
    <row r="155" spans="1:6" hidden="1" x14ac:dyDescent="0.35">
      <c r="A155" s="110">
        <v>45767</v>
      </c>
      <c r="B155" t="s">
        <v>217</v>
      </c>
      <c r="C155" t="s">
        <v>254</v>
      </c>
      <c r="D155">
        <v>4.8499999999999996</v>
      </c>
      <c r="E155" t="s">
        <v>1</v>
      </c>
      <c r="F155" t="s">
        <v>353</v>
      </c>
    </row>
    <row r="156" spans="1:6" hidden="1" x14ac:dyDescent="0.35">
      <c r="A156" s="110">
        <v>45767</v>
      </c>
      <c r="B156" t="s">
        <v>222</v>
      </c>
      <c r="C156" t="s">
        <v>254</v>
      </c>
      <c r="D156">
        <v>6.6</v>
      </c>
      <c r="E156" t="s">
        <v>1</v>
      </c>
      <c r="F156" t="s">
        <v>353</v>
      </c>
    </row>
    <row r="157" spans="1:6" hidden="1" x14ac:dyDescent="0.35">
      <c r="A157" s="110">
        <v>45767</v>
      </c>
      <c r="B157" t="s">
        <v>220</v>
      </c>
      <c r="C157" t="s">
        <v>254</v>
      </c>
      <c r="D157">
        <v>3.37</v>
      </c>
      <c r="E157" t="s">
        <v>1</v>
      </c>
      <c r="F157" t="s">
        <v>353</v>
      </c>
    </row>
    <row r="158" spans="1:6" hidden="1" x14ac:dyDescent="0.35">
      <c r="A158" s="110">
        <v>45767</v>
      </c>
      <c r="B158" t="s">
        <v>241</v>
      </c>
      <c r="C158" t="s">
        <v>254</v>
      </c>
      <c r="D158">
        <v>7</v>
      </c>
      <c r="E158" t="s">
        <v>384</v>
      </c>
      <c r="F158" t="s">
        <v>353</v>
      </c>
    </row>
    <row r="159" spans="1:6" hidden="1" x14ac:dyDescent="0.35">
      <c r="A159" s="110">
        <v>45767</v>
      </c>
      <c r="B159" t="s">
        <v>110</v>
      </c>
      <c r="C159" t="s">
        <v>254</v>
      </c>
      <c r="D159">
        <v>5</v>
      </c>
      <c r="E159" t="s">
        <v>3</v>
      </c>
      <c r="F159" t="s">
        <v>353</v>
      </c>
    </row>
    <row r="160" spans="1:6" hidden="1" x14ac:dyDescent="0.35">
      <c r="A160" s="110">
        <v>45767</v>
      </c>
      <c r="B160" t="s">
        <v>201</v>
      </c>
      <c r="C160" t="s">
        <v>254</v>
      </c>
      <c r="D160">
        <v>0.12</v>
      </c>
      <c r="E160" t="s">
        <v>3</v>
      </c>
      <c r="F160" t="s">
        <v>353</v>
      </c>
    </row>
    <row r="161" spans="1:6" hidden="1" x14ac:dyDescent="0.35">
      <c r="A161" s="110">
        <v>45767</v>
      </c>
      <c r="B161" t="s">
        <v>218</v>
      </c>
      <c r="C161" t="s">
        <v>254</v>
      </c>
      <c r="D161">
        <v>2.35</v>
      </c>
      <c r="E161" t="s">
        <v>1</v>
      </c>
      <c r="F161" t="s">
        <v>353</v>
      </c>
    </row>
    <row r="162" spans="1:6" hidden="1" x14ac:dyDescent="0.35">
      <c r="A162" s="110">
        <v>45767</v>
      </c>
      <c r="B162" t="s">
        <v>339</v>
      </c>
      <c r="C162" t="s">
        <v>254</v>
      </c>
      <c r="D162">
        <v>0.14000000000000001</v>
      </c>
      <c r="E162" t="s">
        <v>384</v>
      </c>
      <c r="F162" t="s">
        <v>353</v>
      </c>
    </row>
    <row r="163" spans="1:6" hidden="1" x14ac:dyDescent="0.35">
      <c r="A163" s="110">
        <v>45767</v>
      </c>
      <c r="B163" t="s">
        <v>219</v>
      </c>
      <c r="C163" t="s">
        <v>254</v>
      </c>
      <c r="D163">
        <v>1.2450000000000001</v>
      </c>
      <c r="E163" t="s">
        <v>1</v>
      </c>
      <c r="F163" t="s">
        <v>353</v>
      </c>
    </row>
    <row r="164" spans="1:6" hidden="1" x14ac:dyDescent="0.35">
      <c r="A164" s="110">
        <v>45767</v>
      </c>
      <c r="B164" t="s">
        <v>198</v>
      </c>
      <c r="C164" t="s">
        <v>254</v>
      </c>
      <c r="D164">
        <v>0.64500000000000002</v>
      </c>
      <c r="E164" t="s">
        <v>384</v>
      </c>
      <c r="F164" t="s">
        <v>353</v>
      </c>
    </row>
    <row r="165" spans="1:6" hidden="1" x14ac:dyDescent="0.35">
      <c r="A165" s="110">
        <v>45767</v>
      </c>
      <c r="B165" t="s">
        <v>206</v>
      </c>
      <c r="C165" t="s">
        <v>254</v>
      </c>
      <c r="D165">
        <v>0.76</v>
      </c>
      <c r="E165" t="s">
        <v>384</v>
      </c>
      <c r="F165" t="s">
        <v>353</v>
      </c>
    </row>
    <row r="166" spans="1:6" hidden="1" x14ac:dyDescent="0.35">
      <c r="A166" s="110">
        <v>45767</v>
      </c>
      <c r="B166" t="s">
        <v>224</v>
      </c>
      <c r="C166" t="s">
        <v>254</v>
      </c>
      <c r="D166">
        <v>1.165</v>
      </c>
      <c r="E166" t="s">
        <v>1</v>
      </c>
      <c r="F166" t="s">
        <v>353</v>
      </c>
    </row>
    <row r="167" spans="1:6" hidden="1" x14ac:dyDescent="0.35">
      <c r="A167" s="110">
        <v>45767</v>
      </c>
      <c r="B167" t="s">
        <v>251</v>
      </c>
      <c r="C167" t="s">
        <v>254</v>
      </c>
      <c r="D167">
        <v>14</v>
      </c>
      <c r="E167" t="s">
        <v>1</v>
      </c>
      <c r="F167" t="s">
        <v>353</v>
      </c>
    </row>
    <row r="168" spans="1:6" hidden="1" x14ac:dyDescent="0.35">
      <c r="A168" s="110">
        <v>45767</v>
      </c>
      <c r="B168" t="s">
        <v>335</v>
      </c>
      <c r="C168" t="s">
        <v>254</v>
      </c>
      <c r="D168">
        <v>4.2750000000000004</v>
      </c>
      <c r="E168" t="s">
        <v>3</v>
      </c>
      <c r="F168" t="s">
        <v>353</v>
      </c>
    </row>
    <row r="169" spans="1:6" hidden="1" x14ac:dyDescent="0.35">
      <c r="A169" s="110">
        <v>45767</v>
      </c>
      <c r="B169" t="s">
        <v>245</v>
      </c>
      <c r="C169" t="s">
        <v>254</v>
      </c>
      <c r="D169">
        <v>4.47</v>
      </c>
      <c r="E169" t="s">
        <v>3</v>
      </c>
      <c r="F169" t="s">
        <v>353</v>
      </c>
    </row>
    <row r="170" spans="1:6" hidden="1" x14ac:dyDescent="0.35">
      <c r="A170" s="110">
        <v>45767</v>
      </c>
      <c r="B170" t="s">
        <v>193</v>
      </c>
      <c r="C170" t="s">
        <v>254</v>
      </c>
      <c r="D170">
        <v>0.6</v>
      </c>
      <c r="E170" t="s">
        <v>383</v>
      </c>
      <c r="F170" t="s">
        <v>353</v>
      </c>
    </row>
    <row r="171" spans="1:6" hidden="1" x14ac:dyDescent="0.35">
      <c r="A171" s="110">
        <v>45767</v>
      </c>
      <c r="B171" t="s">
        <v>102</v>
      </c>
      <c r="C171" t="s">
        <v>254</v>
      </c>
      <c r="D171">
        <v>0</v>
      </c>
      <c r="E171" t="s">
        <v>3</v>
      </c>
      <c r="F171" t="s">
        <v>353</v>
      </c>
    </row>
    <row r="172" spans="1:6" hidden="1" x14ac:dyDescent="0.35">
      <c r="A172" s="110">
        <v>45767</v>
      </c>
      <c r="B172" t="s">
        <v>340</v>
      </c>
      <c r="C172" t="s">
        <v>254</v>
      </c>
      <c r="D172">
        <v>3.18</v>
      </c>
      <c r="E172" t="s">
        <v>3</v>
      </c>
      <c r="F172" t="s">
        <v>353</v>
      </c>
    </row>
    <row r="173" spans="1:6" hidden="1" x14ac:dyDescent="0.35">
      <c r="A173" s="110">
        <v>45767</v>
      </c>
      <c r="B173" t="s">
        <v>45</v>
      </c>
      <c r="C173" t="s">
        <v>254</v>
      </c>
      <c r="D173">
        <v>0.69</v>
      </c>
      <c r="E173" t="s">
        <v>386</v>
      </c>
      <c r="F173" t="s">
        <v>353</v>
      </c>
    </row>
    <row r="174" spans="1:6" hidden="1" x14ac:dyDescent="0.35">
      <c r="A174" s="110">
        <v>45767</v>
      </c>
      <c r="B174" t="s">
        <v>153</v>
      </c>
      <c r="C174" t="s">
        <v>254</v>
      </c>
      <c r="D174">
        <v>1.8</v>
      </c>
      <c r="E174" t="s">
        <v>386</v>
      </c>
      <c r="F174" t="s">
        <v>353</v>
      </c>
    </row>
    <row r="175" spans="1:6" hidden="1" x14ac:dyDescent="0.35">
      <c r="A175" s="110">
        <v>45767</v>
      </c>
      <c r="B175" t="s">
        <v>232</v>
      </c>
      <c r="C175" t="s">
        <v>254</v>
      </c>
      <c r="D175">
        <v>0.43</v>
      </c>
      <c r="E175" t="s">
        <v>386</v>
      </c>
      <c r="F175" t="s">
        <v>353</v>
      </c>
    </row>
    <row r="176" spans="1:6" hidden="1" x14ac:dyDescent="0.35">
      <c r="A176" s="110">
        <v>45767</v>
      </c>
      <c r="B176" t="s">
        <v>154</v>
      </c>
      <c r="C176" t="s">
        <v>254</v>
      </c>
      <c r="D176">
        <v>1.075</v>
      </c>
      <c r="E176" t="s">
        <v>386</v>
      </c>
      <c r="F176" t="s">
        <v>353</v>
      </c>
    </row>
    <row r="177" spans="1:6" hidden="1" x14ac:dyDescent="0.35">
      <c r="A177" s="110">
        <v>45767</v>
      </c>
      <c r="B177" t="s">
        <v>214</v>
      </c>
      <c r="C177" t="s">
        <v>254</v>
      </c>
      <c r="D177">
        <v>0.87</v>
      </c>
      <c r="E177">
        <v>0</v>
      </c>
      <c r="F177" t="s">
        <v>353</v>
      </c>
    </row>
    <row r="178" spans="1:6" hidden="1" x14ac:dyDescent="0.35">
      <c r="A178" s="110">
        <v>45767</v>
      </c>
      <c r="B178" t="s">
        <v>216</v>
      </c>
      <c r="C178" t="s">
        <v>254</v>
      </c>
      <c r="D178">
        <v>0.79</v>
      </c>
      <c r="E178" t="s">
        <v>384</v>
      </c>
      <c r="F178" t="s">
        <v>353</v>
      </c>
    </row>
    <row r="179" spans="1:6" hidden="1" x14ac:dyDescent="0.35">
      <c r="A179" s="110">
        <v>45767</v>
      </c>
      <c r="B179" t="s">
        <v>168</v>
      </c>
      <c r="C179" t="s">
        <v>254</v>
      </c>
      <c r="D179">
        <v>3</v>
      </c>
      <c r="E179" t="s">
        <v>313</v>
      </c>
      <c r="F179" t="s">
        <v>353</v>
      </c>
    </row>
    <row r="180" spans="1:6" hidden="1" x14ac:dyDescent="0.35">
      <c r="A180" s="110">
        <v>45767</v>
      </c>
      <c r="B180" t="s">
        <v>171</v>
      </c>
      <c r="C180" t="s">
        <v>254</v>
      </c>
      <c r="D180">
        <v>0</v>
      </c>
      <c r="E180" t="s">
        <v>313</v>
      </c>
      <c r="F180" t="s">
        <v>353</v>
      </c>
    </row>
    <row r="181" spans="1:6" hidden="1" x14ac:dyDescent="0.35">
      <c r="A181" s="110">
        <v>45767</v>
      </c>
      <c r="B181" t="s">
        <v>341</v>
      </c>
      <c r="C181" t="s">
        <v>254</v>
      </c>
      <c r="D181">
        <v>0.98</v>
      </c>
      <c r="E181" t="s">
        <v>313</v>
      </c>
      <c r="F181" t="s">
        <v>353</v>
      </c>
    </row>
    <row r="182" spans="1:6" hidden="1" x14ac:dyDescent="0.35">
      <c r="A182" s="110">
        <v>45767</v>
      </c>
      <c r="B182" t="s">
        <v>247</v>
      </c>
      <c r="C182" t="s">
        <v>254</v>
      </c>
      <c r="D182">
        <v>25</v>
      </c>
      <c r="E182" t="s">
        <v>1</v>
      </c>
      <c r="F182" t="s">
        <v>353</v>
      </c>
    </row>
    <row r="183" spans="1:6" hidden="1" x14ac:dyDescent="0.35">
      <c r="A183" s="110">
        <v>45767</v>
      </c>
      <c r="B183" t="s">
        <v>246</v>
      </c>
      <c r="C183" t="s">
        <v>254</v>
      </c>
      <c r="D183">
        <v>75</v>
      </c>
      <c r="E183" t="s">
        <v>1</v>
      </c>
      <c r="F183" t="s">
        <v>353</v>
      </c>
    </row>
    <row r="184" spans="1:6" hidden="1" x14ac:dyDescent="0.35">
      <c r="A184" s="110">
        <v>45767</v>
      </c>
      <c r="B184" t="s">
        <v>249</v>
      </c>
      <c r="C184" t="s">
        <v>254</v>
      </c>
      <c r="D184">
        <v>25</v>
      </c>
      <c r="E184" t="s">
        <v>1</v>
      </c>
      <c r="F184" t="s">
        <v>353</v>
      </c>
    </row>
    <row r="185" spans="1:6" hidden="1" x14ac:dyDescent="0.35">
      <c r="A185" s="110">
        <v>45767</v>
      </c>
      <c r="B185" t="s">
        <v>25</v>
      </c>
      <c r="C185" t="s">
        <v>254</v>
      </c>
      <c r="D185">
        <v>5</v>
      </c>
      <c r="E185" t="s">
        <v>3</v>
      </c>
      <c r="F185" t="s">
        <v>353</v>
      </c>
    </row>
    <row r="186" spans="1:6" hidden="1" x14ac:dyDescent="0.35">
      <c r="A186" s="110">
        <v>45767</v>
      </c>
      <c r="B186" t="s">
        <v>225</v>
      </c>
      <c r="C186" t="s">
        <v>254</v>
      </c>
      <c r="D186">
        <v>6</v>
      </c>
      <c r="E186" t="s">
        <v>1</v>
      </c>
      <c r="F186" t="s">
        <v>353</v>
      </c>
    </row>
    <row r="187" spans="1:6" hidden="1" x14ac:dyDescent="0.35">
      <c r="A187" s="110">
        <v>45767</v>
      </c>
      <c r="B187" t="s">
        <v>432</v>
      </c>
      <c r="C187" t="s">
        <v>254</v>
      </c>
      <c r="D187">
        <v>0.72</v>
      </c>
      <c r="E187" t="s">
        <v>1</v>
      </c>
      <c r="F187" t="s">
        <v>353</v>
      </c>
    </row>
    <row r="188" spans="1:6" hidden="1" x14ac:dyDescent="0.35">
      <c r="A188" s="110">
        <v>45767</v>
      </c>
      <c r="B188" t="s">
        <v>433</v>
      </c>
      <c r="C188" t="s">
        <v>254</v>
      </c>
      <c r="D188">
        <v>1.98</v>
      </c>
      <c r="E188" t="s">
        <v>1</v>
      </c>
      <c r="F188" t="s">
        <v>353</v>
      </c>
    </row>
    <row r="189" spans="1:6" hidden="1" x14ac:dyDescent="0.35">
      <c r="A189" s="110">
        <v>45767</v>
      </c>
      <c r="B189" t="s">
        <v>252</v>
      </c>
      <c r="C189" t="s">
        <v>254</v>
      </c>
      <c r="D189">
        <v>0.82</v>
      </c>
      <c r="E189" t="s">
        <v>1</v>
      </c>
      <c r="F189" t="s">
        <v>353</v>
      </c>
    </row>
    <row r="190" spans="1:6" hidden="1" x14ac:dyDescent="0.35">
      <c r="A190" s="110">
        <v>45767</v>
      </c>
      <c r="B190" t="s">
        <v>235</v>
      </c>
      <c r="C190" t="s">
        <v>254</v>
      </c>
      <c r="D190">
        <v>6.5</v>
      </c>
      <c r="E190" t="s">
        <v>384</v>
      </c>
      <c r="F190" t="s">
        <v>353</v>
      </c>
    </row>
    <row r="191" spans="1:6" hidden="1" x14ac:dyDescent="0.35">
      <c r="A191" s="110">
        <v>45767</v>
      </c>
      <c r="B191" t="s">
        <v>422</v>
      </c>
      <c r="C191" t="s">
        <v>254</v>
      </c>
      <c r="D191">
        <v>3</v>
      </c>
      <c r="E191" t="s">
        <v>383</v>
      </c>
      <c r="F191" t="s">
        <v>356</v>
      </c>
    </row>
    <row r="192" spans="1:6" hidden="1" x14ac:dyDescent="0.35">
      <c r="A192" s="110">
        <v>45767</v>
      </c>
      <c r="B192" t="s">
        <v>127</v>
      </c>
      <c r="C192" t="s">
        <v>254</v>
      </c>
      <c r="D192">
        <v>19</v>
      </c>
      <c r="E192" t="s">
        <v>383</v>
      </c>
      <c r="F192" t="s">
        <v>353</v>
      </c>
    </row>
    <row r="193" spans="1:6" hidden="1" x14ac:dyDescent="0.35">
      <c r="A193" s="110">
        <v>45767</v>
      </c>
      <c r="B193" t="s">
        <v>174</v>
      </c>
      <c r="C193" t="s">
        <v>254</v>
      </c>
      <c r="D193">
        <v>1</v>
      </c>
      <c r="E193" t="s">
        <v>1</v>
      </c>
      <c r="F193" t="s">
        <v>353</v>
      </c>
    </row>
    <row r="194" spans="1:6" hidden="1" x14ac:dyDescent="0.35">
      <c r="A194" s="110">
        <v>45767</v>
      </c>
      <c r="B194" t="s">
        <v>204</v>
      </c>
      <c r="C194" t="s">
        <v>254</v>
      </c>
      <c r="D194">
        <v>4.7</v>
      </c>
      <c r="E194" t="s">
        <v>3</v>
      </c>
      <c r="F194" t="s">
        <v>353</v>
      </c>
    </row>
    <row r="195" spans="1:6" hidden="1" x14ac:dyDescent="0.35">
      <c r="A195" s="110">
        <v>45767</v>
      </c>
      <c r="B195" t="s">
        <v>327</v>
      </c>
      <c r="C195" t="s">
        <v>254</v>
      </c>
      <c r="D195">
        <v>5.2</v>
      </c>
      <c r="E195" t="s">
        <v>386</v>
      </c>
      <c r="F195" t="s">
        <v>353</v>
      </c>
    </row>
    <row r="196" spans="1:6" hidden="1" x14ac:dyDescent="0.35">
      <c r="A196" s="110">
        <v>45767</v>
      </c>
      <c r="B196" t="s">
        <v>156</v>
      </c>
      <c r="C196" t="s">
        <v>254</v>
      </c>
      <c r="D196">
        <v>1.1000000000000001</v>
      </c>
      <c r="E196" t="s">
        <v>386</v>
      </c>
      <c r="F196" t="s">
        <v>353</v>
      </c>
    </row>
    <row r="197" spans="1:6" hidden="1" x14ac:dyDescent="0.35">
      <c r="A197" s="110">
        <v>45767</v>
      </c>
      <c r="B197" t="s">
        <v>155</v>
      </c>
      <c r="C197" t="s">
        <v>254</v>
      </c>
      <c r="D197">
        <v>0.3</v>
      </c>
      <c r="E197" t="s">
        <v>386</v>
      </c>
      <c r="F197" t="s">
        <v>353</v>
      </c>
    </row>
    <row r="198" spans="1:6" hidden="1" x14ac:dyDescent="0.35">
      <c r="A198" s="110">
        <v>45767</v>
      </c>
      <c r="B198" t="s">
        <v>167</v>
      </c>
      <c r="C198" t="s">
        <v>264</v>
      </c>
      <c r="D198">
        <v>165</v>
      </c>
      <c r="E198" t="s">
        <v>386</v>
      </c>
      <c r="F198" t="s">
        <v>353</v>
      </c>
    </row>
    <row r="199" spans="1:6" hidden="1" x14ac:dyDescent="0.35">
      <c r="A199" s="110">
        <v>45767</v>
      </c>
      <c r="B199" t="s">
        <v>221</v>
      </c>
      <c r="C199" t="s">
        <v>254</v>
      </c>
      <c r="D199">
        <v>18</v>
      </c>
      <c r="E199" t="s">
        <v>3</v>
      </c>
      <c r="F199" t="s">
        <v>353</v>
      </c>
    </row>
    <row r="200" spans="1:6" hidden="1" x14ac:dyDescent="0.35">
      <c r="A200" s="110">
        <v>45775</v>
      </c>
      <c r="B200" t="s">
        <v>145</v>
      </c>
      <c r="C200" t="s">
        <v>438</v>
      </c>
      <c r="D200">
        <v>1</v>
      </c>
      <c r="E200" t="s">
        <v>5</v>
      </c>
      <c r="F200" t="s">
        <v>356</v>
      </c>
    </row>
    <row r="201" spans="1:6" hidden="1" x14ac:dyDescent="0.35">
      <c r="A201" s="110">
        <v>45775</v>
      </c>
      <c r="B201" t="s">
        <v>151</v>
      </c>
      <c r="C201" t="s">
        <v>264</v>
      </c>
      <c r="E201" t="s">
        <v>5</v>
      </c>
      <c r="F201" t="s">
        <v>356</v>
      </c>
    </row>
    <row r="202" spans="1:6" hidden="1" x14ac:dyDescent="0.35">
      <c r="A202" s="110">
        <v>45775</v>
      </c>
      <c r="B202" t="s">
        <v>150</v>
      </c>
      <c r="C202" t="s">
        <v>264</v>
      </c>
      <c r="D202">
        <v>12</v>
      </c>
      <c r="E202" t="s">
        <v>5</v>
      </c>
      <c r="F202" t="s">
        <v>356</v>
      </c>
    </row>
    <row r="203" spans="1:6" hidden="1" x14ac:dyDescent="0.35">
      <c r="A203" s="110">
        <v>45775</v>
      </c>
      <c r="B203" t="s">
        <v>191</v>
      </c>
      <c r="E203" t="s">
        <v>3</v>
      </c>
      <c r="F203" t="s">
        <v>356</v>
      </c>
    </row>
    <row r="204" spans="1:6" hidden="1" x14ac:dyDescent="0.35">
      <c r="A204" s="110">
        <v>45775</v>
      </c>
      <c r="B204" t="s">
        <v>146</v>
      </c>
      <c r="C204" t="s">
        <v>264</v>
      </c>
      <c r="D204">
        <v>137</v>
      </c>
      <c r="E204" t="s">
        <v>5</v>
      </c>
      <c r="F204" t="s">
        <v>356</v>
      </c>
    </row>
    <row r="205" spans="1:6" hidden="1" x14ac:dyDescent="0.35">
      <c r="A205" s="110">
        <v>45775</v>
      </c>
      <c r="B205" t="s">
        <v>138</v>
      </c>
      <c r="C205" t="s">
        <v>264</v>
      </c>
      <c r="D205">
        <v>81</v>
      </c>
      <c r="E205" t="s">
        <v>5</v>
      </c>
      <c r="F205" t="s">
        <v>356</v>
      </c>
    </row>
    <row r="206" spans="1:6" hidden="1" x14ac:dyDescent="0.35">
      <c r="A206" s="110">
        <v>45775</v>
      </c>
      <c r="B206" t="s">
        <v>142</v>
      </c>
      <c r="C206" t="s">
        <v>282</v>
      </c>
      <c r="D206">
        <v>0</v>
      </c>
      <c r="E206" t="s">
        <v>5</v>
      </c>
      <c r="F206" t="s">
        <v>356</v>
      </c>
    </row>
    <row r="207" spans="1:6" hidden="1" x14ac:dyDescent="0.35">
      <c r="A207" s="110">
        <v>45775</v>
      </c>
      <c r="B207" t="s">
        <v>258</v>
      </c>
      <c r="C207" t="s">
        <v>282</v>
      </c>
      <c r="D207">
        <v>0</v>
      </c>
      <c r="E207" t="s">
        <v>5</v>
      </c>
      <c r="F207" t="s">
        <v>356</v>
      </c>
    </row>
    <row r="208" spans="1:6" hidden="1" x14ac:dyDescent="0.35">
      <c r="A208" s="110">
        <v>45775</v>
      </c>
      <c r="B208" t="s">
        <v>226</v>
      </c>
      <c r="C208" t="s">
        <v>282</v>
      </c>
      <c r="D208">
        <v>3</v>
      </c>
      <c r="E208" t="s">
        <v>5</v>
      </c>
      <c r="F208" t="s">
        <v>356</v>
      </c>
    </row>
    <row r="209" spans="1:7" hidden="1" x14ac:dyDescent="0.35">
      <c r="A209" s="110">
        <v>45775</v>
      </c>
      <c r="B209" t="s">
        <v>137</v>
      </c>
      <c r="C209" t="s">
        <v>282</v>
      </c>
      <c r="D209">
        <v>1.33</v>
      </c>
      <c r="E209" t="s">
        <v>5</v>
      </c>
      <c r="F209" t="s">
        <v>356</v>
      </c>
    </row>
    <row r="210" spans="1:7" hidden="1" x14ac:dyDescent="0.35">
      <c r="A210" s="110">
        <v>45775</v>
      </c>
      <c r="B210" t="s">
        <v>457</v>
      </c>
      <c r="C210" t="s">
        <v>264</v>
      </c>
      <c r="D210">
        <v>2</v>
      </c>
      <c r="E210" t="s">
        <v>7</v>
      </c>
      <c r="F210" t="s">
        <v>356</v>
      </c>
    </row>
    <row r="211" spans="1:7" hidden="1" x14ac:dyDescent="0.35">
      <c r="A211" s="110">
        <v>45775</v>
      </c>
      <c r="B211" t="s">
        <v>116</v>
      </c>
      <c r="C211" t="s">
        <v>254</v>
      </c>
      <c r="E211" t="s">
        <v>383</v>
      </c>
      <c r="F211" t="s">
        <v>356</v>
      </c>
    </row>
    <row r="212" spans="1:7" hidden="1" x14ac:dyDescent="0.35">
      <c r="A212" s="110">
        <v>45775</v>
      </c>
      <c r="B212" t="s">
        <v>185</v>
      </c>
      <c r="C212" t="s">
        <v>254</v>
      </c>
      <c r="D212">
        <v>15</v>
      </c>
      <c r="E212" t="s">
        <v>383</v>
      </c>
      <c r="F212" t="s">
        <v>356</v>
      </c>
    </row>
    <row r="213" spans="1:7" hidden="1" x14ac:dyDescent="0.35">
      <c r="A213" s="110">
        <v>45775</v>
      </c>
      <c r="B213" t="s">
        <v>186</v>
      </c>
      <c r="C213" t="s">
        <v>264</v>
      </c>
      <c r="D213">
        <v>5</v>
      </c>
      <c r="E213" t="s">
        <v>383</v>
      </c>
      <c r="F213" t="s">
        <v>356</v>
      </c>
    </row>
    <row r="214" spans="1:7" hidden="1" x14ac:dyDescent="0.35">
      <c r="A214" s="110">
        <v>45775</v>
      </c>
      <c r="B214" t="s">
        <v>136</v>
      </c>
      <c r="C214" t="s">
        <v>264</v>
      </c>
      <c r="D214">
        <v>29</v>
      </c>
      <c r="E214" t="s">
        <v>5</v>
      </c>
      <c r="F214" t="s">
        <v>356</v>
      </c>
    </row>
    <row r="215" spans="1:7" hidden="1" x14ac:dyDescent="0.35">
      <c r="A215" s="110">
        <v>45775</v>
      </c>
      <c r="B215" t="s">
        <v>147</v>
      </c>
      <c r="C215" t="s">
        <v>264</v>
      </c>
      <c r="D215">
        <v>12</v>
      </c>
      <c r="E215" t="s">
        <v>5</v>
      </c>
      <c r="F215" t="s">
        <v>356</v>
      </c>
    </row>
    <row r="216" spans="1:7" hidden="1" x14ac:dyDescent="0.35">
      <c r="A216" s="110">
        <v>45775</v>
      </c>
      <c r="B216" t="s">
        <v>135</v>
      </c>
      <c r="C216" t="s">
        <v>264</v>
      </c>
      <c r="D216">
        <v>43</v>
      </c>
      <c r="E216" t="s">
        <v>5</v>
      </c>
      <c r="F216" t="s">
        <v>356</v>
      </c>
    </row>
    <row r="217" spans="1:7" x14ac:dyDescent="0.35">
      <c r="A217" s="110">
        <v>45775</v>
      </c>
      <c r="B217" t="s">
        <v>285</v>
      </c>
      <c r="C217" t="s">
        <v>264</v>
      </c>
      <c r="D217">
        <v>20</v>
      </c>
      <c r="E217" t="s">
        <v>383</v>
      </c>
      <c r="F217" t="s">
        <v>356</v>
      </c>
      <c r="G217">
        <v>1</v>
      </c>
    </row>
    <row r="218" spans="1:7" hidden="1" x14ac:dyDescent="0.35">
      <c r="A218" s="110">
        <v>45775</v>
      </c>
      <c r="B218" t="s">
        <v>288</v>
      </c>
      <c r="C218" t="s">
        <v>264</v>
      </c>
      <c r="D218">
        <v>30.857142857142858</v>
      </c>
      <c r="E218" t="s">
        <v>383</v>
      </c>
      <c r="F218" t="s">
        <v>356</v>
      </c>
    </row>
    <row r="219" spans="1:7" hidden="1" x14ac:dyDescent="0.35">
      <c r="A219" s="110">
        <v>45775</v>
      </c>
      <c r="B219" t="s">
        <v>139</v>
      </c>
      <c r="C219" t="s">
        <v>264</v>
      </c>
      <c r="D219">
        <v>1.5</v>
      </c>
      <c r="E219" t="s">
        <v>5</v>
      </c>
      <c r="F219" t="s">
        <v>356</v>
      </c>
    </row>
    <row r="220" spans="1:7" hidden="1" x14ac:dyDescent="0.35">
      <c r="A220" s="110">
        <v>45775</v>
      </c>
      <c r="B220" t="s">
        <v>130</v>
      </c>
      <c r="C220" t="s">
        <v>264</v>
      </c>
      <c r="D220">
        <v>2</v>
      </c>
      <c r="E220" t="s">
        <v>383</v>
      </c>
      <c r="F220" t="s">
        <v>356</v>
      </c>
    </row>
    <row r="221" spans="1:7" hidden="1" x14ac:dyDescent="0.35">
      <c r="A221" s="110">
        <v>45775</v>
      </c>
      <c r="B221" t="s">
        <v>131</v>
      </c>
      <c r="E221" t="s">
        <v>5</v>
      </c>
      <c r="F221" t="s">
        <v>356</v>
      </c>
    </row>
    <row r="222" spans="1:7" hidden="1" x14ac:dyDescent="0.35">
      <c r="A222" s="110">
        <v>45775</v>
      </c>
      <c r="B222" t="s">
        <v>354</v>
      </c>
      <c r="C222" t="s">
        <v>264</v>
      </c>
      <c r="D222">
        <v>93</v>
      </c>
      <c r="E222" t="s">
        <v>7</v>
      </c>
      <c r="F222" t="s">
        <v>356</v>
      </c>
    </row>
    <row r="223" spans="1:7" hidden="1" x14ac:dyDescent="0.35">
      <c r="A223" s="110">
        <v>45775</v>
      </c>
      <c r="B223" t="s">
        <v>305</v>
      </c>
      <c r="C223" t="s">
        <v>264</v>
      </c>
      <c r="D223">
        <v>0</v>
      </c>
      <c r="E223" t="s">
        <v>7</v>
      </c>
      <c r="F223" t="s">
        <v>356</v>
      </c>
    </row>
    <row r="224" spans="1:7" hidden="1" x14ac:dyDescent="0.35">
      <c r="A224" s="110">
        <v>45775</v>
      </c>
      <c r="B224" t="s">
        <v>449</v>
      </c>
      <c r="C224" t="s">
        <v>280</v>
      </c>
      <c r="D224">
        <v>10</v>
      </c>
      <c r="E224" t="s">
        <v>7</v>
      </c>
      <c r="F224" t="s">
        <v>356</v>
      </c>
    </row>
    <row r="225" spans="1:7" hidden="1" x14ac:dyDescent="0.35">
      <c r="A225" s="110">
        <v>45775</v>
      </c>
      <c r="B225" t="s">
        <v>450</v>
      </c>
      <c r="C225" t="s">
        <v>280</v>
      </c>
      <c r="D225">
        <v>2.5</v>
      </c>
      <c r="E225" t="s">
        <v>7</v>
      </c>
      <c r="F225" t="s">
        <v>356</v>
      </c>
    </row>
    <row r="226" spans="1:7" hidden="1" x14ac:dyDescent="0.35">
      <c r="A226" s="110">
        <v>45775</v>
      </c>
      <c r="B226" t="s">
        <v>140</v>
      </c>
      <c r="C226" t="s">
        <v>282</v>
      </c>
      <c r="D226">
        <v>1.33</v>
      </c>
      <c r="E226" t="s">
        <v>5</v>
      </c>
      <c r="F226" t="s">
        <v>356</v>
      </c>
    </row>
    <row r="227" spans="1:7" x14ac:dyDescent="0.35">
      <c r="A227" s="110">
        <v>45775</v>
      </c>
      <c r="B227" t="s">
        <v>298</v>
      </c>
      <c r="C227" t="s">
        <v>264</v>
      </c>
      <c r="D227">
        <v>15</v>
      </c>
      <c r="E227" t="s">
        <v>383</v>
      </c>
      <c r="F227" t="s">
        <v>356</v>
      </c>
      <c r="G227">
        <v>1</v>
      </c>
    </row>
    <row r="228" spans="1:7" x14ac:dyDescent="0.35">
      <c r="A228" s="110">
        <v>45775</v>
      </c>
      <c r="B228" t="s">
        <v>297</v>
      </c>
      <c r="C228" t="s">
        <v>264</v>
      </c>
      <c r="D228">
        <v>19</v>
      </c>
      <c r="E228" t="s">
        <v>383</v>
      </c>
      <c r="F228" t="s">
        <v>356</v>
      </c>
      <c r="G228">
        <v>1</v>
      </c>
    </row>
    <row r="229" spans="1:7" hidden="1" x14ac:dyDescent="0.35">
      <c r="A229" s="110">
        <v>45775</v>
      </c>
      <c r="B229" t="s">
        <v>196</v>
      </c>
      <c r="E229" t="s">
        <v>3</v>
      </c>
      <c r="F229" t="s">
        <v>356</v>
      </c>
    </row>
    <row r="230" spans="1:7" hidden="1" x14ac:dyDescent="0.35">
      <c r="A230" s="110">
        <v>45775</v>
      </c>
      <c r="B230" t="s">
        <v>199</v>
      </c>
      <c r="E230" t="s">
        <v>3</v>
      </c>
      <c r="F230" t="s">
        <v>356</v>
      </c>
    </row>
    <row r="231" spans="1:7" hidden="1" x14ac:dyDescent="0.35">
      <c r="A231" s="110">
        <v>45775</v>
      </c>
      <c r="B231" t="s">
        <v>290</v>
      </c>
      <c r="E231" t="s">
        <v>5</v>
      </c>
      <c r="F231" t="s">
        <v>356</v>
      </c>
    </row>
    <row r="232" spans="1:7" x14ac:dyDescent="0.35">
      <c r="A232" s="110">
        <v>45775</v>
      </c>
      <c r="B232" t="s">
        <v>355</v>
      </c>
      <c r="C232" t="s">
        <v>254</v>
      </c>
      <c r="D232">
        <v>6.5000000000000002E-2</v>
      </c>
      <c r="E232" t="s">
        <v>383</v>
      </c>
      <c r="F232" t="s">
        <v>356</v>
      </c>
      <c r="G232">
        <v>1</v>
      </c>
    </row>
    <row r="233" spans="1:7" hidden="1" x14ac:dyDescent="0.35">
      <c r="A233" s="110">
        <v>45775</v>
      </c>
      <c r="B233" t="s">
        <v>459</v>
      </c>
      <c r="C233" t="s">
        <v>280</v>
      </c>
      <c r="D233">
        <v>5</v>
      </c>
      <c r="E233" t="s">
        <v>7</v>
      </c>
      <c r="F233" t="s">
        <v>356</v>
      </c>
    </row>
    <row r="234" spans="1:7" hidden="1" x14ac:dyDescent="0.35">
      <c r="A234" s="110">
        <v>45775</v>
      </c>
      <c r="B234" t="s">
        <v>302</v>
      </c>
      <c r="C234" t="s">
        <v>280</v>
      </c>
      <c r="D234">
        <v>5</v>
      </c>
      <c r="E234" t="s">
        <v>7</v>
      </c>
      <c r="F234" t="s">
        <v>356</v>
      </c>
    </row>
    <row r="235" spans="1:7" hidden="1" x14ac:dyDescent="0.35">
      <c r="A235" s="110">
        <v>45775</v>
      </c>
      <c r="B235" t="s">
        <v>141</v>
      </c>
      <c r="C235" t="s">
        <v>264</v>
      </c>
      <c r="D235">
        <v>0</v>
      </c>
      <c r="E235" t="s">
        <v>7</v>
      </c>
      <c r="F235" t="s">
        <v>356</v>
      </c>
    </row>
    <row r="236" spans="1:7" hidden="1" x14ac:dyDescent="0.35">
      <c r="A236" s="110">
        <v>45775</v>
      </c>
      <c r="B236" t="s">
        <v>192</v>
      </c>
      <c r="C236" t="s">
        <v>264</v>
      </c>
      <c r="D236">
        <v>55</v>
      </c>
      <c r="E236" t="s">
        <v>383</v>
      </c>
      <c r="F236" t="s">
        <v>356</v>
      </c>
    </row>
    <row r="237" spans="1:7" hidden="1" x14ac:dyDescent="0.35">
      <c r="A237" s="110">
        <v>45775</v>
      </c>
      <c r="B237" t="s">
        <v>143</v>
      </c>
      <c r="C237" t="s">
        <v>439</v>
      </c>
      <c r="D237">
        <v>1.3</v>
      </c>
      <c r="E237" t="s">
        <v>5</v>
      </c>
      <c r="F237" t="s">
        <v>356</v>
      </c>
    </row>
    <row r="238" spans="1:7" hidden="1" x14ac:dyDescent="0.35">
      <c r="A238" s="110">
        <v>45775</v>
      </c>
      <c r="B238" t="s">
        <v>227</v>
      </c>
      <c r="E238" t="s">
        <v>5</v>
      </c>
      <c r="F238" t="s">
        <v>356</v>
      </c>
    </row>
    <row r="239" spans="1:7" hidden="1" x14ac:dyDescent="0.35">
      <c r="A239" s="110">
        <v>45775</v>
      </c>
      <c r="B239" t="s">
        <v>303</v>
      </c>
      <c r="C239" t="s">
        <v>264</v>
      </c>
      <c r="D239">
        <v>4</v>
      </c>
      <c r="E239" t="s">
        <v>7</v>
      </c>
      <c r="F239" t="s">
        <v>356</v>
      </c>
    </row>
    <row r="240" spans="1:7" hidden="1" x14ac:dyDescent="0.35">
      <c r="A240" s="110">
        <v>45775</v>
      </c>
      <c r="B240" t="s">
        <v>195</v>
      </c>
      <c r="C240" t="s">
        <v>254</v>
      </c>
      <c r="D240">
        <v>0.15</v>
      </c>
      <c r="E240" t="s">
        <v>383</v>
      </c>
      <c r="F240" t="s">
        <v>356</v>
      </c>
    </row>
    <row r="241" spans="1:7" hidden="1" x14ac:dyDescent="0.35">
      <c r="A241" s="110">
        <v>45775</v>
      </c>
      <c r="B241" t="s">
        <v>287</v>
      </c>
      <c r="C241" t="s">
        <v>264</v>
      </c>
      <c r="D241">
        <v>8</v>
      </c>
      <c r="E241" t="s">
        <v>383</v>
      </c>
      <c r="F241" t="s">
        <v>356</v>
      </c>
    </row>
    <row r="242" spans="1:7" hidden="1" x14ac:dyDescent="0.35">
      <c r="A242" s="110">
        <v>45775</v>
      </c>
      <c r="B242" t="s">
        <v>187</v>
      </c>
      <c r="E242" t="s">
        <v>5</v>
      </c>
      <c r="F242" t="s">
        <v>356</v>
      </c>
    </row>
    <row r="243" spans="1:7" hidden="1" x14ac:dyDescent="0.35">
      <c r="A243" s="110">
        <v>45775</v>
      </c>
      <c r="B243" t="s">
        <v>148</v>
      </c>
      <c r="C243" t="s">
        <v>282</v>
      </c>
      <c r="D243">
        <v>1.3</v>
      </c>
      <c r="E243" t="s">
        <v>5</v>
      </c>
      <c r="F243" t="s">
        <v>356</v>
      </c>
    </row>
    <row r="244" spans="1:7" hidden="1" x14ac:dyDescent="0.35">
      <c r="A244" s="110">
        <v>45775</v>
      </c>
      <c r="B244" t="s">
        <v>283</v>
      </c>
      <c r="E244" t="s">
        <v>7</v>
      </c>
      <c r="F244" t="s">
        <v>353</v>
      </c>
    </row>
    <row r="245" spans="1:7" hidden="1" x14ac:dyDescent="0.35">
      <c r="A245" s="110">
        <v>45775</v>
      </c>
      <c r="B245" t="s">
        <v>301</v>
      </c>
      <c r="C245" t="s">
        <v>280</v>
      </c>
      <c r="D245">
        <v>10</v>
      </c>
      <c r="E245" t="s">
        <v>7</v>
      </c>
      <c r="F245" t="s">
        <v>356</v>
      </c>
    </row>
    <row r="246" spans="1:7" hidden="1" x14ac:dyDescent="0.35">
      <c r="A246" s="110">
        <v>45775</v>
      </c>
      <c r="B246" t="s">
        <v>149</v>
      </c>
      <c r="C246" t="s">
        <v>282</v>
      </c>
      <c r="D246">
        <v>0.66</v>
      </c>
      <c r="E246" t="s">
        <v>5</v>
      </c>
      <c r="F246" t="s">
        <v>356</v>
      </c>
    </row>
    <row r="247" spans="1:7" hidden="1" x14ac:dyDescent="0.35">
      <c r="A247" s="110">
        <v>45775</v>
      </c>
      <c r="B247" t="s">
        <v>299</v>
      </c>
      <c r="C247" t="s">
        <v>254</v>
      </c>
      <c r="D247">
        <v>6.5000000000000002E-2</v>
      </c>
      <c r="E247" t="s">
        <v>383</v>
      </c>
      <c r="F247" t="s">
        <v>356</v>
      </c>
    </row>
    <row r="248" spans="1:7" hidden="1" x14ac:dyDescent="0.35">
      <c r="A248" s="110">
        <v>45775</v>
      </c>
      <c r="B248" t="s">
        <v>308</v>
      </c>
      <c r="C248" t="s">
        <v>264</v>
      </c>
      <c r="D248">
        <v>3</v>
      </c>
      <c r="E248" t="s">
        <v>7</v>
      </c>
      <c r="F248" t="s">
        <v>356</v>
      </c>
    </row>
    <row r="249" spans="1:7" hidden="1" x14ac:dyDescent="0.35">
      <c r="A249" s="110">
        <v>45775</v>
      </c>
      <c r="B249" t="s">
        <v>289</v>
      </c>
      <c r="C249" t="s">
        <v>264</v>
      </c>
      <c r="D249">
        <v>17</v>
      </c>
      <c r="E249" t="s">
        <v>5</v>
      </c>
      <c r="F249" t="s">
        <v>356</v>
      </c>
    </row>
    <row r="250" spans="1:7" hidden="1" x14ac:dyDescent="0.35">
      <c r="A250" s="110">
        <v>45775</v>
      </c>
      <c r="B250" t="s">
        <v>458</v>
      </c>
      <c r="C250" t="s">
        <v>440</v>
      </c>
      <c r="D250">
        <v>1</v>
      </c>
      <c r="E250" t="s">
        <v>7</v>
      </c>
      <c r="F250" t="s">
        <v>356</v>
      </c>
    </row>
    <row r="251" spans="1:7" hidden="1" x14ac:dyDescent="0.35">
      <c r="A251" s="110">
        <v>45775</v>
      </c>
      <c r="B251" t="s">
        <v>306</v>
      </c>
      <c r="C251" t="s">
        <v>264</v>
      </c>
      <c r="D251">
        <v>7</v>
      </c>
      <c r="E251" t="s">
        <v>7</v>
      </c>
      <c r="F251" t="s">
        <v>356</v>
      </c>
    </row>
    <row r="252" spans="1:7" hidden="1" x14ac:dyDescent="0.35">
      <c r="A252" s="110">
        <v>45775</v>
      </c>
      <c r="B252" t="s">
        <v>132</v>
      </c>
      <c r="C252" t="s">
        <v>264</v>
      </c>
      <c r="D252">
        <v>15</v>
      </c>
      <c r="E252" t="s">
        <v>5</v>
      </c>
      <c r="F252" t="s">
        <v>356</v>
      </c>
    </row>
    <row r="253" spans="1:7" hidden="1" x14ac:dyDescent="0.35">
      <c r="A253" s="110">
        <v>45775</v>
      </c>
      <c r="B253" t="s">
        <v>144</v>
      </c>
      <c r="C253" t="s">
        <v>264</v>
      </c>
      <c r="D253">
        <v>3</v>
      </c>
      <c r="E253" t="s">
        <v>5</v>
      </c>
      <c r="F253" t="s">
        <v>356</v>
      </c>
    </row>
    <row r="254" spans="1:7" hidden="1" x14ac:dyDescent="0.35">
      <c r="A254" s="110">
        <v>45775</v>
      </c>
      <c r="B254" t="s">
        <v>349</v>
      </c>
      <c r="C254" t="s">
        <v>438</v>
      </c>
      <c r="D254">
        <v>11</v>
      </c>
      <c r="E254" t="s">
        <v>5</v>
      </c>
      <c r="F254" t="s">
        <v>356</v>
      </c>
    </row>
    <row r="255" spans="1:7" hidden="1" x14ac:dyDescent="0.35">
      <c r="A255" s="110">
        <v>45775</v>
      </c>
      <c r="B255" t="s">
        <v>134</v>
      </c>
      <c r="C255" t="s">
        <v>440</v>
      </c>
      <c r="D255">
        <v>27</v>
      </c>
      <c r="E255" t="s">
        <v>5</v>
      </c>
      <c r="F255" t="s">
        <v>356</v>
      </c>
    </row>
    <row r="256" spans="1:7" x14ac:dyDescent="0.35">
      <c r="A256" s="110">
        <v>45775</v>
      </c>
      <c r="B256" t="s">
        <v>418</v>
      </c>
      <c r="C256" t="s">
        <v>259</v>
      </c>
      <c r="D256">
        <v>5</v>
      </c>
      <c r="E256" t="s">
        <v>383</v>
      </c>
      <c r="F256" t="s">
        <v>356</v>
      </c>
      <c r="G256">
        <v>1</v>
      </c>
    </row>
    <row r="257" spans="1:7" hidden="1" x14ac:dyDescent="0.35">
      <c r="A257" s="110">
        <v>45775</v>
      </c>
      <c r="B257" t="s">
        <v>419</v>
      </c>
      <c r="C257" t="s">
        <v>254</v>
      </c>
      <c r="D257">
        <v>1.3</v>
      </c>
      <c r="E257" t="s">
        <v>383</v>
      </c>
      <c r="F257" t="s">
        <v>356</v>
      </c>
    </row>
    <row r="258" spans="1:7" hidden="1" x14ac:dyDescent="0.35">
      <c r="A258" s="110">
        <v>45775</v>
      </c>
      <c r="B258" t="s">
        <v>420</v>
      </c>
      <c r="C258" t="s">
        <v>254</v>
      </c>
      <c r="D258">
        <v>0.75</v>
      </c>
      <c r="E258" t="s">
        <v>383</v>
      </c>
      <c r="F258" t="s">
        <v>356</v>
      </c>
    </row>
    <row r="259" spans="1:7" hidden="1" x14ac:dyDescent="0.35">
      <c r="A259" s="110">
        <v>45775</v>
      </c>
      <c r="B259" t="s">
        <v>421</v>
      </c>
      <c r="C259" t="s">
        <v>254</v>
      </c>
      <c r="D259">
        <v>0.2</v>
      </c>
      <c r="E259" t="s">
        <v>383</v>
      </c>
      <c r="F259" t="s">
        <v>356</v>
      </c>
    </row>
    <row r="260" spans="1:7" hidden="1" x14ac:dyDescent="0.35">
      <c r="A260" s="110">
        <v>45775</v>
      </c>
      <c r="B260" t="s">
        <v>116</v>
      </c>
      <c r="C260" t="s">
        <v>254</v>
      </c>
      <c r="D260">
        <v>0.46</v>
      </c>
      <c r="E260" t="s">
        <v>383</v>
      </c>
      <c r="F260" t="s">
        <v>356</v>
      </c>
    </row>
    <row r="261" spans="1:7" hidden="1" x14ac:dyDescent="0.35">
      <c r="A261" s="110">
        <v>45775</v>
      </c>
      <c r="B261" t="s">
        <v>422</v>
      </c>
      <c r="C261" t="s">
        <v>254</v>
      </c>
      <c r="D261">
        <v>1.5</v>
      </c>
      <c r="E261" t="s">
        <v>383</v>
      </c>
      <c r="F261" t="s">
        <v>356</v>
      </c>
    </row>
    <row r="262" spans="1:7" hidden="1" x14ac:dyDescent="0.35">
      <c r="A262" s="110">
        <v>45775</v>
      </c>
      <c r="B262" t="s">
        <v>423</v>
      </c>
      <c r="C262" t="s">
        <v>254</v>
      </c>
      <c r="D262">
        <v>0.15</v>
      </c>
      <c r="E262" t="s">
        <v>383</v>
      </c>
      <c r="F262" t="s">
        <v>356</v>
      </c>
    </row>
    <row r="263" spans="1:7" hidden="1" x14ac:dyDescent="0.35">
      <c r="A263" s="110">
        <v>45775</v>
      </c>
      <c r="B263" t="s">
        <v>424</v>
      </c>
      <c r="C263" t="s">
        <v>425</v>
      </c>
      <c r="D263">
        <v>3.5</v>
      </c>
      <c r="E263" t="s">
        <v>385</v>
      </c>
      <c r="F263" t="s">
        <v>356</v>
      </c>
    </row>
    <row r="264" spans="1:7" hidden="1" x14ac:dyDescent="0.35">
      <c r="A264" s="110">
        <v>45775</v>
      </c>
      <c r="B264" t="s">
        <v>426</v>
      </c>
      <c r="C264" t="s">
        <v>425</v>
      </c>
      <c r="D264">
        <v>3.66</v>
      </c>
      <c r="E264" t="s">
        <v>383</v>
      </c>
      <c r="F264" t="s">
        <v>356</v>
      </c>
    </row>
    <row r="265" spans="1:7" x14ac:dyDescent="0.35">
      <c r="A265" s="110">
        <v>45775</v>
      </c>
      <c r="B265" t="s">
        <v>427</v>
      </c>
      <c r="C265" t="s">
        <v>425</v>
      </c>
      <c r="D265">
        <v>0.5</v>
      </c>
      <c r="E265" t="s">
        <v>383</v>
      </c>
      <c r="F265" t="s">
        <v>356</v>
      </c>
      <c r="G265">
        <v>1</v>
      </c>
    </row>
    <row r="266" spans="1:7" hidden="1" x14ac:dyDescent="0.35">
      <c r="A266" s="110">
        <v>45775</v>
      </c>
      <c r="B266" t="s">
        <v>127</v>
      </c>
      <c r="C266" t="s">
        <v>264</v>
      </c>
      <c r="D266">
        <v>108</v>
      </c>
      <c r="E266" t="s">
        <v>383</v>
      </c>
      <c r="F266" t="s">
        <v>356</v>
      </c>
    </row>
    <row r="267" spans="1:7" hidden="1" x14ac:dyDescent="0.35">
      <c r="A267" s="110">
        <v>45775</v>
      </c>
      <c r="B267" t="s">
        <v>193</v>
      </c>
      <c r="C267" t="s">
        <v>264</v>
      </c>
      <c r="D267">
        <v>31</v>
      </c>
      <c r="E267" t="s">
        <v>383</v>
      </c>
      <c r="F267" t="s">
        <v>356</v>
      </c>
    </row>
    <row r="268" spans="1:7" hidden="1" x14ac:dyDescent="0.35">
      <c r="A268" s="110">
        <v>45775</v>
      </c>
      <c r="B268" t="s">
        <v>129</v>
      </c>
      <c r="C268" t="s">
        <v>264</v>
      </c>
      <c r="D268">
        <v>15</v>
      </c>
      <c r="E268" t="s">
        <v>383</v>
      </c>
      <c r="F268" t="s">
        <v>356</v>
      </c>
    </row>
    <row r="269" spans="1:7" hidden="1" x14ac:dyDescent="0.35">
      <c r="A269" s="110">
        <v>45775</v>
      </c>
      <c r="B269" t="s">
        <v>128</v>
      </c>
      <c r="C269" t="s">
        <v>264</v>
      </c>
      <c r="D269">
        <v>16</v>
      </c>
      <c r="E269" t="s">
        <v>383</v>
      </c>
      <c r="F269" t="s">
        <v>356</v>
      </c>
    </row>
    <row r="270" spans="1:7" hidden="1" x14ac:dyDescent="0.35">
      <c r="A270" s="110">
        <v>45775</v>
      </c>
      <c r="B270" t="s">
        <v>120</v>
      </c>
      <c r="C270" t="s">
        <v>254</v>
      </c>
      <c r="D270">
        <v>0.35</v>
      </c>
      <c r="E270" t="s">
        <v>3</v>
      </c>
      <c r="F270" t="s">
        <v>356</v>
      </c>
    </row>
    <row r="271" spans="1:7" hidden="1" x14ac:dyDescent="0.35">
      <c r="A271" s="110">
        <v>45775</v>
      </c>
      <c r="B271" t="s">
        <v>194</v>
      </c>
      <c r="C271" t="s">
        <v>264</v>
      </c>
      <c r="D271">
        <v>4</v>
      </c>
      <c r="E271" t="s">
        <v>383</v>
      </c>
      <c r="F271" t="s">
        <v>356</v>
      </c>
    </row>
    <row r="272" spans="1:7" x14ac:dyDescent="0.35">
      <c r="A272" s="110">
        <v>45775</v>
      </c>
      <c r="B272" t="s">
        <v>428</v>
      </c>
      <c r="C272" t="s">
        <v>264</v>
      </c>
      <c r="D272">
        <v>2</v>
      </c>
      <c r="E272" t="s">
        <v>383</v>
      </c>
      <c r="F272" t="s">
        <v>356</v>
      </c>
      <c r="G272">
        <v>1</v>
      </c>
    </row>
    <row r="273" spans="1:7" x14ac:dyDescent="0.35">
      <c r="A273" s="110">
        <v>45775</v>
      </c>
      <c r="B273" t="s">
        <v>429</v>
      </c>
      <c r="C273" t="s">
        <v>430</v>
      </c>
      <c r="D273">
        <v>0</v>
      </c>
      <c r="E273" t="s">
        <v>383</v>
      </c>
      <c r="F273" t="s">
        <v>356</v>
      </c>
      <c r="G273">
        <v>1</v>
      </c>
    </row>
    <row r="274" spans="1:7" x14ac:dyDescent="0.35">
      <c r="A274" s="110">
        <v>45775</v>
      </c>
      <c r="B274" t="s">
        <v>431</v>
      </c>
      <c r="C274" t="s">
        <v>425</v>
      </c>
      <c r="D274">
        <v>1</v>
      </c>
      <c r="E274" t="s">
        <v>3</v>
      </c>
      <c r="F274" t="s">
        <v>356</v>
      </c>
      <c r="G274">
        <v>1</v>
      </c>
    </row>
    <row r="275" spans="1:7" hidden="1" x14ac:dyDescent="0.35">
      <c r="A275" s="110">
        <v>45775</v>
      </c>
      <c r="B275" t="s">
        <v>25</v>
      </c>
      <c r="C275" t="s">
        <v>425</v>
      </c>
      <c r="D275">
        <v>1</v>
      </c>
      <c r="E275" t="s">
        <v>3</v>
      </c>
      <c r="F275" t="s">
        <v>353</v>
      </c>
    </row>
    <row r="276" spans="1:7" hidden="1" x14ac:dyDescent="0.35">
      <c r="A276" s="110">
        <v>45775</v>
      </c>
      <c r="B276" t="s">
        <v>247</v>
      </c>
      <c r="C276" t="s">
        <v>254</v>
      </c>
      <c r="D276">
        <v>50</v>
      </c>
      <c r="E276" t="s">
        <v>1</v>
      </c>
      <c r="F276" t="s">
        <v>353</v>
      </c>
    </row>
    <row r="277" spans="1:7" hidden="1" x14ac:dyDescent="0.35">
      <c r="A277" s="110">
        <v>45775</v>
      </c>
      <c r="B277" t="s">
        <v>246</v>
      </c>
      <c r="C277" t="s">
        <v>254</v>
      </c>
      <c r="D277">
        <v>50</v>
      </c>
      <c r="E277" t="s">
        <v>1</v>
      </c>
      <c r="F277" t="s">
        <v>353</v>
      </c>
    </row>
    <row r="278" spans="1:7" hidden="1" x14ac:dyDescent="0.35">
      <c r="A278" s="110">
        <v>45775</v>
      </c>
      <c r="B278" t="s">
        <v>248</v>
      </c>
      <c r="C278" t="s">
        <v>254</v>
      </c>
      <c r="D278">
        <v>25</v>
      </c>
      <c r="E278" t="s">
        <v>1</v>
      </c>
      <c r="F278" t="s">
        <v>353</v>
      </c>
    </row>
    <row r="279" spans="1:7" hidden="1" x14ac:dyDescent="0.35">
      <c r="A279" s="110">
        <v>45775</v>
      </c>
      <c r="B279" t="s">
        <v>244</v>
      </c>
      <c r="C279" t="s">
        <v>254</v>
      </c>
      <c r="D279">
        <v>52</v>
      </c>
      <c r="E279" t="s">
        <v>3</v>
      </c>
      <c r="F279" t="s">
        <v>353</v>
      </c>
    </row>
    <row r="280" spans="1:7" hidden="1" x14ac:dyDescent="0.35">
      <c r="A280" s="110">
        <v>45775</v>
      </c>
      <c r="B280" t="s">
        <v>127</v>
      </c>
      <c r="C280" t="s">
        <v>264</v>
      </c>
      <c r="D280">
        <v>6</v>
      </c>
      <c r="E280" t="s">
        <v>383</v>
      </c>
      <c r="F280" t="s">
        <v>353</v>
      </c>
    </row>
    <row r="281" spans="1:7" hidden="1" x14ac:dyDescent="0.35">
      <c r="A281" s="110">
        <v>45775</v>
      </c>
      <c r="B281" t="s">
        <v>235</v>
      </c>
      <c r="C281" t="s">
        <v>254</v>
      </c>
      <c r="D281">
        <v>3</v>
      </c>
      <c r="E281" t="s">
        <v>384</v>
      </c>
      <c r="F281" t="s">
        <v>353</v>
      </c>
    </row>
    <row r="282" spans="1:7" hidden="1" x14ac:dyDescent="0.35">
      <c r="A282" s="110">
        <v>45775</v>
      </c>
      <c r="B282" t="s">
        <v>204</v>
      </c>
      <c r="C282" t="s">
        <v>254</v>
      </c>
      <c r="D282">
        <v>4.5999999999999996</v>
      </c>
      <c r="E282" t="s">
        <v>3</v>
      </c>
      <c r="F282" t="s">
        <v>353</v>
      </c>
    </row>
    <row r="283" spans="1:7" hidden="1" x14ac:dyDescent="0.35">
      <c r="A283" s="110">
        <v>45775</v>
      </c>
      <c r="B283" t="s">
        <v>252</v>
      </c>
      <c r="C283" t="s">
        <v>254</v>
      </c>
      <c r="D283">
        <v>0.78</v>
      </c>
      <c r="E283" t="s">
        <v>1</v>
      </c>
      <c r="F283" t="s">
        <v>353</v>
      </c>
    </row>
    <row r="284" spans="1:7" hidden="1" x14ac:dyDescent="0.35">
      <c r="A284" s="110">
        <v>45775</v>
      </c>
      <c r="B284" t="s">
        <v>225</v>
      </c>
      <c r="C284" t="s">
        <v>254</v>
      </c>
      <c r="D284">
        <v>6.2</v>
      </c>
      <c r="E284" t="s">
        <v>1</v>
      </c>
      <c r="F284" t="s">
        <v>353</v>
      </c>
    </row>
    <row r="285" spans="1:7" hidden="1" x14ac:dyDescent="0.35">
      <c r="A285" s="110">
        <v>45775</v>
      </c>
      <c r="B285" t="s">
        <v>174</v>
      </c>
      <c r="C285" t="s">
        <v>254</v>
      </c>
      <c r="D285">
        <v>0.5</v>
      </c>
      <c r="E285" t="s">
        <v>1</v>
      </c>
      <c r="F285" t="s">
        <v>353</v>
      </c>
    </row>
    <row r="286" spans="1:7" hidden="1" x14ac:dyDescent="0.35">
      <c r="A286" s="110">
        <v>45775</v>
      </c>
      <c r="B286" t="s">
        <v>432</v>
      </c>
      <c r="C286" t="s">
        <v>254</v>
      </c>
      <c r="D286">
        <v>0.6</v>
      </c>
      <c r="E286" t="s">
        <v>1</v>
      </c>
      <c r="F286" t="s">
        <v>353</v>
      </c>
    </row>
    <row r="287" spans="1:7" hidden="1" x14ac:dyDescent="0.35">
      <c r="A287" s="110">
        <v>45775</v>
      </c>
      <c r="B287" t="s">
        <v>433</v>
      </c>
      <c r="C287" t="s">
        <v>254</v>
      </c>
      <c r="D287">
        <v>1.9</v>
      </c>
      <c r="E287" t="s">
        <v>1</v>
      </c>
      <c r="F287" t="s">
        <v>353</v>
      </c>
    </row>
    <row r="288" spans="1:7" hidden="1" x14ac:dyDescent="0.35">
      <c r="A288" s="110">
        <v>45775</v>
      </c>
      <c r="B288" t="s">
        <v>309</v>
      </c>
      <c r="C288" t="s">
        <v>254</v>
      </c>
      <c r="D288">
        <v>0.4</v>
      </c>
      <c r="E288" t="s">
        <v>384</v>
      </c>
      <c r="F288" t="s">
        <v>353</v>
      </c>
    </row>
    <row r="289" spans="1:6" hidden="1" x14ac:dyDescent="0.35">
      <c r="A289" s="110">
        <v>45775</v>
      </c>
      <c r="B289" t="s">
        <v>250</v>
      </c>
      <c r="C289" t="s">
        <v>254</v>
      </c>
      <c r="D289">
        <v>1.26</v>
      </c>
      <c r="E289" t="s">
        <v>3</v>
      </c>
      <c r="F289" t="s">
        <v>353</v>
      </c>
    </row>
    <row r="290" spans="1:6" hidden="1" x14ac:dyDescent="0.35">
      <c r="A290" s="110">
        <v>45775</v>
      </c>
      <c r="B290" t="s">
        <v>281</v>
      </c>
      <c r="C290" t="s">
        <v>254</v>
      </c>
      <c r="D290">
        <v>0.89</v>
      </c>
      <c r="E290" t="s">
        <v>384</v>
      </c>
      <c r="F290" t="s">
        <v>353</v>
      </c>
    </row>
    <row r="291" spans="1:6" hidden="1" x14ac:dyDescent="0.35">
      <c r="A291" s="110">
        <v>45775</v>
      </c>
      <c r="B291" t="s">
        <v>279</v>
      </c>
      <c r="C291" t="s">
        <v>254</v>
      </c>
      <c r="D291">
        <v>0.53</v>
      </c>
      <c r="E291" t="s">
        <v>384</v>
      </c>
      <c r="F291" t="s">
        <v>353</v>
      </c>
    </row>
    <row r="292" spans="1:6" hidden="1" x14ac:dyDescent="0.35">
      <c r="A292" s="110">
        <v>45775</v>
      </c>
      <c r="B292" t="s">
        <v>173</v>
      </c>
      <c r="C292" t="s">
        <v>254</v>
      </c>
      <c r="D292">
        <v>0.28000000000000003</v>
      </c>
      <c r="E292" t="s">
        <v>1</v>
      </c>
      <c r="F292" t="s">
        <v>353</v>
      </c>
    </row>
    <row r="293" spans="1:6" hidden="1" x14ac:dyDescent="0.35">
      <c r="A293" s="110">
        <v>45775</v>
      </c>
      <c r="B293" t="s">
        <v>200</v>
      </c>
      <c r="C293" t="s">
        <v>254</v>
      </c>
      <c r="D293">
        <v>0.19500000000000001</v>
      </c>
      <c r="E293" t="s">
        <v>3</v>
      </c>
      <c r="F293" t="s">
        <v>353</v>
      </c>
    </row>
    <row r="294" spans="1:6" hidden="1" x14ac:dyDescent="0.35">
      <c r="A294" s="110">
        <v>45775</v>
      </c>
      <c r="B294" t="s">
        <v>336</v>
      </c>
      <c r="C294" t="s">
        <v>254</v>
      </c>
      <c r="D294">
        <v>0.55500000000000005</v>
      </c>
      <c r="E294" t="s">
        <v>384</v>
      </c>
      <c r="F294" t="s">
        <v>353</v>
      </c>
    </row>
    <row r="295" spans="1:6" hidden="1" x14ac:dyDescent="0.35">
      <c r="A295" s="110">
        <v>45775</v>
      </c>
      <c r="B295" t="s">
        <v>337</v>
      </c>
      <c r="C295" t="s">
        <v>254</v>
      </c>
      <c r="D295">
        <v>1.54</v>
      </c>
      <c r="E295" t="s">
        <v>384</v>
      </c>
      <c r="F295" t="s">
        <v>353</v>
      </c>
    </row>
    <row r="296" spans="1:6" hidden="1" x14ac:dyDescent="0.35">
      <c r="A296" s="110">
        <v>45775</v>
      </c>
      <c r="B296" t="s">
        <v>338</v>
      </c>
      <c r="C296" t="s">
        <v>254</v>
      </c>
      <c r="D296">
        <v>0.08</v>
      </c>
      <c r="E296" t="s">
        <v>385</v>
      </c>
      <c r="F296" t="s">
        <v>353</v>
      </c>
    </row>
    <row r="297" spans="1:6" hidden="1" x14ac:dyDescent="0.35">
      <c r="A297" s="110">
        <v>45775</v>
      </c>
      <c r="B297" t="s">
        <v>203</v>
      </c>
      <c r="C297" t="s">
        <v>254</v>
      </c>
      <c r="D297">
        <v>0.08</v>
      </c>
      <c r="E297" t="s">
        <v>384</v>
      </c>
      <c r="F297" t="s">
        <v>353</v>
      </c>
    </row>
    <row r="298" spans="1:6" hidden="1" x14ac:dyDescent="0.35">
      <c r="A298" s="110">
        <v>45775</v>
      </c>
      <c r="B298" t="s">
        <v>202</v>
      </c>
      <c r="C298" t="s">
        <v>254</v>
      </c>
      <c r="D298">
        <v>5.89</v>
      </c>
      <c r="E298" t="s">
        <v>3</v>
      </c>
      <c r="F298" t="s">
        <v>353</v>
      </c>
    </row>
    <row r="299" spans="1:6" hidden="1" x14ac:dyDescent="0.35">
      <c r="A299" s="110">
        <v>45775</v>
      </c>
      <c r="B299" t="s">
        <v>217</v>
      </c>
      <c r="C299" t="s">
        <v>254</v>
      </c>
      <c r="D299">
        <v>7.44</v>
      </c>
      <c r="E299" t="s">
        <v>1</v>
      </c>
      <c r="F299" t="s">
        <v>353</v>
      </c>
    </row>
    <row r="300" spans="1:6" hidden="1" x14ac:dyDescent="0.35">
      <c r="A300" s="110">
        <v>45775</v>
      </c>
      <c r="B300" t="s">
        <v>222</v>
      </c>
      <c r="C300" t="s">
        <v>254</v>
      </c>
      <c r="D300">
        <v>5.15</v>
      </c>
      <c r="E300" t="s">
        <v>1</v>
      </c>
      <c r="F300" t="s">
        <v>353</v>
      </c>
    </row>
    <row r="301" spans="1:6" hidden="1" x14ac:dyDescent="0.35">
      <c r="A301" s="110">
        <v>45775</v>
      </c>
      <c r="B301" t="s">
        <v>220</v>
      </c>
      <c r="C301" t="s">
        <v>254</v>
      </c>
      <c r="D301">
        <v>2</v>
      </c>
      <c r="E301" t="s">
        <v>1</v>
      </c>
      <c r="F301" t="s">
        <v>353</v>
      </c>
    </row>
    <row r="302" spans="1:6" hidden="1" x14ac:dyDescent="0.35">
      <c r="A302" s="110">
        <v>45775</v>
      </c>
      <c r="B302" t="s">
        <v>241</v>
      </c>
      <c r="C302" t="s">
        <v>254</v>
      </c>
      <c r="D302">
        <v>54.72</v>
      </c>
      <c r="E302" t="s">
        <v>384</v>
      </c>
      <c r="F302" t="s">
        <v>353</v>
      </c>
    </row>
    <row r="303" spans="1:6" hidden="1" x14ac:dyDescent="0.35">
      <c r="A303" s="110">
        <v>45775</v>
      </c>
      <c r="B303" t="s">
        <v>110</v>
      </c>
      <c r="C303" t="s">
        <v>254</v>
      </c>
      <c r="D303">
        <v>4.5</v>
      </c>
      <c r="E303" t="s">
        <v>3</v>
      </c>
      <c r="F303" t="s">
        <v>353</v>
      </c>
    </row>
    <row r="304" spans="1:6" hidden="1" x14ac:dyDescent="0.35">
      <c r="A304" s="110">
        <v>45775</v>
      </c>
      <c r="B304" t="s">
        <v>201</v>
      </c>
      <c r="C304" t="s">
        <v>254</v>
      </c>
      <c r="D304">
        <v>3.5</v>
      </c>
      <c r="E304" t="s">
        <v>3</v>
      </c>
      <c r="F304" t="s">
        <v>353</v>
      </c>
    </row>
    <row r="305" spans="1:6" hidden="1" x14ac:dyDescent="0.35">
      <c r="A305" s="110">
        <v>45775</v>
      </c>
      <c r="B305" t="s">
        <v>218</v>
      </c>
      <c r="C305" t="s">
        <v>254</v>
      </c>
      <c r="D305">
        <v>1.97</v>
      </c>
      <c r="E305" t="s">
        <v>1</v>
      </c>
      <c r="F305" t="s">
        <v>353</v>
      </c>
    </row>
    <row r="306" spans="1:6" hidden="1" x14ac:dyDescent="0.35">
      <c r="A306" s="110">
        <v>45775</v>
      </c>
      <c r="B306" t="s">
        <v>339</v>
      </c>
      <c r="C306" t="s">
        <v>254</v>
      </c>
      <c r="D306">
        <v>0.14000000000000001</v>
      </c>
      <c r="E306" t="s">
        <v>384</v>
      </c>
      <c r="F306" t="s">
        <v>353</v>
      </c>
    </row>
    <row r="307" spans="1:6" hidden="1" x14ac:dyDescent="0.35">
      <c r="A307" s="110">
        <v>45775</v>
      </c>
      <c r="B307" t="s">
        <v>219</v>
      </c>
      <c r="C307" t="s">
        <v>254</v>
      </c>
      <c r="D307">
        <v>1.0900000000000001</v>
      </c>
      <c r="E307" t="s">
        <v>1</v>
      </c>
      <c r="F307" t="s">
        <v>353</v>
      </c>
    </row>
    <row r="308" spans="1:6" hidden="1" x14ac:dyDescent="0.35">
      <c r="A308" s="110">
        <v>45775</v>
      </c>
      <c r="B308" t="s">
        <v>198</v>
      </c>
      <c r="C308" t="s">
        <v>254</v>
      </c>
      <c r="D308">
        <v>0.625</v>
      </c>
      <c r="E308" t="s">
        <v>384</v>
      </c>
      <c r="F308" t="s">
        <v>353</v>
      </c>
    </row>
    <row r="309" spans="1:6" hidden="1" x14ac:dyDescent="0.35">
      <c r="A309" s="110">
        <v>45775</v>
      </c>
      <c r="B309" t="s">
        <v>206</v>
      </c>
      <c r="C309" t="s">
        <v>254</v>
      </c>
      <c r="D309">
        <v>0.755</v>
      </c>
      <c r="E309" t="s">
        <v>384</v>
      </c>
      <c r="F309" t="s">
        <v>353</v>
      </c>
    </row>
    <row r="310" spans="1:6" hidden="1" x14ac:dyDescent="0.35">
      <c r="A310" s="110">
        <v>45775</v>
      </c>
      <c r="B310" t="s">
        <v>224</v>
      </c>
      <c r="C310" t="s">
        <v>254</v>
      </c>
      <c r="D310">
        <v>1.115</v>
      </c>
      <c r="E310" t="s">
        <v>1</v>
      </c>
      <c r="F310" t="s">
        <v>353</v>
      </c>
    </row>
    <row r="311" spans="1:6" hidden="1" x14ac:dyDescent="0.35">
      <c r="A311" s="110">
        <v>45775</v>
      </c>
      <c r="B311" t="s">
        <v>251</v>
      </c>
      <c r="C311" t="s">
        <v>254</v>
      </c>
      <c r="D311">
        <v>13.23</v>
      </c>
      <c r="E311" t="s">
        <v>1</v>
      </c>
      <c r="F311" t="s">
        <v>353</v>
      </c>
    </row>
    <row r="312" spans="1:6" hidden="1" x14ac:dyDescent="0.35">
      <c r="A312" s="110">
        <v>45775</v>
      </c>
      <c r="B312" t="s">
        <v>335</v>
      </c>
      <c r="C312" t="s">
        <v>254</v>
      </c>
      <c r="D312">
        <v>7.5</v>
      </c>
      <c r="E312" t="s">
        <v>3</v>
      </c>
      <c r="F312" t="s">
        <v>353</v>
      </c>
    </row>
    <row r="313" spans="1:6" hidden="1" x14ac:dyDescent="0.35">
      <c r="A313" s="110">
        <v>45775</v>
      </c>
      <c r="B313" t="s">
        <v>168</v>
      </c>
      <c r="C313" t="s">
        <v>254</v>
      </c>
      <c r="D313">
        <v>2.84</v>
      </c>
      <c r="E313" t="s">
        <v>313</v>
      </c>
      <c r="F313" t="s">
        <v>353</v>
      </c>
    </row>
    <row r="314" spans="1:6" hidden="1" x14ac:dyDescent="0.35">
      <c r="A314" s="110">
        <v>45775</v>
      </c>
      <c r="B314" t="s">
        <v>171</v>
      </c>
      <c r="C314" t="s">
        <v>254</v>
      </c>
      <c r="D314">
        <v>0</v>
      </c>
      <c r="E314" t="s">
        <v>313</v>
      </c>
      <c r="F314" t="s">
        <v>353</v>
      </c>
    </row>
    <row r="315" spans="1:6" hidden="1" x14ac:dyDescent="0.35">
      <c r="A315" s="110">
        <v>45775</v>
      </c>
      <c r="B315" t="s">
        <v>341</v>
      </c>
      <c r="C315" t="s">
        <v>254</v>
      </c>
      <c r="D315">
        <v>0.98</v>
      </c>
      <c r="E315" t="s">
        <v>313</v>
      </c>
      <c r="F315" t="s">
        <v>353</v>
      </c>
    </row>
    <row r="316" spans="1:6" hidden="1" x14ac:dyDescent="0.35">
      <c r="A316" s="110">
        <v>45775</v>
      </c>
      <c r="B316" t="s">
        <v>236</v>
      </c>
      <c r="C316" t="s">
        <v>254</v>
      </c>
      <c r="D316">
        <v>0.78500000000000003</v>
      </c>
      <c r="E316" t="s">
        <v>384</v>
      </c>
      <c r="F316" t="s">
        <v>353</v>
      </c>
    </row>
    <row r="317" spans="1:6" hidden="1" x14ac:dyDescent="0.35">
      <c r="A317" s="110">
        <v>45775</v>
      </c>
      <c r="B317" t="s">
        <v>156</v>
      </c>
      <c r="C317" t="s">
        <v>254</v>
      </c>
      <c r="D317">
        <v>0.625</v>
      </c>
      <c r="E317" t="s">
        <v>386</v>
      </c>
      <c r="F317" t="s">
        <v>353</v>
      </c>
    </row>
    <row r="318" spans="1:6" hidden="1" x14ac:dyDescent="0.35">
      <c r="A318" s="110">
        <v>45775</v>
      </c>
      <c r="B318" t="s">
        <v>155</v>
      </c>
      <c r="C318" t="s">
        <v>254</v>
      </c>
      <c r="D318">
        <v>1.47</v>
      </c>
      <c r="E318" t="s">
        <v>386</v>
      </c>
      <c r="F318" t="s">
        <v>353</v>
      </c>
    </row>
    <row r="319" spans="1:6" hidden="1" x14ac:dyDescent="0.35">
      <c r="A319" s="110">
        <v>45775</v>
      </c>
      <c r="B319" t="s">
        <v>154</v>
      </c>
      <c r="C319" t="s">
        <v>254</v>
      </c>
      <c r="D319">
        <v>0.52500000000000002</v>
      </c>
      <c r="E319" t="s">
        <v>386</v>
      </c>
      <c r="F319" t="s">
        <v>353</v>
      </c>
    </row>
    <row r="320" spans="1:6" hidden="1" x14ac:dyDescent="0.35">
      <c r="A320" s="110">
        <v>45775</v>
      </c>
      <c r="B320" t="s">
        <v>327</v>
      </c>
      <c r="C320" t="s">
        <v>254</v>
      </c>
      <c r="D320">
        <v>3.45</v>
      </c>
      <c r="E320" t="s">
        <v>386</v>
      </c>
      <c r="F320" t="s">
        <v>353</v>
      </c>
    </row>
    <row r="321" spans="1:6" hidden="1" x14ac:dyDescent="0.35">
      <c r="A321" s="110">
        <v>45775</v>
      </c>
      <c r="B321" t="s">
        <v>45</v>
      </c>
      <c r="C321" t="s">
        <v>254</v>
      </c>
      <c r="D321">
        <v>2.0499999999999998</v>
      </c>
      <c r="E321" t="s">
        <v>386</v>
      </c>
      <c r="F321" t="s">
        <v>353</v>
      </c>
    </row>
    <row r="322" spans="1:6" hidden="1" x14ac:dyDescent="0.35">
      <c r="A322" s="110">
        <v>45775</v>
      </c>
      <c r="B322" t="s">
        <v>232</v>
      </c>
      <c r="C322" t="s">
        <v>254</v>
      </c>
      <c r="D322">
        <v>0.28999999999999998</v>
      </c>
      <c r="E322" t="s">
        <v>386</v>
      </c>
      <c r="F322" t="s">
        <v>353</v>
      </c>
    </row>
    <row r="323" spans="1:6" hidden="1" x14ac:dyDescent="0.35">
      <c r="A323" s="110">
        <v>45775</v>
      </c>
      <c r="B323" t="s">
        <v>153</v>
      </c>
      <c r="C323" t="s">
        <v>254</v>
      </c>
      <c r="D323">
        <v>5.1100000000000003</v>
      </c>
      <c r="E323" t="s">
        <v>386</v>
      </c>
      <c r="F323" t="s">
        <v>353</v>
      </c>
    </row>
    <row r="324" spans="1:6" hidden="1" x14ac:dyDescent="0.35">
      <c r="A324" s="110">
        <v>45775</v>
      </c>
      <c r="B324" t="s">
        <v>102</v>
      </c>
      <c r="C324" t="s">
        <v>254</v>
      </c>
      <c r="D324">
        <v>3.2</v>
      </c>
      <c r="E324" t="s">
        <v>3</v>
      </c>
      <c r="F324" t="s">
        <v>353</v>
      </c>
    </row>
    <row r="325" spans="1:6" hidden="1" x14ac:dyDescent="0.35">
      <c r="A325" s="110">
        <v>45775</v>
      </c>
      <c r="B325" t="s">
        <v>214</v>
      </c>
      <c r="C325" t="s">
        <v>254</v>
      </c>
      <c r="D325">
        <v>2.92</v>
      </c>
      <c r="E325">
        <v>0</v>
      </c>
      <c r="F325" t="s">
        <v>353</v>
      </c>
    </row>
    <row r="326" spans="1:6" hidden="1" x14ac:dyDescent="0.35">
      <c r="A326" s="110">
        <v>45775</v>
      </c>
      <c r="B326" t="s">
        <v>340</v>
      </c>
      <c r="C326" t="s">
        <v>254</v>
      </c>
      <c r="D326">
        <v>3</v>
      </c>
      <c r="E326" t="s">
        <v>3</v>
      </c>
      <c r="F326" t="s">
        <v>353</v>
      </c>
    </row>
    <row r="327" spans="1:6" hidden="1" x14ac:dyDescent="0.35">
      <c r="A327" s="110">
        <v>45775</v>
      </c>
      <c r="B327" t="s">
        <v>216</v>
      </c>
      <c r="C327" t="s">
        <v>254</v>
      </c>
      <c r="D327">
        <v>0.65</v>
      </c>
      <c r="E327" t="s">
        <v>384</v>
      </c>
      <c r="F327" t="s">
        <v>353</v>
      </c>
    </row>
    <row r="328" spans="1:6" hidden="1" x14ac:dyDescent="0.35">
      <c r="A328" s="110">
        <v>45775</v>
      </c>
      <c r="B328" t="s">
        <v>193</v>
      </c>
      <c r="C328" t="s">
        <v>264</v>
      </c>
      <c r="D328">
        <v>0.27</v>
      </c>
      <c r="E328" t="s">
        <v>383</v>
      </c>
      <c r="F328" t="s">
        <v>353</v>
      </c>
    </row>
    <row r="329" spans="1:6" hidden="1" x14ac:dyDescent="0.35">
      <c r="A329" s="110">
        <v>45775</v>
      </c>
      <c r="B329" t="s">
        <v>245</v>
      </c>
      <c r="C329" t="s">
        <v>254</v>
      </c>
      <c r="D329">
        <v>7.5</v>
      </c>
      <c r="E329" t="s">
        <v>3</v>
      </c>
      <c r="F329" t="s">
        <v>353</v>
      </c>
    </row>
    <row r="330" spans="1:6" hidden="1" x14ac:dyDescent="0.35">
      <c r="A330" s="110">
        <v>45775</v>
      </c>
      <c r="B330" t="s">
        <v>332</v>
      </c>
      <c r="C330" t="s">
        <v>254</v>
      </c>
      <c r="D330">
        <v>8</v>
      </c>
      <c r="E330" t="s">
        <v>3</v>
      </c>
      <c r="F330" t="s">
        <v>356</v>
      </c>
    </row>
    <row r="331" spans="1:6" hidden="1" x14ac:dyDescent="0.35">
      <c r="A331" s="110">
        <v>45775</v>
      </c>
      <c r="B331" t="s">
        <v>334</v>
      </c>
      <c r="C331" t="s">
        <v>254</v>
      </c>
      <c r="D331">
        <v>3</v>
      </c>
      <c r="E331" t="s">
        <v>3</v>
      </c>
      <c r="F331" t="s">
        <v>356</v>
      </c>
    </row>
    <row r="332" spans="1:6" hidden="1" x14ac:dyDescent="0.35">
      <c r="A332" s="110">
        <v>45775</v>
      </c>
      <c r="B332" t="s">
        <v>102</v>
      </c>
      <c r="C332" t="s">
        <v>254</v>
      </c>
      <c r="D332">
        <v>0.4</v>
      </c>
      <c r="E332" t="s">
        <v>3</v>
      </c>
      <c r="F332" t="s">
        <v>356</v>
      </c>
    </row>
    <row r="333" spans="1:6" hidden="1" x14ac:dyDescent="0.35">
      <c r="A333" s="110">
        <v>45775</v>
      </c>
      <c r="B333" t="s">
        <v>124</v>
      </c>
      <c r="C333" t="s">
        <v>254</v>
      </c>
      <c r="D333">
        <v>0.54</v>
      </c>
      <c r="E333" t="s">
        <v>3</v>
      </c>
      <c r="F333" t="s">
        <v>356</v>
      </c>
    </row>
    <row r="334" spans="1:6" hidden="1" x14ac:dyDescent="0.35">
      <c r="A334" s="110">
        <v>45775</v>
      </c>
      <c r="B334" t="s">
        <v>152</v>
      </c>
      <c r="C334" t="s">
        <v>254</v>
      </c>
      <c r="D334">
        <v>8</v>
      </c>
      <c r="E334" t="s">
        <v>386</v>
      </c>
      <c r="F334" t="s">
        <v>356</v>
      </c>
    </row>
    <row r="335" spans="1:6" hidden="1" x14ac:dyDescent="0.35">
      <c r="A335" s="110">
        <v>45775</v>
      </c>
      <c r="B335" t="s">
        <v>158</v>
      </c>
      <c r="C335" t="s">
        <v>264</v>
      </c>
      <c r="D335">
        <v>20</v>
      </c>
      <c r="E335" t="s">
        <v>386</v>
      </c>
      <c r="F335" t="s">
        <v>356</v>
      </c>
    </row>
    <row r="336" spans="1:6" hidden="1" x14ac:dyDescent="0.35">
      <c r="A336" s="110">
        <v>45775</v>
      </c>
      <c r="B336" t="s">
        <v>154</v>
      </c>
      <c r="C336" t="s">
        <v>254</v>
      </c>
      <c r="D336">
        <v>1.2</v>
      </c>
      <c r="E336" t="s">
        <v>386</v>
      </c>
      <c r="F336" t="s">
        <v>356</v>
      </c>
    </row>
    <row r="337" spans="1:6" hidden="1" x14ac:dyDescent="0.35">
      <c r="A337" s="110">
        <v>45775</v>
      </c>
      <c r="B337" t="s">
        <v>156</v>
      </c>
      <c r="C337" t="s">
        <v>254</v>
      </c>
      <c r="D337">
        <v>0.25</v>
      </c>
      <c r="E337" t="s">
        <v>386</v>
      </c>
      <c r="F337" t="s">
        <v>356</v>
      </c>
    </row>
    <row r="338" spans="1:6" hidden="1" x14ac:dyDescent="0.35">
      <c r="A338" s="110">
        <v>45775</v>
      </c>
      <c r="B338" t="s">
        <v>163</v>
      </c>
      <c r="C338" t="s">
        <v>254</v>
      </c>
      <c r="D338">
        <v>0.9</v>
      </c>
      <c r="E338" t="s">
        <v>386</v>
      </c>
      <c r="F338" t="s">
        <v>356</v>
      </c>
    </row>
    <row r="339" spans="1:6" hidden="1" x14ac:dyDescent="0.35">
      <c r="A339" s="110">
        <v>45775</v>
      </c>
      <c r="B339" t="s">
        <v>284</v>
      </c>
      <c r="C339" t="s">
        <v>254</v>
      </c>
      <c r="D339">
        <v>0.3</v>
      </c>
      <c r="E339" t="s">
        <v>386</v>
      </c>
      <c r="F339" t="s">
        <v>356</v>
      </c>
    </row>
    <row r="340" spans="1:6" hidden="1" x14ac:dyDescent="0.35">
      <c r="A340" s="110">
        <v>45775</v>
      </c>
      <c r="B340" t="s">
        <v>154</v>
      </c>
      <c r="C340" t="s">
        <v>254</v>
      </c>
      <c r="D340">
        <v>1.2</v>
      </c>
      <c r="E340" t="s">
        <v>386</v>
      </c>
      <c r="F340" t="s">
        <v>356</v>
      </c>
    </row>
    <row r="341" spans="1:6" hidden="1" x14ac:dyDescent="0.35">
      <c r="A341" s="110">
        <v>45775</v>
      </c>
      <c r="B341" t="s">
        <v>164</v>
      </c>
      <c r="C341" t="s">
        <v>254</v>
      </c>
      <c r="D341">
        <v>0</v>
      </c>
      <c r="E341" t="s">
        <v>386</v>
      </c>
      <c r="F341" t="s">
        <v>356</v>
      </c>
    </row>
    <row r="342" spans="1:6" hidden="1" x14ac:dyDescent="0.35">
      <c r="A342" s="110">
        <v>45775</v>
      </c>
      <c r="B342" t="s">
        <v>28</v>
      </c>
      <c r="C342" t="s">
        <v>254</v>
      </c>
      <c r="D342">
        <v>2</v>
      </c>
      <c r="E342" t="s">
        <v>386</v>
      </c>
      <c r="F342" t="s">
        <v>356</v>
      </c>
    </row>
    <row r="343" spans="1:6" hidden="1" x14ac:dyDescent="0.35">
      <c r="A343" s="110">
        <v>45775</v>
      </c>
      <c r="B343" t="s">
        <v>260</v>
      </c>
      <c r="C343" t="s">
        <v>254</v>
      </c>
      <c r="D343">
        <v>3</v>
      </c>
      <c r="E343" t="s">
        <v>386</v>
      </c>
      <c r="F343" t="s">
        <v>356</v>
      </c>
    </row>
    <row r="344" spans="1:6" hidden="1" x14ac:dyDescent="0.35">
      <c r="A344" s="110">
        <v>45775</v>
      </c>
      <c r="B344" t="s">
        <v>159</v>
      </c>
      <c r="C344" t="s">
        <v>254</v>
      </c>
      <c r="D344">
        <v>1.5</v>
      </c>
      <c r="E344" t="s">
        <v>386</v>
      </c>
      <c r="F344" t="s">
        <v>356</v>
      </c>
    </row>
    <row r="345" spans="1:6" hidden="1" x14ac:dyDescent="0.35">
      <c r="A345" s="110">
        <v>45775</v>
      </c>
      <c r="B345" t="s">
        <v>266</v>
      </c>
      <c r="C345" t="s">
        <v>254</v>
      </c>
      <c r="D345">
        <v>2</v>
      </c>
      <c r="E345" t="s">
        <v>386</v>
      </c>
      <c r="F345" t="s">
        <v>356</v>
      </c>
    </row>
    <row r="346" spans="1:6" hidden="1" x14ac:dyDescent="0.35">
      <c r="A346" s="110">
        <v>45775</v>
      </c>
      <c r="B346" t="s">
        <v>165</v>
      </c>
      <c r="C346" t="s">
        <v>254</v>
      </c>
      <c r="D346">
        <v>1</v>
      </c>
      <c r="E346" t="s">
        <v>386</v>
      </c>
      <c r="F346" t="s">
        <v>356</v>
      </c>
    </row>
    <row r="347" spans="1:6" hidden="1" x14ac:dyDescent="0.35">
      <c r="A347" s="110">
        <v>45775</v>
      </c>
      <c r="B347" t="s">
        <v>45</v>
      </c>
      <c r="C347" t="s">
        <v>254</v>
      </c>
      <c r="D347">
        <v>1</v>
      </c>
      <c r="E347" t="s">
        <v>386</v>
      </c>
      <c r="F347" t="s">
        <v>356</v>
      </c>
    </row>
    <row r="348" spans="1:6" hidden="1" x14ac:dyDescent="0.35">
      <c r="A348" s="110">
        <v>45775</v>
      </c>
      <c r="B348" t="s">
        <v>190</v>
      </c>
      <c r="C348" t="s">
        <v>436</v>
      </c>
      <c r="D348">
        <v>1</v>
      </c>
      <c r="E348" t="s">
        <v>386</v>
      </c>
      <c r="F348" t="s">
        <v>356</v>
      </c>
    </row>
    <row r="349" spans="1:6" hidden="1" x14ac:dyDescent="0.35">
      <c r="A349" s="110">
        <v>45775</v>
      </c>
      <c r="B349" t="s">
        <v>277</v>
      </c>
      <c r="C349" t="s">
        <v>254</v>
      </c>
      <c r="D349">
        <v>1.55</v>
      </c>
      <c r="E349" t="s">
        <v>3</v>
      </c>
      <c r="F349" t="s">
        <v>356</v>
      </c>
    </row>
    <row r="350" spans="1:6" hidden="1" x14ac:dyDescent="0.35">
      <c r="A350" s="110">
        <v>45775</v>
      </c>
      <c r="B350" t="s">
        <v>453</v>
      </c>
      <c r="C350" t="s">
        <v>264</v>
      </c>
      <c r="D350">
        <v>12</v>
      </c>
      <c r="E350" t="s">
        <v>5</v>
      </c>
      <c r="F350" t="s">
        <v>356</v>
      </c>
    </row>
    <row r="351" spans="1:6" hidden="1" x14ac:dyDescent="0.35">
      <c r="A351" s="110">
        <v>45775</v>
      </c>
      <c r="B351" t="s">
        <v>441</v>
      </c>
      <c r="C351" t="s">
        <v>264</v>
      </c>
      <c r="D351">
        <v>27</v>
      </c>
      <c r="E351" t="s">
        <v>5</v>
      </c>
      <c r="F351" t="s">
        <v>356</v>
      </c>
    </row>
    <row r="352" spans="1:6" hidden="1" x14ac:dyDescent="0.35">
      <c r="A352" s="110">
        <v>45775</v>
      </c>
      <c r="B352" t="s">
        <v>442</v>
      </c>
      <c r="C352" t="s">
        <v>264</v>
      </c>
      <c r="D352">
        <v>25</v>
      </c>
      <c r="E352" t="s">
        <v>5</v>
      </c>
      <c r="F352" t="s">
        <v>356</v>
      </c>
    </row>
    <row r="353" spans="1:6" hidden="1" x14ac:dyDescent="0.35">
      <c r="A353" s="110">
        <v>45775</v>
      </c>
      <c r="B353" t="s">
        <v>443</v>
      </c>
      <c r="C353" t="s">
        <v>264</v>
      </c>
      <c r="D353">
        <v>32</v>
      </c>
      <c r="E353" t="s">
        <v>5</v>
      </c>
      <c r="F353" t="s">
        <v>356</v>
      </c>
    </row>
    <row r="354" spans="1:6" hidden="1" x14ac:dyDescent="0.35">
      <c r="A354" s="110">
        <v>45775</v>
      </c>
      <c r="B354" t="s">
        <v>455</v>
      </c>
      <c r="C354" t="s">
        <v>264</v>
      </c>
      <c r="D354">
        <v>29</v>
      </c>
      <c r="E354" t="s">
        <v>5</v>
      </c>
      <c r="F354" t="s">
        <v>356</v>
      </c>
    </row>
    <row r="355" spans="1:6" hidden="1" x14ac:dyDescent="0.35">
      <c r="A355" s="110">
        <v>45775</v>
      </c>
      <c r="B355" t="s">
        <v>444</v>
      </c>
      <c r="C355" t="s">
        <v>438</v>
      </c>
      <c r="D355">
        <v>0.75</v>
      </c>
      <c r="E355" t="s">
        <v>5</v>
      </c>
      <c r="F355" t="s">
        <v>356</v>
      </c>
    </row>
    <row r="356" spans="1:6" hidden="1" x14ac:dyDescent="0.35">
      <c r="A356" s="110">
        <v>45775</v>
      </c>
      <c r="B356" t="s">
        <v>445</v>
      </c>
      <c r="C356" t="s">
        <v>439</v>
      </c>
      <c r="D356">
        <v>1</v>
      </c>
      <c r="E356" t="s">
        <v>5</v>
      </c>
      <c r="F356" t="s">
        <v>356</v>
      </c>
    </row>
    <row r="357" spans="1:6" hidden="1" x14ac:dyDescent="0.35">
      <c r="A357" s="110">
        <v>45775</v>
      </c>
      <c r="B357" t="s">
        <v>446</v>
      </c>
      <c r="C357" t="s">
        <v>439</v>
      </c>
      <c r="D357">
        <v>1</v>
      </c>
      <c r="E357" t="s">
        <v>5</v>
      </c>
      <c r="F357" t="s">
        <v>356</v>
      </c>
    </row>
    <row r="358" spans="1:6" hidden="1" x14ac:dyDescent="0.35">
      <c r="A358" s="110">
        <v>45775</v>
      </c>
      <c r="B358" t="s">
        <v>447</v>
      </c>
      <c r="C358" t="s">
        <v>264</v>
      </c>
      <c r="D358">
        <v>32</v>
      </c>
      <c r="E358" t="s">
        <v>5</v>
      </c>
      <c r="F358" t="s">
        <v>356</v>
      </c>
    </row>
    <row r="359" spans="1:6" hidden="1" x14ac:dyDescent="0.35">
      <c r="A359" s="110">
        <v>45775</v>
      </c>
      <c r="B359" t="s">
        <v>448</v>
      </c>
      <c r="C359" t="s">
        <v>264</v>
      </c>
      <c r="D359">
        <v>24</v>
      </c>
      <c r="E359" t="s">
        <v>5</v>
      </c>
      <c r="F359" t="s">
        <v>356</v>
      </c>
    </row>
    <row r="360" spans="1:6" hidden="1" x14ac:dyDescent="0.35">
      <c r="A360" s="110">
        <v>45775</v>
      </c>
      <c r="B360" t="s">
        <v>342</v>
      </c>
      <c r="C360" t="s">
        <v>280</v>
      </c>
      <c r="D360">
        <v>6</v>
      </c>
      <c r="E360" t="s">
        <v>7</v>
      </c>
      <c r="F360" t="s">
        <v>356</v>
      </c>
    </row>
    <row r="361" spans="1:6" hidden="1" x14ac:dyDescent="0.35">
      <c r="A361" s="110">
        <v>45775</v>
      </c>
      <c r="B361" t="s">
        <v>451</v>
      </c>
      <c r="C361" t="s">
        <v>280</v>
      </c>
      <c r="D361">
        <v>2.5</v>
      </c>
      <c r="E361" t="s">
        <v>7</v>
      </c>
      <c r="F361" t="s">
        <v>356</v>
      </c>
    </row>
    <row r="362" spans="1:6" hidden="1" x14ac:dyDescent="0.35">
      <c r="A362" s="110">
        <v>45775</v>
      </c>
      <c r="B362" t="s">
        <v>452</v>
      </c>
      <c r="C362" t="s">
        <v>264</v>
      </c>
      <c r="D362">
        <v>2</v>
      </c>
      <c r="E362" t="s">
        <v>7</v>
      </c>
      <c r="F362" t="s">
        <v>356</v>
      </c>
    </row>
    <row r="363" spans="1:6" hidden="1" x14ac:dyDescent="0.35">
      <c r="A363" s="110">
        <v>45775</v>
      </c>
      <c r="B363" t="s">
        <v>304</v>
      </c>
      <c r="C363" t="s">
        <v>264</v>
      </c>
      <c r="D363">
        <v>5</v>
      </c>
      <c r="E363" t="s">
        <v>7</v>
      </c>
      <c r="F363" t="s">
        <v>356</v>
      </c>
    </row>
    <row r="364" spans="1:6" hidden="1" x14ac:dyDescent="0.35">
      <c r="A364" s="110">
        <v>45775</v>
      </c>
      <c r="B364" t="s">
        <v>311</v>
      </c>
      <c r="C364" t="s">
        <v>264</v>
      </c>
      <c r="D364">
        <v>6</v>
      </c>
      <c r="E364" t="s">
        <v>7</v>
      </c>
      <c r="F364" t="s">
        <v>356</v>
      </c>
    </row>
    <row r="365" spans="1:6" hidden="1" x14ac:dyDescent="0.35">
      <c r="A365" s="110">
        <v>45775</v>
      </c>
      <c r="B365" t="s">
        <v>300</v>
      </c>
      <c r="C365" t="s">
        <v>280</v>
      </c>
      <c r="D365">
        <v>2.5</v>
      </c>
      <c r="E365" t="s">
        <v>7</v>
      </c>
      <c r="F365" t="s">
        <v>356</v>
      </c>
    </row>
    <row r="366" spans="1:6" hidden="1" x14ac:dyDescent="0.35">
      <c r="A366" s="110">
        <v>45775</v>
      </c>
      <c r="B366" t="s">
        <v>312</v>
      </c>
      <c r="C366" t="s">
        <v>264</v>
      </c>
      <c r="D366">
        <v>4</v>
      </c>
      <c r="E366" t="s">
        <v>7</v>
      </c>
      <c r="F366" t="s">
        <v>356</v>
      </c>
    </row>
    <row r="367" spans="1:6" hidden="1" x14ac:dyDescent="0.35">
      <c r="A367" s="110">
        <v>45775</v>
      </c>
      <c r="B367" t="s">
        <v>343</v>
      </c>
      <c r="C367" t="s">
        <v>264</v>
      </c>
      <c r="D367">
        <v>0</v>
      </c>
      <c r="E367" t="s">
        <v>7</v>
      </c>
      <c r="F367" t="s">
        <v>356</v>
      </c>
    </row>
    <row r="368" spans="1:6" hidden="1" x14ac:dyDescent="0.35">
      <c r="A368" s="110">
        <v>45781</v>
      </c>
      <c r="B368" t="s">
        <v>441</v>
      </c>
      <c r="C368" t="s">
        <v>264</v>
      </c>
      <c r="E368" t="s">
        <v>5</v>
      </c>
    </row>
    <row r="369" spans="1:6" hidden="1" x14ac:dyDescent="0.35">
      <c r="A369" s="110">
        <v>45782</v>
      </c>
      <c r="B369" t="s">
        <v>145</v>
      </c>
      <c r="C369" t="s">
        <v>438</v>
      </c>
      <c r="D369">
        <v>1</v>
      </c>
      <c r="E369" t="s">
        <v>5</v>
      </c>
      <c r="F369" t="s">
        <v>356</v>
      </c>
    </row>
    <row r="370" spans="1:6" hidden="1" x14ac:dyDescent="0.35">
      <c r="A370" s="110">
        <v>45782</v>
      </c>
      <c r="B370" t="s">
        <v>151</v>
      </c>
      <c r="C370" t="s">
        <v>264</v>
      </c>
      <c r="E370" t="s">
        <v>5</v>
      </c>
      <c r="F370" t="s">
        <v>356</v>
      </c>
    </row>
    <row r="371" spans="1:6" hidden="1" x14ac:dyDescent="0.35">
      <c r="A371" s="110">
        <v>45782</v>
      </c>
      <c r="B371" t="s">
        <v>150</v>
      </c>
      <c r="C371" t="s">
        <v>264</v>
      </c>
      <c r="D371">
        <v>6</v>
      </c>
      <c r="E371" t="s">
        <v>5</v>
      </c>
      <c r="F371" t="s">
        <v>356</v>
      </c>
    </row>
    <row r="372" spans="1:6" hidden="1" x14ac:dyDescent="0.35">
      <c r="A372" s="110">
        <v>45782</v>
      </c>
      <c r="B372" t="s">
        <v>146</v>
      </c>
      <c r="C372" t="s">
        <v>264</v>
      </c>
      <c r="D372">
        <v>84</v>
      </c>
      <c r="E372" t="s">
        <v>5</v>
      </c>
      <c r="F372" t="s">
        <v>356</v>
      </c>
    </row>
    <row r="373" spans="1:6" hidden="1" x14ac:dyDescent="0.35">
      <c r="A373" s="110">
        <v>45782</v>
      </c>
      <c r="B373" t="s">
        <v>138</v>
      </c>
      <c r="C373" t="s">
        <v>264</v>
      </c>
      <c r="D373">
        <v>26</v>
      </c>
      <c r="E373" t="s">
        <v>5</v>
      </c>
      <c r="F373" t="s">
        <v>356</v>
      </c>
    </row>
    <row r="374" spans="1:6" hidden="1" x14ac:dyDescent="0.35">
      <c r="A374" s="110">
        <v>45782</v>
      </c>
      <c r="B374" t="s">
        <v>142</v>
      </c>
      <c r="C374" t="s">
        <v>282</v>
      </c>
      <c r="D374">
        <v>0.5</v>
      </c>
      <c r="E374" t="s">
        <v>5</v>
      </c>
      <c r="F374" t="s">
        <v>356</v>
      </c>
    </row>
    <row r="375" spans="1:6" hidden="1" x14ac:dyDescent="0.35">
      <c r="A375" s="110">
        <v>45782</v>
      </c>
      <c r="B375" t="s">
        <v>258</v>
      </c>
      <c r="C375" t="s">
        <v>282</v>
      </c>
      <c r="D375">
        <v>1.5</v>
      </c>
      <c r="E375" t="s">
        <v>5</v>
      </c>
      <c r="F375" t="s">
        <v>356</v>
      </c>
    </row>
    <row r="376" spans="1:6" hidden="1" x14ac:dyDescent="0.35">
      <c r="A376" s="110">
        <v>45782</v>
      </c>
      <c r="B376" t="s">
        <v>226</v>
      </c>
      <c r="C376" t="s">
        <v>282</v>
      </c>
      <c r="D376">
        <v>3</v>
      </c>
      <c r="E376" t="s">
        <v>5</v>
      </c>
      <c r="F376" t="s">
        <v>356</v>
      </c>
    </row>
    <row r="377" spans="1:6" hidden="1" x14ac:dyDescent="0.35">
      <c r="A377" s="110">
        <v>45782</v>
      </c>
      <c r="B377" t="s">
        <v>137</v>
      </c>
      <c r="C377" t="s">
        <v>282</v>
      </c>
      <c r="D377">
        <v>1</v>
      </c>
      <c r="E377" t="s">
        <v>5</v>
      </c>
      <c r="F377" t="s">
        <v>356</v>
      </c>
    </row>
    <row r="378" spans="1:6" hidden="1" x14ac:dyDescent="0.35">
      <c r="A378" s="110">
        <v>45782</v>
      </c>
      <c r="B378" t="s">
        <v>136</v>
      </c>
      <c r="C378" t="s">
        <v>264</v>
      </c>
      <c r="D378">
        <v>39</v>
      </c>
      <c r="E378" t="s">
        <v>5</v>
      </c>
      <c r="F378" t="s">
        <v>356</v>
      </c>
    </row>
    <row r="379" spans="1:6" hidden="1" x14ac:dyDescent="0.35">
      <c r="A379" s="110">
        <v>45782</v>
      </c>
      <c r="B379" t="s">
        <v>147</v>
      </c>
      <c r="C379" t="s">
        <v>264</v>
      </c>
      <c r="D379">
        <v>43</v>
      </c>
      <c r="E379" t="s">
        <v>5</v>
      </c>
      <c r="F379" t="s">
        <v>356</v>
      </c>
    </row>
    <row r="380" spans="1:6" hidden="1" x14ac:dyDescent="0.35">
      <c r="A380" s="110">
        <v>45782</v>
      </c>
      <c r="B380" t="s">
        <v>135</v>
      </c>
      <c r="C380" t="s">
        <v>264</v>
      </c>
      <c r="D380">
        <v>40</v>
      </c>
      <c r="E380" t="s">
        <v>5</v>
      </c>
      <c r="F380" t="s">
        <v>356</v>
      </c>
    </row>
    <row r="381" spans="1:6" hidden="1" x14ac:dyDescent="0.35">
      <c r="A381" s="110">
        <v>45782</v>
      </c>
      <c r="B381" t="s">
        <v>139</v>
      </c>
      <c r="C381" t="s">
        <v>264</v>
      </c>
      <c r="D381">
        <v>1</v>
      </c>
      <c r="E381" t="s">
        <v>5</v>
      </c>
      <c r="F381" t="s">
        <v>356</v>
      </c>
    </row>
    <row r="382" spans="1:6" hidden="1" x14ac:dyDescent="0.35">
      <c r="A382" s="110">
        <v>45782</v>
      </c>
      <c r="B382" t="s">
        <v>131</v>
      </c>
      <c r="E382" t="s">
        <v>5</v>
      </c>
      <c r="F382" t="s">
        <v>356</v>
      </c>
    </row>
    <row r="383" spans="1:6" hidden="1" x14ac:dyDescent="0.35">
      <c r="A383" s="110">
        <v>45782</v>
      </c>
      <c r="B383" t="s">
        <v>140</v>
      </c>
      <c r="C383" t="s">
        <v>282</v>
      </c>
      <c r="D383">
        <v>1.33</v>
      </c>
      <c r="E383" t="s">
        <v>5</v>
      </c>
      <c r="F383" t="s">
        <v>356</v>
      </c>
    </row>
    <row r="384" spans="1:6" hidden="1" x14ac:dyDescent="0.35">
      <c r="A384" s="110">
        <v>45782</v>
      </c>
      <c r="B384" t="s">
        <v>290</v>
      </c>
      <c r="C384" t="s">
        <v>254</v>
      </c>
      <c r="E384" t="s">
        <v>5</v>
      </c>
      <c r="F384" t="s">
        <v>356</v>
      </c>
    </row>
    <row r="385" spans="1:6" hidden="1" x14ac:dyDescent="0.35">
      <c r="A385" s="110">
        <v>45782</v>
      </c>
      <c r="B385" t="s">
        <v>143</v>
      </c>
      <c r="C385" t="s">
        <v>439</v>
      </c>
      <c r="D385">
        <v>0.6</v>
      </c>
      <c r="E385" t="s">
        <v>5</v>
      </c>
      <c r="F385" t="s">
        <v>356</v>
      </c>
    </row>
    <row r="386" spans="1:6" hidden="1" x14ac:dyDescent="0.35">
      <c r="A386" s="110">
        <v>45782</v>
      </c>
      <c r="B386" t="s">
        <v>227</v>
      </c>
      <c r="E386" t="s">
        <v>5</v>
      </c>
      <c r="F386" t="s">
        <v>356</v>
      </c>
    </row>
    <row r="387" spans="1:6" hidden="1" x14ac:dyDescent="0.35">
      <c r="A387" s="110">
        <v>45782</v>
      </c>
      <c r="B387" t="s">
        <v>148</v>
      </c>
      <c r="C387" t="s">
        <v>282</v>
      </c>
      <c r="D387">
        <v>1.3</v>
      </c>
      <c r="E387" t="s">
        <v>5</v>
      </c>
      <c r="F387" t="s">
        <v>356</v>
      </c>
    </row>
    <row r="388" spans="1:6" hidden="1" x14ac:dyDescent="0.35">
      <c r="A388" s="110">
        <v>45782</v>
      </c>
      <c r="B388" t="s">
        <v>149</v>
      </c>
      <c r="C388" t="s">
        <v>282</v>
      </c>
      <c r="D388">
        <v>0.66</v>
      </c>
      <c r="E388" t="s">
        <v>5</v>
      </c>
      <c r="F388" t="s">
        <v>356</v>
      </c>
    </row>
    <row r="389" spans="1:6" hidden="1" x14ac:dyDescent="0.35">
      <c r="A389" s="110">
        <v>45782</v>
      </c>
      <c r="B389" t="s">
        <v>289</v>
      </c>
      <c r="C389" t="s">
        <v>264</v>
      </c>
      <c r="D389">
        <v>6</v>
      </c>
      <c r="E389" t="s">
        <v>5</v>
      </c>
      <c r="F389" t="s">
        <v>356</v>
      </c>
    </row>
    <row r="390" spans="1:6" hidden="1" x14ac:dyDescent="0.35">
      <c r="A390" s="110">
        <v>45782</v>
      </c>
      <c r="B390" t="s">
        <v>132</v>
      </c>
      <c r="C390" t="s">
        <v>264</v>
      </c>
      <c r="D390">
        <v>15</v>
      </c>
      <c r="E390" t="s">
        <v>5</v>
      </c>
      <c r="F390" t="s">
        <v>356</v>
      </c>
    </row>
    <row r="391" spans="1:6" hidden="1" x14ac:dyDescent="0.35">
      <c r="A391" s="110">
        <v>45782</v>
      </c>
      <c r="B391" t="s">
        <v>144</v>
      </c>
      <c r="C391" t="s">
        <v>264</v>
      </c>
      <c r="D391">
        <v>3</v>
      </c>
      <c r="E391" t="s">
        <v>5</v>
      </c>
      <c r="F391" t="s">
        <v>356</v>
      </c>
    </row>
    <row r="392" spans="1:6" hidden="1" x14ac:dyDescent="0.35">
      <c r="A392" s="110">
        <v>45782</v>
      </c>
      <c r="B392" t="s">
        <v>349</v>
      </c>
      <c r="C392" t="s">
        <v>438</v>
      </c>
      <c r="D392">
        <v>11</v>
      </c>
      <c r="E392" t="s">
        <v>5</v>
      </c>
      <c r="F392" t="s">
        <v>356</v>
      </c>
    </row>
    <row r="393" spans="1:6" hidden="1" x14ac:dyDescent="0.35">
      <c r="A393" s="110">
        <v>45782</v>
      </c>
      <c r="B393" t="s">
        <v>134</v>
      </c>
      <c r="C393" t="s">
        <v>440</v>
      </c>
      <c r="D393">
        <v>27</v>
      </c>
      <c r="E393" t="s">
        <v>5</v>
      </c>
      <c r="F393" t="s">
        <v>356</v>
      </c>
    </row>
    <row r="394" spans="1:6" hidden="1" x14ac:dyDescent="0.35">
      <c r="A394" s="110">
        <v>45782</v>
      </c>
      <c r="B394" t="s">
        <v>453</v>
      </c>
      <c r="C394" t="s">
        <v>264</v>
      </c>
      <c r="D394">
        <v>12</v>
      </c>
      <c r="E394" t="s">
        <v>5</v>
      </c>
      <c r="F394" t="s">
        <v>356</v>
      </c>
    </row>
    <row r="395" spans="1:6" hidden="1" x14ac:dyDescent="0.35">
      <c r="A395" s="110">
        <v>45782</v>
      </c>
      <c r="B395" t="s">
        <v>441</v>
      </c>
      <c r="C395" t="s">
        <v>264</v>
      </c>
      <c r="D395">
        <v>27</v>
      </c>
      <c r="E395" t="s">
        <v>5</v>
      </c>
      <c r="F395" t="s">
        <v>356</v>
      </c>
    </row>
    <row r="396" spans="1:6" hidden="1" x14ac:dyDescent="0.35">
      <c r="A396" s="110">
        <v>45782</v>
      </c>
      <c r="B396" t="s">
        <v>442</v>
      </c>
      <c r="C396" t="s">
        <v>264</v>
      </c>
      <c r="D396">
        <v>25</v>
      </c>
      <c r="E396" t="s">
        <v>5</v>
      </c>
      <c r="F396" t="s">
        <v>356</v>
      </c>
    </row>
    <row r="397" spans="1:6" hidden="1" x14ac:dyDescent="0.35">
      <c r="A397" s="110">
        <v>45782</v>
      </c>
      <c r="B397" t="s">
        <v>443</v>
      </c>
      <c r="C397" t="s">
        <v>264</v>
      </c>
      <c r="D397">
        <v>27</v>
      </c>
      <c r="E397" t="s">
        <v>5</v>
      </c>
      <c r="F397" t="s">
        <v>356</v>
      </c>
    </row>
    <row r="398" spans="1:6" hidden="1" x14ac:dyDescent="0.35">
      <c r="A398" s="110">
        <v>45782</v>
      </c>
      <c r="B398" t="s">
        <v>455</v>
      </c>
      <c r="C398" t="s">
        <v>264</v>
      </c>
      <c r="D398">
        <v>32</v>
      </c>
      <c r="E398" t="s">
        <v>5</v>
      </c>
      <c r="F398" t="s">
        <v>356</v>
      </c>
    </row>
    <row r="399" spans="1:6" hidden="1" x14ac:dyDescent="0.35">
      <c r="A399" s="110">
        <v>45782</v>
      </c>
      <c r="B399" t="s">
        <v>444</v>
      </c>
      <c r="C399" t="s">
        <v>438</v>
      </c>
      <c r="D399">
        <v>0.75</v>
      </c>
      <c r="E399" t="s">
        <v>5</v>
      </c>
      <c r="F399" t="s">
        <v>356</v>
      </c>
    </row>
    <row r="400" spans="1:6" hidden="1" x14ac:dyDescent="0.35">
      <c r="A400" s="110">
        <v>45782</v>
      </c>
      <c r="B400" t="s">
        <v>445</v>
      </c>
      <c r="C400" t="s">
        <v>439</v>
      </c>
      <c r="D400">
        <v>1</v>
      </c>
      <c r="E400" t="s">
        <v>5</v>
      </c>
      <c r="F400" t="s">
        <v>356</v>
      </c>
    </row>
    <row r="401" spans="1:7" hidden="1" x14ac:dyDescent="0.35">
      <c r="A401" s="110">
        <v>45782</v>
      </c>
      <c r="B401" t="s">
        <v>446</v>
      </c>
      <c r="C401" t="s">
        <v>439</v>
      </c>
      <c r="D401">
        <v>1</v>
      </c>
      <c r="E401" t="s">
        <v>5</v>
      </c>
      <c r="F401" t="s">
        <v>356</v>
      </c>
    </row>
    <row r="402" spans="1:7" hidden="1" x14ac:dyDescent="0.35">
      <c r="A402" s="110">
        <v>45782</v>
      </c>
      <c r="B402" t="s">
        <v>447</v>
      </c>
      <c r="C402" t="s">
        <v>264</v>
      </c>
      <c r="D402">
        <v>16</v>
      </c>
      <c r="E402" t="s">
        <v>5</v>
      </c>
      <c r="F402" t="s">
        <v>356</v>
      </c>
    </row>
    <row r="403" spans="1:7" hidden="1" x14ac:dyDescent="0.35">
      <c r="A403" s="110">
        <v>45782</v>
      </c>
      <c r="B403" t="s">
        <v>448</v>
      </c>
      <c r="C403" t="s">
        <v>264</v>
      </c>
      <c r="D403">
        <v>20</v>
      </c>
      <c r="E403" t="s">
        <v>5</v>
      </c>
      <c r="F403" t="s">
        <v>356</v>
      </c>
    </row>
    <row r="404" spans="1:7" hidden="1" x14ac:dyDescent="0.35">
      <c r="A404" s="110">
        <v>45782</v>
      </c>
      <c r="B404" t="s">
        <v>116</v>
      </c>
      <c r="C404" t="s">
        <v>254</v>
      </c>
      <c r="D404">
        <v>1.1599999999999999</v>
      </c>
      <c r="E404" t="s">
        <v>383</v>
      </c>
      <c r="F404" t="s">
        <v>356</v>
      </c>
    </row>
    <row r="405" spans="1:7" x14ac:dyDescent="0.35">
      <c r="A405" s="110">
        <v>45782</v>
      </c>
      <c r="B405" t="s">
        <v>185</v>
      </c>
      <c r="C405" t="s">
        <v>254</v>
      </c>
      <c r="D405">
        <v>5</v>
      </c>
      <c r="E405" t="s">
        <v>383</v>
      </c>
      <c r="F405" t="s">
        <v>356</v>
      </c>
      <c r="G405">
        <v>1</v>
      </c>
    </row>
    <row r="406" spans="1:7" hidden="1" x14ac:dyDescent="0.35">
      <c r="A406" s="110">
        <v>45782</v>
      </c>
      <c r="B406" t="s">
        <v>186</v>
      </c>
      <c r="C406" t="s">
        <v>264</v>
      </c>
      <c r="D406">
        <v>3</v>
      </c>
      <c r="E406" t="s">
        <v>383</v>
      </c>
      <c r="F406" t="s">
        <v>356</v>
      </c>
    </row>
    <row r="407" spans="1:7" x14ac:dyDescent="0.35">
      <c r="A407" s="110">
        <v>45782</v>
      </c>
      <c r="B407" t="s">
        <v>285</v>
      </c>
      <c r="C407" t="s">
        <v>264</v>
      </c>
      <c r="D407">
        <v>8</v>
      </c>
      <c r="E407" t="s">
        <v>383</v>
      </c>
      <c r="F407" t="s">
        <v>356</v>
      </c>
      <c r="G407">
        <v>1</v>
      </c>
    </row>
    <row r="408" spans="1:7" hidden="1" x14ac:dyDescent="0.35">
      <c r="A408" s="110">
        <v>45782</v>
      </c>
      <c r="B408" t="s">
        <v>288</v>
      </c>
      <c r="C408" t="s">
        <v>264</v>
      </c>
      <c r="D408">
        <v>203</v>
      </c>
      <c r="E408" t="s">
        <v>383</v>
      </c>
      <c r="F408" t="s">
        <v>356</v>
      </c>
    </row>
    <row r="409" spans="1:7" hidden="1" x14ac:dyDescent="0.35">
      <c r="A409" s="110">
        <v>45782</v>
      </c>
      <c r="B409" t="s">
        <v>130</v>
      </c>
      <c r="C409" t="s">
        <v>264</v>
      </c>
      <c r="D409">
        <v>3.3</v>
      </c>
      <c r="E409" t="s">
        <v>383</v>
      </c>
      <c r="F409" t="s">
        <v>356</v>
      </c>
    </row>
    <row r="410" spans="1:7" x14ac:dyDescent="0.35">
      <c r="A410" s="110">
        <v>45782</v>
      </c>
      <c r="B410" t="s">
        <v>298</v>
      </c>
      <c r="C410" t="s">
        <v>264</v>
      </c>
      <c r="D410">
        <v>14</v>
      </c>
      <c r="E410" t="s">
        <v>383</v>
      </c>
      <c r="F410" t="s">
        <v>356</v>
      </c>
      <c r="G410">
        <v>1</v>
      </c>
    </row>
    <row r="411" spans="1:7" x14ac:dyDescent="0.35">
      <c r="A411" s="110">
        <v>45782</v>
      </c>
      <c r="B411" t="s">
        <v>297</v>
      </c>
      <c r="C411" t="s">
        <v>264</v>
      </c>
      <c r="D411">
        <v>10</v>
      </c>
      <c r="E411" t="s">
        <v>383</v>
      </c>
      <c r="F411" t="s">
        <v>356</v>
      </c>
      <c r="G411">
        <v>1</v>
      </c>
    </row>
    <row r="412" spans="1:7" x14ac:dyDescent="0.35">
      <c r="A412" s="110">
        <v>45782</v>
      </c>
      <c r="B412" t="s">
        <v>355</v>
      </c>
      <c r="C412" t="s">
        <v>254</v>
      </c>
      <c r="D412">
        <v>4.3999999999999997E-2</v>
      </c>
      <c r="E412" t="s">
        <v>383</v>
      </c>
      <c r="F412" t="s">
        <v>356</v>
      </c>
      <c r="G412">
        <v>1</v>
      </c>
    </row>
    <row r="413" spans="1:7" hidden="1" x14ac:dyDescent="0.35">
      <c r="A413" s="110">
        <v>45782</v>
      </c>
      <c r="B413" t="s">
        <v>192</v>
      </c>
      <c r="C413" t="s">
        <v>264</v>
      </c>
      <c r="D413">
        <v>48</v>
      </c>
      <c r="E413" t="s">
        <v>383</v>
      </c>
      <c r="F413" t="s">
        <v>356</v>
      </c>
    </row>
    <row r="414" spans="1:7" x14ac:dyDescent="0.35">
      <c r="A414" s="110">
        <v>45782</v>
      </c>
      <c r="B414" t="s">
        <v>195</v>
      </c>
      <c r="C414" t="s">
        <v>254</v>
      </c>
      <c r="D414">
        <v>0.08</v>
      </c>
      <c r="E414" t="s">
        <v>383</v>
      </c>
      <c r="F414" t="s">
        <v>356</v>
      </c>
      <c r="G414">
        <v>1</v>
      </c>
    </row>
    <row r="415" spans="1:7" hidden="1" x14ac:dyDescent="0.35">
      <c r="A415" s="110">
        <v>45782</v>
      </c>
      <c r="B415" t="s">
        <v>287</v>
      </c>
      <c r="C415" t="s">
        <v>264</v>
      </c>
      <c r="D415">
        <v>8</v>
      </c>
      <c r="E415" t="s">
        <v>383</v>
      </c>
      <c r="F415" t="s">
        <v>356</v>
      </c>
    </row>
    <row r="416" spans="1:7" x14ac:dyDescent="0.35">
      <c r="A416" s="110">
        <v>45782</v>
      </c>
      <c r="B416" t="s">
        <v>299</v>
      </c>
      <c r="C416" t="s">
        <v>254</v>
      </c>
      <c r="D416">
        <v>6.5000000000000002E-2</v>
      </c>
      <c r="E416" t="s">
        <v>383</v>
      </c>
      <c r="F416" t="s">
        <v>356</v>
      </c>
      <c r="G416">
        <v>1</v>
      </c>
    </row>
    <row r="417" spans="1:7" x14ac:dyDescent="0.35">
      <c r="A417" s="110">
        <v>45782</v>
      </c>
      <c r="B417" t="s">
        <v>418</v>
      </c>
      <c r="C417" t="s">
        <v>259</v>
      </c>
      <c r="D417">
        <v>3</v>
      </c>
      <c r="E417" t="s">
        <v>383</v>
      </c>
      <c r="F417" t="s">
        <v>356</v>
      </c>
      <c r="G417">
        <v>1</v>
      </c>
    </row>
    <row r="418" spans="1:7" hidden="1" x14ac:dyDescent="0.35">
      <c r="A418" s="110">
        <v>45782</v>
      </c>
      <c r="B418" t="s">
        <v>419</v>
      </c>
      <c r="C418" t="s">
        <v>254</v>
      </c>
      <c r="D418">
        <v>1.3</v>
      </c>
      <c r="E418" t="s">
        <v>383</v>
      </c>
      <c r="F418" t="s">
        <v>356</v>
      </c>
    </row>
    <row r="419" spans="1:7" hidden="1" x14ac:dyDescent="0.35">
      <c r="A419" s="110">
        <v>45782</v>
      </c>
      <c r="B419" t="s">
        <v>420</v>
      </c>
      <c r="C419" t="s">
        <v>254</v>
      </c>
      <c r="D419">
        <v>0.9</v>
      </c>
      <c r="E419" t="s">
        <v>383</v>
      </c>
      <c r="F419" t="s">
        <v>356</v>
      </c>
    </row>
    <row r="420" spans="1:7" hidden="1" x14ac:dyDescent="0.35">
      <c r="A420" s="110">
        <v>45782</v>
      </c>
      <c r="B420" t="s">
        <v>421</v>
      </c>
      <c r="C420" t="s">
        <v>254</v>
      </c>
      <c r="D420">
        <v>0.75</v>
      </c>
      <c r="E420" t="s">
        <v>383</v>
      </c>
      <c r="F420" t="s">
        <v>356</v>
      </c>
    </row>
    <row r="421" spans="1:7" hidden="1" x14ac:dyDescent="0.35">
      <c r="A421" s="110">
        <v>45782</v>
      </c>
      <c r="B421" t="s">
        <v>116</v>
      </c>
      <c r="C421" t="s">
        <v>254</v>
      </c>
      <c r="D421">
        <v>1.1599999999999999</v>
      </c>
      <c r="E421" t="s">
        <v>383</v>
      </c>
      <c r="F421" t="s">
        <v>356</v>
      </c>
    </row>
    <row r="422" spans="1:7" hidden="1" x14ac:dyDescent="0.35">
      <c r="A422" s="110">
        <v>45782</v>
      </c>
      <c r="B422" t="s">
        <v>422</v>
      </c>
      <c r="C422" t="s">
        <v>254</v>
      </c>
      <c r="D422">
        <v>1.3</v>
      </c>
      <c r="E422" t="s">
        <v>383</v>
      </c>
      <c r="F422" t="s">
        <v>356</v>
      </c>
    </row>
    <row r="423" spans="1:7" hidden="1" x14ac:dyDescent="0.35">
      <c r="A423" s="110">
        <v>45782</v>
      </c>
      <c r="B423" t="s">
        <v>423</v>
      </c>
      <c r="C423" t="s">
        <v>254</v>
      </c>
      <c r="D423">
        <v>0.15</v>
      </c>
      <c r="E423" t="s">
        <v>383</v>
      </c>
      <c r="F423" t="s">
        <v>356</v>
      </c>
    </row>
    <row r="424" spans="1:7" hidden="1" x14ac:dyDescent="0.35">
      <c r="A424" s="110">
        <v>45782</v>
      </c>
      <c r="B424" t="s">
        <v>426</v>
      </c>
      <c r="C424" t="s">
        <v>425</v>
      </c>
      <c r="D424">
        <v>2</v>
      </c>
      <c r="E424" t="s">
        <v>383</v>
      </c>
      <c r="F424" t="s">
        <v>356</v>
      </c>
    </row>
    <row r="425" spans="1:7" x14ac:dyDescent="0.35">
      <c r="A425" s="110">
        <v>45782</v>
      </c>
      <c r="B425" t="s">
        <v>427</v>
      </c>
      <c r="C425" t="s">
        <v>425</v>
      </c>
      <c r="D425">
        <v>0.5</v>
      </c>
      <c r="E425" t="s">
        <v>383</v>
      </c>
      <c r="F425" t="s">
        <v>356</v>
      </c>
      <c r="G425">
        <v>1</v>
      </c>
    </row>
    <row r="426" spans="1:7" x14ac:dyDescent="0.35">
      <c r="A426" s="110">
        <v>45782</v>
      </c>
      <c r="B426" t="s">
        <v>428</v>
      </c>
      <c r="C426" t="s">
        <v>264</v>
      </c>
      <c r="D426">
        <v>10</v>
      </c>
      <c r="E426" t="s">
        <v>383</v>
      </c>
      <c r="F426" t="s">
        <v>356</v>
      </c>
      <c r="G426">
        <v>1</v>
      </c>
    </row>
    <row r="427" spans="1:7" x14ac:dyDescent="0.35">
      <c r="A427" s="110">
        <v>45782</v>
      </c>
      <c r="B427" t="s">
        <v>429</v>
      </c>
      <c r="C427" t="s">
        <v>430</v>
      </c>
      <c r="D427">
        <v>4</v>
      </c>
      <c r="E427" t="s">
        <v>383</v>
      </c>
      <c r="F427" t="s">
        <v>356</v>
      </c>
      <c r="G427">
        <v>1</v>
      </c>
    </row>
    <row r="428" spans="1:7" hidden="1" x14ac:dyDescent="0.35">
      <c r="A428" s="110">
        <v>45782</v>
      </c>
      <c r="B428" t="s">
        <v>424</v>
      </c>
      <c r="C428" t="s">
        <v>425</v>
      </c>
      <c r="D428">
        <v>2</v>
      </c>
      <c r="E428" t="s">
        <v>385</v>
      </c>
      <c r="F428" t="s">
        <v>356</v>
      </c>
    </row>
    <row r="429" spans="1:7" hidden="1" x14ac:dyDescent="0.35">
      <c r="A429" s="110">
        <v>45782</v>
      </c>
      <c r="B429" t="s">
        <v>457</v>
      </c>
      <c r="C429" t="s">
        <v>264</v>
      </c>
      <c r="D429">
        <v>2</v>
      </c>
      <c r="E429" t="s">
        <v>7</v>
      </c>
      <c r="F429" t="s">
        <v>356</v>
      </c>
    </row>
    <row r="430" spans="1:7" hidden="1" x14ac:dyDescent="0.35">
      <c r="A430" s="110">
        <v>45782</v>
      </c>
      <c r="B430" t="s">
        <v>481</v>
      </c>
      <c r="C430" t="s">
        <v>264</v>
      </c>
      <c r="D430">
        <v>69</v>
      </c>
      <c r="E430" t="s">
        <v>5</v>
      </c>
      <c r="F430" t="s">
        <v>356</v>
      </c>
    </row>
    <row r="431" spans="1:7" hidden="1" x14ac:dyDescent="0.35">
      <c r="A431" s="110">
        <v>45782</v>
      </c>
      <c r="B431" t="s">
        <v>449</v>
      </c>
      <c r="C431" t="s">
        <v>280</v>
      </c>
      <c r="D431">
        <v>12.5</v>
      </c>
      <c r="E431" t="s">
        <v>7</v>
      </c>
      <c r="F431" t="s">
        <v>356</v>
      </c>
    </row>
    <row r="432" spans="1:7" hidden="1" x14ac:dyDescent="0.35">
      <c r="A432" s="110">
        <v>45782</v>
      </c>
      <c r="B432" t="s">
        <v>450</v>
      </c>
      <c r="C432" t="s">
        <v>280</v>
      </c>
      <c r="D432">
        <v>4</v>
      </c>
      <c r="E432" t="s">
        <v>7</v>
      </c>
      <c r="F432" t="s">
        <v>356</v>
      </c>
    </row>
    <row r="433" spans="1:7" hidden="1" x14ac:dyDescent="0.35">
      <c r="A433" s="110">
        <v>45782</v>
      </c>
      <c r="B433" t="s">
        <v>459</v>
      </c>
      <c r="C433" t="s">
        <v>280</v>
      </c>
      <c r="D433">
        <v>5</v>
      </c>
      <c r="E433" t="s">
        <v>7</v>
      </c>
      <c r="F433" t="s">
        <v>356</v>
      </c>
    </row>
    <row r="434" spans="1:7" hidden="1" x14ac:dyDescent="0.35">
      <c r="A434" s="110">
        <v>45782</v>
      </c>
      <c r="B434" t="s">
        <v>302</v>
      </c>
      <c r="C434" t="s">
        <v>280</v>
      </c>
      <c r="D434">
        <v>5.5</v>
      </c>
      <c r="E434" t="s">
        <v>7</v>
      </c>
      <c r="F434" t="s">
        <v>356</v>
      </c>
    </row>
    <row r="435" spans="1:7" hidden="1" x14ac:dyDescent="0.35">
      <c r="A435" s="110">
        <v>45782</v>
      </c>
      <c r="B435" t="s">
        <v>141</v>
      </c>
      <c r="C435" t="s">
        <v>264</v>
      </c>
      <c r="D435">
        <v>0</v>
      </c>
      <c r="E435" t="s">
        <v>7</v>
      </c>
      <c r="F435" t="s">
        <v>356</v>
      </c>
    </row>
    <row r="436" spans="1:7" hidden="1" x14ac:dyDescent="0.35">
      <c r="A436" s="110">
        <v>45782</v>
      </c>
      <c r="B436" t="s">
        <v>303</v>
      </c>
      <c r="C436" t="s">
        <v>264</v>
      </c>
      <c r="D436">
        <v>2</v>
      </c>
      <c r="E436" t="s">
        <v>7</v>
      </c>
      <c r="F436" t="s">
        <v>356</v>
      </c>
    </row>
    <row r="437" spans="1:7" hidden="1" x14ac:dyDescent="0.35">
      <c r="A437" s="110">
        <v>45782</v>
      </c>
      <c r="B437" t="s">
        <v>301</v>
      </c>
      <c r="C437" t="s">
        <v>280</v>
      </c>
      <c r="D437">
        <v>8.5</v>
      </c>
      <c r="E437" t="s">
        <v>7</v>
      </c>
      <c r="F437" t="s">
        <v>356</v>
      </c>
    </row>
    <row r="438" spans="1:7" hidden="1" x14ac:dyDescent="0.35">
      <c r="A438" s="110">
        <v>45782</v>
      </c>
      <c r="B438" t="s">
        <v>308</v>
      </c>
      <c r="C438" t="s">
        <v>264</v>
      </c>
      <c r="D438">
        <v>3</v>
      </c>
      <c r="E438" t="s">
        <v>7</v>
      </c>
      <c r="F438" t="s">
        <v>356</v>
      </c>
    </row>
    <row r="439" spans="1:7" hidden="1" x14ac:dyDescent="0.35">
      <c r="A439" s="110">
        <v>45782</v>
      </c>
      <c r="B439" t="s">
        <v>283</v>
      </c>
      <c r="C439" t="s">
        <v>264</v>
      </c>
      <c r="E439" t="s">
        <v>7</v>
      </c>
      <c r="F439" t="s">
        <v>353</v>
      </c>
    </row>
    <row r="440" spans="1:7" hidden="1" x14ac:dyDescent="0.35">
      <c r="A440" s="110">
        <v>45782</v>
      </c>
      <c r="B440" t="s">
        <v>458</v>
      </c>
      <c r="C440" t="s">
        <v>264</v>
      </c>
      <c r="D440">
        <v>1</v>
      </c>
      <c r="E440" t="s">
        <v>7</v>
      </c>
      <c r="F440" t="s">
        <v>356</v>
      </c>
    </row>
    <row r="441" spans="1:7" hidden="1" x14ac:dyDescent="0.35">
      <c r="A441" s="110">
        <v>45782</v>
      </c>
      <c r="B441" t="s">
        <v>306</v>
      </c>
      <c r="C441" t="s">
        <v>264</v>
      </c>
      <c r="D441">
        <v>7</v>
      </c>
      <c r="E441" t="s">
        <v>7</v>
      </c>
      <c r="F441" t="s">
        <v>356</v>
      </c>
    </row>
    <row r="442" spans="1:7" hidden="1" x14ac:dyDescent="0.35">
      <c r="A442" s="110">
        <v>45782</v>
      </c>
      <c r="B442" t="s">
        <v>342</v>
      </c>
      <c r="C442" t="s">
        <v>280</v>
      </c>
      <c r="D442">
        <v>5</v>
      </c>
      <c r="E442" t="s">
        <v>7</v>
      </c>
      <c r="F442" t="s">
        <v>356</v>
      </c>
    </row>
    <row r="443" spans="1:7" hidden="1" x14ac:dyDescent="0.35">
      <c r="A443" s="110">
        <v>45782</v>
      </c>
      <c r="B443" t="s">
        <v>451</v>
      </c>
      <c r="C443" t="s">
        <v>280</v>
      </c>
      <c r="D443">
        <v>2.5</v>
      </c>
      <c r="E443" t="s">
        <v>7</v>
      </c>
      <c r="F443" t="s">
        <v>353</v>
      </c>
    </row>
    <row r="444" spans="1:7" hidden="1" x14ac:dyDescent="0.35">
      <c r="A444" s="110">
        <v>45782</v>
      </c>
      <c r="B444" t="s">
        <v>452</v>
      </c>
      <c r="C444" t="s">
        <v>264</v>
      </c>
      <c r="D444">
        <v>2</v>
      </c>
      <c r="E444" t="s">
        <v>7</v>
      </c>
      <c r="F444" t="s">
        <v>356</v>
      </c>
    </row>
    <row r="445" spans="1:7" x14ac:dyDescent="0.35">
      <c r="A445" s="110">
        <v>45782</v>
      </c>
      <c r="B445" t="s">
        <v>464</v>
      </c>
      <c r="C445" t="s">
        <v>425</v>
      </c>
      <c r="D445">
        <v>1.5</v>
      </c>
      <c r="E445" t="s">
        <v>383</v>
      </c>
      <c r="F445" t="s">
        <v>356</v>
      </c>
      <c r="G445">
        <v>1</v>
      </c>
    </row>
    <row r="446" spans="1:7" hidden="1" x14ac:dyDescent="0.35">
      <c r="A446" s="110">
        <v>45782</v>
      </c>
      <c r="B446" t="s">
        <v>127</v>
      </c>
      <c r="C446" t="s">
        <v>264</v>
      </c>
      <c r="D446">
        <v>113</v>
      </c>
      <c r="E446" t="s">
        <v>383</v>
      </c>
      <c r="F446" t="s">
        <v>356</v>
      </c>
    </row>
    <row r="447" spans="1:7" hidden="1" x14ac:dyDescent="0.35">
      <c r="A447" s="110">
        <v>45782</v>
      </c>
      <c r="B447" t="s">
        <v>129</v>
      </c>
      <c r="C447" t="s">
        <v>264</v>
      </c>
      <c r="D447">
        <v>13</v>
      </c>
      <c r="E447" t="s">
        <v>383</v>
      </c>
      <c r="F447" t="s">
        <v>356</v>
      </c>
    </row>
    <row r="448" spans="1:7" hidden="1" x14ac:dyDescent="0.35">
      <c r="A448" s="110">
        <v>45782</v>
      </c>
      <c r="B448" t="s">
        <v>465</v>
      </c>
      <c r="C448" t="s">
        <v>264</v>
      </c>
      <c r="D448">
        <v>22</v>
      </c>
      <c r="E448" t="s">
        <v>383</v>
      </c>
      <c r="F448" t="s">
        <v>356</v>
      </c>
    </row>
    <row r="449" spans="1:7" hidden="1" x14ac:dyDescent="0.35">
      <c r="A449" s="110">
        <v>45782</v>
      </c>
      <c r="B449" t="s">
        <v>466</v>
      </c>
      <c r="C449" t="s">
        <v>264</v>
      </c>
      <c r="D449">
        <v>3</v>
      </c>
      <c r="E449" t="s">
        <v>383</v>
      </c>
      <c r="F449" t="s">
        <v>356</v>
      </c>
    </row>
    <row r="450" spans="1:7" hidden="1" x14ac:dyDescent="0.35">
      <c r="A450" s="110">
        <v>45782</v>
      </c>
      <c r="B450" t="s">
        <v>128</v>
      </c>
      <c r="C450" t="s">
        <v>264</v>
      </c>
      <c r="D450">
        <v>17</v>
      </c>
      <c r="E450" t="s">
        <v>383</v>
      </c>
      <c r="F450" t="s">
        <v>356</v>
      </c>
    </row>
    <row r="451" spans="1:7" hidden="1" x14ac:dyDescent="0.35">
      <c r="A451" s="110">
        <v>45782</v>
      </c>
      <c r="B451" t="s">
        <v>467</v>
      </c>
      <c r="C451" t="s">
        <v>264</v>
      </c>
      <c r="D451">
        <v>531</v>
      </c>
      <c r="E451" t="s">
        <v>5</v>
      </c>
      <c r="F451" t="s">
        <v>356</v>
      </c>
    </row>
    <row r="452" spans="1:7" hidden="1" x14ac:dyDescent="0.35">
      <c r="A452" s="110">
        <v>45782</v>
      </c>
      <c r="B452" t="s">
        <v>453</v>
      </c>
      <c r="C452" t="s">
        <v>264</v>
      </c>
      <c r="D452">
        <v>10</v>
      </c>
      <c r="E452" t="s">
        <v>5</v>
      </c>
      <c r="F452" t="s">
        <v>356</v>
      </c>
    </row>
    <row r="453" spans="1:7" hidden="1" x14ac:dyDescent="0.35">
      <c r="A453" s="110">
        <v>45782</v>
      </c>
      <c r="B453" t="s">
        <v>468</v>
      </c>
      <c r="C453" t="s">
        <v>264</v>
      </c>
      <c r="D453">
        <v>23</v>
      </c>
      <c r="E453" t="s">
        <v>5</v>
      </c>
      <c r="F453" t="s">
        <v>356</v>
      </c>
    </row>
    <row r="454" spans="1:7" hidden="1" x14ac:dyDescent="0.35">
      <c r="A454" s="110">
        <v>45782</v>
      </c>
      <c r="B454" t="s">
        <v>469</v>
      </c>
      <c r="C454" t="s">
        <v>264</v>
      </c>
      <c r="D454">
        <v>79</v>
      </c>
      <c r="E454" t="s">
        <v>5</v>
      </c>
      <c r="F454" t="s">
        <v>356</v>
      </c>
    </row>
    <row r="455" spans="1:7" hidden="1" x14ac:dyDescent="0.35">
      <c r="A455" s="110">
        <v>45782</v>
      </c>
      <c r="B455" t="s">
        <v>470</v>
      </c>
      <c r="C455" t="s">
        <v>264</v>
      </c>
      <c r="E455" t="s">
        <v>5</v>
      </c>
      <c r="F455" t="s">
        <v>356</v>
      </c>
    </row>
    <row r="456" spans="1:7" hidden="1" x14ac:dyDescent="0.35">
      <c r="A456" s="110">
        <v>45782</v>
      </c>
      <c r="B456" t="s">
        <v>470</v>
      </c>
      <c r="C456" t="s">
        <v>264</v>
      </c>
      <c r="D456">
        <v>65</v>
      </c>
      <c r="E456" t="s">
        <v>5</v>
      </c>
      <c r="F456" t="s">
        <v>356</v>
      </c>
    </row>
    <row r="457" spans="1:7" x14ac:dyDescent="0.35">
      <c r="A457" s="110">
        <v>45782</v>
      </c>
      <c r="B457" t="s">
        <v>471</v>
      </c>
      <c r="C457" t="s">
        <v>264</v>
      </c>
      <c r="D457">
        <v>35</v>
      </c>
      <c r="E457" t="s">
        <v>5</v>
      </c>
      <c r="F457" t="s">
        <v>356</v>
      </c>
      <c r="G457">
        <v>1</v>
      </c>
    </row>
    <row r="458" spans="1:7" x14ac:dyDescent="0.35">
      <c r="A458" s="110">
        <v>45782</v>
      </c>
      <c r="B458" t="s">
        <v>441</v>
      </c>
      <c r="C458" t="s">
        <v>264</v>
      </c>
      <c r="D458">
        <v>10</v>
      </c>
      <c r="E458" t="s">
        <v>5</v>
      </c>
      <c r="F458" t="s">
        <v>356</v>
      </c>
      <c r="G458">
        <v>1</v>
      </c>
    </row>
    <row r="459" spans="1:7" hidden="1" x14ac:dyDescent="0.35">
      <c r="A459" s="110">
        <v>45782</v>
      </c>
      <c r="B459" t="s">
        <v>25</v>
      </c>
      <c r="C459" t="s">
        <v>280</v>
      </c>
      <c r="D459">
        <v>3</v>
      </c>
      <c r="E459" t="s">
        <v>3</v>
      </c>
      <c r="F459" t="s">
        <v>353</v>
      </c>
    </row>
    <row r="460" spans="1:7" hidden="1" x14ac:dyDescent="0.35">
      <c r="A460" s="110">
        <v>45782</v>
      </c>
      <c r="B460" t="s">
        <v>247</v>
      </c>
      <c r="C460" t="s">
        <v>254</v>
      </c>
      <c r="D460">
        <v>150</v>
      </c>
      <c r="E460" t="s">
        <v>1</v>
      </c>
      <c r="F460" t="s">
        <v>353</v>
      </c>
    </row>
    <row r="461" spans="1:7" hidden="1" x14ac:dyDescent="0.35">
      <c r="A461" s="110">
        <v>45782</v>
      </c>
      <c r="B461" t="s">
        <v>248</v>
      </c>
      <c r="C461" t="s">
        <v>254</v>
      </c>
      <c r="D461">
        <v>3</v>
      </c>
      <c r="E461" t="s">
        <v>1</v>
      </c>
      <c r="F461" t="s">
        <v>353</v>
      </c>
    </row>
    <row r="462" spans="1:7" hidden="1" x14ac:dyDescent="0.35">
      <c r="A462" s="110">
        <v>45782</v>
      </c>
      <c r="B462" t="s">
        <v>246</v>
      </c>
      <c r="C462" t="s">
        <v>254</v>
      </c>
      <c r="D462">
        <v>83</v>
      </c>
      <c r="E462" t="s">
        <v>1</v>
      </c>
      <c r="F462" t="s">
        <v>353</v>
      </c>
    </row>
    <row r="463" spans="1:7" hidden="1" x14ac:dyDescent="0.35">
      <c r="A463" s="110">
        <v>45782</v>
      </c>
      <c r="B463" t="s">
        <v>244</v>
      </c>
      <c r="C463" t="s">
        <v>254</v>
      </c>
      <c r="D463">
        <v>21</v>
      </c>
      <c r="E463" t="s">
        <v>3</v>
      </c>
      <c r="F463" t="s">
        <v>353</v>
      </c>
    </row>
    <row r="464" spans="1:7" hidden="1" x14ac:dyDescent="0.35">
      <c r="A464" s="110">
        <v>45782</v>
      </c>
      <c r="B464" t="s">
        <v>127</v>
      </c>
      <c r="C464" t="s">
        <v>280</v>
      </c>
      <c r="D464">
        <v>2</v>
      </c>
      <c r="E464" t="s">
        <v>383</v>
      </c>
      <c r="F464" t="s">
        <v>353</v>
      </c>
    </row>
    <row r="465" spans="1:6" hidden="1" x14ac:dyDescent="0.35">
      <c r="A465" s="110">
        <v>45782</v>
      </c>
      <c r="B465" t="s">
        <v>236</v>
      </c>
      <c r="C465" t="s">
        <v>254</v>
      </c>
      <c r="D465">
        <v>4</v>
      </c>
      <c r="E465" t="s">
        <v>384</v>
      </c>
      <c r="F465" t="s">
        <v>353</v>
      </c>
    </row>
    <row r="466" spans="1:6" hidden="1" x14ac:dyDescent="0.35">
      <c r="A466" s="110">
        <v>45782</v>
      </c>
      <c r="B466" t="s">
        <v>235</v>
      </c>
      <c r="C466" t="s">
        <v>254</v>
      </c>
      <c r="D466">
        <v>4</v>
      </c>
      <c r="E466" t="s">
        <v>384</v>
      </c>
      <c r="F466" t="s">
        <v>353</v>
      </c>
    </row>
    <row r="467" spans="1:6" hidden="1" x14ac:dyDescent="0.35">
      <c r="A467" s="110">
        <v>45782</v>
      </c>
      <c r="B467" t="s">
        <v>204</v>
      </c>
      <c r="C467" t="s">
        <v>254</v>
      </c>
      <c r="D467">
        <v>4.3600000000000003</v>
      </c>
      <c r="E467" t="s">
        <v>3</v>
      </c>
      <c r="F467" t="s">
        <v>353</v>
      </c>
    </row>
    <row r="468" spans="1:6" hidden="1" x14ac:dyDescent="0.35">
      <c r="A468" s="110">
        <v>45782</v>
      </c>
      <c r="B468" t="s">
        <v>252</v>
      </c>
      <c r="C468" t="s">
        <v>254</v>
      </c>
      <c r="D468">
        <v>0.73499999999999999</v>
      </c>
      <c r="E468" t="s">
        <v>1</v>
      </c>
      <c r="F468" t="s">
        <v>353</v>
      </c>
    </row>
    <row r="469" spans="1:6" hidden="1" x14ac:dyDescent="0.35">
      <c r="A469" s="110">
        <v>45782</v>
      </c>
      <c r="B469" t="s">
        <v>225</v>
      </c>
      <c r="C469" t="s">
        <v>254</v>
      </c>
      <c r="D469">
        <v>6</v>
      </c>
      <c r="E469" t="s">
        <v>1</v>
      </c>
      <c r="F469" t="s">
        <v>353</v>
      </c>
    </row>
    <row r="470" spans="1:6" hidden="1" x14ac:dyDescent="0.35">
      <c r="A470" s="110">
        <v>45782</v>
      </c>
      <c r="B470" t="s">
        <v>174</v>
      </c>
      <c r="C470" t="s">
        <v>254</v>
      </c>
      <c r="D470">
        <v>1.5</v>
      </c>
      <c r="E470" t="s">
        <v>1</v>
      </c>
      <c r="F470" t="s">
        <v>353</v>
      </c>
    </row>
    <row r="471" spans="1:6" hidden="1" x14ac:dyDescent="0.35">
      <c r="A471" s="110">
        <v>45782</v>
      </c>
      <c r="B471" t="s">
        <v>432</v>
      </c>
      <c r="C471" t="s">
        <v>254</v>
      </c>
      <c r="D471">
        <v>0</v>
      </c>
      <c r="E471" t="s">
        <v>1</v>
      </c>
      <c r="F471" t="s">
        <v>353</v>
      </c>
    </row>
    <row r="472" spans="1:6" hidden="1" x14ac:dyDescent="0.35">
      <c r="A472" s="110">
        <v>45782</v>
      </c>
      <c r="B472" t="s">
        <v>433</v>
      </c>
      <c r="C472" t="s">
        <v>254</v>
      </c>
      <c r="D472">
        <v>1.89</v>
      </c>
      <c r="E472" t="s">
        <v>1</v>
      </c>
      <c r="F472" t="s">
        <v>353</v>
      </c>
    </row>
    <row r="473" spans="1:6" hidden="1" x14ac:dyDescent="0.35">
      <c r="A473" s="110">
        <v>45782</v>
      </c>
      <c r="B473" t="s">
        <v>221</v>
      </c>
      <c r="C473" t="s">
        <v>254</v>
      </c>
      <c r="D473">
        <v>13.33</v>
      </c>
      <c r="E473" t="s">
        <v>3</v>
      </c>
      <c r="F473" t="s">
        <v>353</v>
      </c>
    </row>
    <row r="474" spans="1:6" hidden="1" x14ac:dyDescent="0.35">
      <c r="A474" s="110">
        <v>45782</v>
      </c>
      <c r="B474" t="s">
        <v>309</v>
      </c>
      <c r="C474" t="s">
        <v>254</v>
      </c>
      <c r="D474">
        <v>4.4000000000000004</v>
      </c>
      <c r="E474" t="s">
        <v>384</v>
      </c>
      <c r="F474" t="s">
        <v>353</v>
      </c>
    </row>
    <row r="475" spans="1:6" hidden="1" x14ac:dyDescent="0.35">
      <c r="A475" s="110">
        <v>45782</v>
      </c>
      <c r="B475" t="s">
        <v>250</v>
      </c>
      <c r="C475" t="s">
        <v>254</v>
      </c>
      <c r="D475">
        <v>1.25</v>
      </c>
      <c r="E475" t="s">
        <v>3</v>
      </c>
      <c r="F475" t="s">
        <v>353</v>
      </c>
    </row>
    <row r="476" spans="1:6" hidden="1" x14ac:dyDescent="0.35">
      <c r="A476" s="110">
        <v>45782</v>
      </c>
      <c r="B476" t="s">
        <v>281</v>
      </c>
      <c r="C476" t="s">
        <v>254</v>
      </c>
      <c r="D476">
        <v>0.76200000000000001</v>
      </c>
      <c r="E476" t="s">
        <v>384</v>
      </c>
      <c r="F476" t="s">
        <v>353</v>
      </c>
    </row>
    <row r="477" spans="1:6" hidden="1" x14ac:dyDescent="0.35">
      <c r="A477" s="110">
        <v>45782</v>
      </c>
      <c r="B477" t="s">
        <v>279</v>
      </c>
      <c r="C477" t="s">
        <v>280</v>
      </c>
      <c r="D477">
        <v>1.3</v>
      </c>
      <c r="E477" t="s">
        <v>384</v>
      </c>
      <c r="F477" t="s">
        <v>353</v>
      </c>
    </row>
    <row r="478" spans="1:6" hidden="1" x14ac:dyDescent="0.35">
      <c r="A478" s="110">
        <v>45782</v>
      </c>
      <c r="B478" t="s">
        <v>173</v>
      </c>
      <c r="C478" t="s">
        <v>254</v>
      </c>
      <c r="D478">
        <v>1.63</v>
      </c>
      <c r="E478" t="s">
        <v>1</v>
      </c>
      <c r="F478" t="s">
        <v>353</v>
      </c>
    </row>
    <row r="479" spans="1:6" hidden="1" x14ac:dyDescent="0.35">
      <c r="A479" s="110">
        <v>45782</v>
      </c>
      <c r="B479" t="s">
        <v>200</v>
      </c>
      <c r="C479" t="s">
        <v>254</v>
      </c>
      <c r="D479">
        <v>3.625</v>
      </c>
      <c r="E479" t="s">
        <v>3</v>
      </c>
      <c r="F479" t="s">
        <v>353</v>
      </c>
    </row>
    <row r="480" spans="1:6" hidden="1" x14ac:dyDescent="0.35">
      <c r="A480" s="110">
        <v>45782</v>
      </c>
      <c r="B480" t="s">
        <v>336</v>
      </c>
      <c r="C480" t="s">
        <v>254</v>
      </c>
      <c r="D480">
        <v>0.53</v>
      </c>
      <c r="E480" t="s">
        <v>384</v>
      </c>
      <c r="F480" t="s">
        <v>353</v>
      </c>
    </row>
    <row r="481" spans="1:6" hidden="1" x14ac:dyDescent="0.35">
      <c r="A481" s="110">
        <v>45782</v>
      </c>
      <c r="B481" t="s">
        <v>337</v>
      </c>
      <c r="C481" t="s">
        <v>254</v>
      </c>
      <c r="D481">
        <v>0.6</v>
      </c>
      <c r="E481" t="s">
        <v>384</v>
      </c>
      <c r="F481" t="s">
        <v>353</v>
      </c>
    </row>
    <row r="482" spans="1:6" hidden="1" x14ac:dyDescent="0.35">
      <c r="A482" s="110">
        <v>45782</v>
      </c>
      <c r="B482" t="s">
        <v>338</v>
      </c>
      <c r="C482" t="s">
        <v>254</v>
      </c>
      <c r="D482">
        <v>0.04</v>
      </c>
      <c r="E482" t="s">
        <v>385</v>
      </c>
      <c r="F482" t="s">
        <v>353</v>
      </c>
    </row>
    <row r="483" spans="1:6" hidden="1" x14ac:dyDescent="0.35">
      <c r="A483" s="110">
        <v>45782</v>
      </c>
      <c r="B483" t="s">
        <v>202</v>
      </c>
      <c r="C483" t="s">
        <v>254</v>
      </c>
      <c r="D483">
        <v>5.96</v>
      </c>
      <c r="E483" t="s">
        <v>3</v>
      </c>
      <c r="F483" t="s">
        <v>353</v>
      </c>
    </row>
    <row r="484" spans="1:6" hidden="1" x14ac:dyDescent="0.35">
      <c r="A484" s="110">
        <v>45782</v>
      </c>
      <c r="B484" t="s">
        <v>217</v>
      </c>
      <c r="C484" t="s">
        <v>254</v>
      </c>
      <c r="D484">
        <v>5.13</v>
      </c>
      <c r="E484" t="s">
        <v>1</v>
      </c>
      <c r="F484" t="s">
        <v>353</v>
      </c>
    </row>
    <row r="485" spans="1:6" hidden="1" x14ac:dyDescent="0.35">
      <c r="A485" s="110">
        <v>45782</v>
      </c>
      <c r="B485" t="s">
        <v>222</v>
      </c>
      <c r="C485" t="s">
        <v>254</v>
      </c>
      <c r="D485">
        <v>26.23</v>
      </c>
      <c r="E485" t="s">
        <v>1</v>
      </c>
      <c r="F485" t="s">
        <v>353</v>
      </c>
    </row>
    <row r="486" spans="1:6" hidden="1" x14ac:dyDescent="0.35">
      <c r="A486" s="110">
        <v>45782</v>
      </c>
      <c r="B486" t="s">
        <v>220</v>
      </c>
      <c r="C486" t="s">
        <v>254</v>
      </c>
      <c r="D486">
        <v>11</v>
      </c>
      <c r="E486" t="s">
        <v>1</v>
      </c>
      <c r="F486" t="s">
        <v>353</v>
      </c>
    </row>
    <row r="487" spans="1:6" hidden="1" x14ac:dyDescent="0.35">
      <c r="A487" s="110">
        <v>45782</v>
      </c>
      <c r="B487" t="s">
        <v>241</v>
      </c>
      <c r="C487" t="s">
        <v>254</v>
      </c>
      <c r="D487">
        <v>48</v>
      </c>
      <c r="E487" t="s">
        <v>384</v>
      </c>
      <c r="F487" t="s">
        <v>353</v>
      </c>
    </row>
    <row r="488" spans="1:6" hidden="1" x14ac:dyDescent="0.35">
      <c r="A488" s="110">
        <v>45782</v>
      </c>
      <c r="B488" t="s">
        <v>110</v>
      </c>
      <c r="C488" t="s">
        <v>254</v>
      </c>
      <c r="D488">
        <v>4.1900000000000004</v>
      </c>
      <c r="E488" t="s">
        <v>3</v>
      </c>
      <c r="F488" t="s">
        <v>353</v>
      </c>
    </row>
    <row r="489" spans="1:6" hidden="1" x14ac:dyDescent="0.35">
      <c r="A489" s="110">
        <v>45782</v>
      </c>
      <c r="B489" t="s">
        <v>201</v>
      </c>
      <c r="C489" t="s">
        <v>254</v>
      </c>
      <c r="D489">
        <v>1.76</v>
      </c>
      <c r="E489" t="s">
        <v>3</v>
      </c>
      <c r="F489" t="s">
        <v>353</v>
      </c>
    </row>
    <row r="490" spans="1:6" hidden="1" x14ac:dyDescent="0.35">
      <c r="A490" s="110">
        <v>45782</v>
      </c>
      <c r="B490" t="s">
        <v>218</v>
      </c>
      <c r="C490" t="s">
        <v>254</v>
      </c>
      <c r="D490">
        <v>1.69</v>
      </c>
      <c r="E490" t="s">
        <v>1</v>
      </c>
      <c r="F490" t="s">
        <v>353</v>
      </c>
    </row>
    <row r="491" spans="1:6" hidden="1" x14ac:dyDescent="0.35">
      <c r="A491" s="110">
        <v>45782</v>
      </c>
      <c r="B491" t="s">
        <v>339</v>
      </c>
      <c r="C491" t="s">
        <v>254</v>
      </c>
      <c r="D491">
        <v>0.13800000000000001</v>
      </c>
      <c r="E491" t="s">
        <v>384</v>
      </c>
      <c r="F491" t="s">
        <v>353</v>
      </c>
    </row>
    <row r="492" spans="1:6" hidden="1" x14ac:dyDescent="0.35">
      <c r="A492" s="110">
        <v>45782</v>
      </c>
      <c r="B492" t="s">
        <v>219</v>
      </c>
      <c r="C492" t="s">
        <v>254</v>
      </c>
      <c r="D492">
        <v>1</v>
      </c>
      <c r="E492" t="s">
        <v>1</v>
      </c>
      <c r="F492" t="s">
        <v>353</v>
      </c>
    </row>
    <row r="493" spans="1:6" hidden="1" x14ac:dyDescent="0.35">
      <c r="A493" s="110">
        <v>45782</v>
      </c>
      <c r="B493" t="s">
        <v>198</v>
      </c>
      <c r="C493" t="s">
        <v>254</v>
      </c>
      <c r="D493">
        <v>0.56999999999999995</v>
      </c>
      <c r="E493" t="s">
        <v>384</v>
      </c>
      <c r="F493" t="s">
        <v>353</v>
      </c>
    </row>
    <row r="494" spans="1:6" hidden="1" x14ac:dyDescent="0.35">
      <c r="A494" s="110">
        <v>45782</v>
      </c>
      <c r="B494" t="s">
        <v>206</v>
      </c>
      <c r="C494" t="s">
        <v>254</v>
      </c>
      <c r="D494">
        <v>0.746</v>
      </c>
      <c r="E494" t="s">
        <v>384</v>
      </c>
      <c r="F494" t="s">
        <v>353</v>
      </c>
    </row>
    <row r="495" spans="1:6" hidden="1" x14ac:dyDescent="0.35">
      <c r="A495" s="110">
        <v>45782</v>
      </c>
      <c r="B495" t="s">
        <v>224</v>
      </c>
      <c r="C495" t="s">
        <v>254</v>
      </c>
      <c r="D495">
        <v>1.1499999999999999</v>
      </c>
      <c r="E495" t="s">
        <v>1</v>
      </c>
      <c r="F495" t="s">
        <v>353</v>
      </c>
    </row>
    <row r="496" spans="1:6" hidden="1" x14ac:dyDescent="0.35">
      <c r="A496" s="110">
        <v>45782</v>
      </c>
      <c r="B496" t="s">
        <v>251</v>
      </c>
      <c r="C496" t="s">
        <v>254</v>
      </c>
      <c r="D496">
        <v>13</v>
      </c>
      <c r="E496" t="s">
        <v>1</v>
      </c>
      <c r="F496" t="s">
        <v>353</v>
      </c>
    </row>
    <row r="497" spans="1:6" hidden="1" x14ac:dyDescent="0.35">
      <c r="A497" s="110">
        <v>45782</v>
      </c>
      <c r="B497" t="s">
        <v>335</v>
      </c>
      <c r="C497" t="s">
        <v>280</v>
      </c>
      <c r="D497">
        <v>8</v>
      </c>
      <c r="E497" t="s">
        <v>3</v>
      </c>
      <c r="F497" t="s">
        <v>353</v>
      </c>
    </row>
    <row r="498" spans="1:6" hidden="1" x14ac:dyDescent="0.35">
      <c r="A498" s="110">
        <v>45782</v>
      </c>
      <c r="B498" t="s">
        <v>168</v>
      </c>
      <c r="C498" t="s">
        <v>254</v>
      </c>
      <c r="D498">
        <v>3.5</v>
      </c>
      <c r="E498" t="s">
        <v>313</v>
      </c>
      <c r="F498" t="s">
        <v>353</v>
      </c>
    </row>
    <row r="499" spans="1:6" hidden="1" x14ac:dyDescent="0.35">
      <c r="A499" s="110">
        <v>45782</v>
      </c>
      <c r="B499" t="s">
        <v>341</v>
      </c>
      <c r="C499" t="s">
        <v>254</v>
      </c>
      <c r="D499">
        <v>1</v>
      </c>
      <c r="E499" t="s">
        <v>313</v>
      </c>
      <c r="F499" t="s">
        <v>353</v>
      </c>
    </row>
    <row r="500" spans="1:6" hidden="1" x14ac:dyDescent="0.35">
      <c r="A500" s="110">
        <v>45782</v>
      </c>
      <c r="B500" t="s">
        <v>156</v>
      </c>
      <c r="C500" t="s">
        <v>254</v>
      </c>
      <c r="D500">
        <v>1.3</v>
      </c>
      <c r="E500" t="s">
        <v>386</v>
      </c>
      <c r="F500" t="s">
        <v>353</v>
      </c>
    </row>
    <row r="501" spans="1:6" hidden="1" x14ac:dyDescent="0.35">
      <c r="A501" s="110">
        <v>45782</v>
      </c>
      <c r="B501" t="s">
        <v>155</v>
      </c>
      <c r="C501" t="s">
        <v>254</v>
      </c>
      <c r="D501">
        <v>2.35</v>
      </c>
      <c r="E501" t="s">
        <v>386</v>
      </c>
      <c r="F501" t="s">
        <v>353</v>
      </c>
    </row>
    <row r="502" spans="1:6" hidden="1" x14ac:dyDescent="0.35">
      <c r="A502" s="110">
        <v>45782</v>
      </c>
      <c r="B502" t="s">
        <v>154</v>
      </c>
      <c r="C502" t="s">
        <v>254</v>
      </c>
      <c r="D502">
        <v>2.4</v>
      </c>
      <c r="E502" t="s">
        <v>386</v>
      </c>
      <c r="F502" t="s">
        <v>353</v>
      </c>
    </row>
    <row r="503" spans="1:6" hidden="1" x14ac:dyDescent="0.35">
      <c r="A503" s="110">
        <v>45782</v>
      </c>
      <c r="B503" t="s">
        <v>152</v>
      </c>
      <c r="C503" t="s">
        <v>254</v>
      </c>
      <c r="D503">
        <v>5.4</v>
      </c>
      <c r="E503" t="s">
        <v>386</v>
      </c>
      <c r="F503" t="s">
        <v>353</v>
      </c>
    </row>
    <row r="504" spans="1:6" hidden="1" x14ac:dyDescent="0.35">
      <c r="A504" s="110">
        <v>45782</v>
      </c>
      <c r="B504" t="s">
        <v>45</v>
      </c>
      <c r="C504" t="s">
        <v>254</v>
      </c>
      <c r="D504">
        <v>1.5</v>
      </c>
      <c r="E504" t="s">
        <v>386</v>
      </c>
      <c r="F504" t="s">
        <v>353</v>
      </c>
    </row>
    <row r="505" spans="1:6" hidden="1" x14ac:dyDescent="0.35">
      <c r="A505" s="110">
        <v>45782</v>
      </c>
      <c r="B505" t="s">
        <v>232</v>
      </c>
      <c r="C505" t="s">
        <v>254</v>
      </c>
      <c r="D505">
        <v>0.2</v>
      </c>
      <c r="E505" t="s">
        <v>386</v>
      </c>
      <c r="F505" t="s">
        <v>353</v>
      </c>
    </row>
    <row r="506" spans="1:6" hidden="1" x14ac:dyDescent="0.35">
      <c r="A506" s="110">
        <v>45782</v>
      </c>
      <c r="B506" t="s">
        <v>153</v>
      </c>
      <c r="C506" t="s">
        <v>254</v>
      </c>
      <c r="D506">
        <v>6</v>
      </c>
      <c r="E506" t="s">
        <v>386</v>
      </c>
      <c r="F506" t="s">
        <v>353</v>
      </c>
    </row>
    <row r="507" spans="1:6" hidden="1" x14ac:dyDescent="0.35">
      <c r="A507" s="110">
        <v>45782</v>
      </c>
      <c r="B507" t="s">
        <v>102</v>
      </c>
      <c r="C507" t="s">
        <v>254</v>
      </c>
      <c r="D507">
        <v>2.7</v>
      </c>
      <c r="E507" t="s">
        <v>3</v>
      </c>
      <c r="F507" t="s">
        <v>353</v>
      </c>
    </row>
    <row r="508" spans="1:6" hidden="1" x14ac:dyDescent="0.35">
      <c r="A508" s="110">
        <v>45782</v>
      </c>
      <c r="B508" t="s">
        <v>214</v>
      </c>
      <c r="C508" t="s">
        <v>254</v>
      </c>
      <c r="D508">
        <v>3.3</v>
      </c>
      <c r="E508">
        <v>0</v>
      </c>
      <c r="F508" t="s">
        <v>353</v>
      </c>
    </row>
    <row r="509" spans="1:6" hidden="1" x14ac:dyDescent="0.35">
      <c r="A509" s="110">
        <v>45782</v>
      </c>
      <c r="B509" t="s">
        <v>340</v>
      </c>
      <c r="C509" t="s">
        <v>254</v>
      </c>
      <c r="D509">
        <v>2.87</v>
      </c>
      <c r="E509" t="s">
        <v>3</v>
      </c>
      <c r="F509" t="s">
        <v>353</v>
      </c>
    </row>
    <row r="510" spans="1:6" hidden="1" x14ac:dyDescent="0.35">
      <c r="A510" s="110">
        <v>45782</v>
      </c>
      <c r="B510" t="s">
        <v>216</v>
      </c>
      <c r="C510" t="s">
        <v>254</v>
      </c>
      <c r="D510">
        <v>0.6</v>
      </c>
      <c r="E510" t="s">
        <v>384</v>
      </c>
      <c r="F510" t="s">
        <v>353</v>
      </c>
    </row>
    <row r="511" spans="1:6" hidden="1" x14ac:dyDescent="0.35">
      <c r="A511" s="110">
        <v>45782</v>
      </c>
      <c r="B511" t="s">
        <v>193</v>
      </c>
      <c r="C511" t="s">
        <v>254</v>
      </c>
      <c r="D511">
        <v>1.175</v>
      </c>
      <c r="E511" t="s">
        <v>383</v>
      </c>
      <c r="F511" t="s">
        <v>353</v>
      </c>
    </row>
    <row r="512" spans="1:6" hidden="1" x14ac:dyDescent="0.35">
      <c r="A512" s="110">
        <v>45782</v>
      </c>
      <c r="B512" t="s">
        <v>245</v>
      </c>
      <c r="C512" t="s">
        <v>254</v>
      </c>
      <c r="D512">
        <v>5</v>
      </c>
      <c r="E512" t="s">
        <v>3</v>
      </c>
      <c r="F512" t="s">
        <v>353</v>
      </c>
    </row>
    <row r="513" spans="1:6" hidden="1" x14ac:dyDescent="0.35">
      <c r="A513" s="110">
        <v>45782</v>
      </c>
      <c r="B513" t="s">
        <v>335</v>
      </c>
      <c r="C513" t="s">
        <v>280</v>
      </c>
      <c r="D513">
        <v>8</v>
      </c>
      <c r="E513" t="s">
        <v>3</v>
      </c>
      <c r="F513" t="s">
        <v>356</v>
      </c>
    </row>
    <row r="514" spans="1:6" hidden="1" x14ac:dyDescent="0.35">
      <c r="A514" s="110">
        <v>45782</v>
      </c>
      <c r="B514" t="s">
        <v>25</v>
      </c>
      <c r="C514" t="s">
        <v>280</v>
      </c>
      <c r="D514">
        <v>2</v>
      </c>
      <c r="E514" t="s">
        <v>3</v>
      </c>
      <c r="F514" t="s">
        <v>356</v>
      </c>
    </row>
    <row r="515" spans="1:6" hidden="1" x14ac:dyDescent="0.35">
      <c r="A515" s="110">
        <v>45782</v>
      </c>
      <c r="B515" t="s">
        <v>202</v>
      </c>
      <c r="C515" t="s">
        <v>254</v>
      </c>
      <c r="E515" t="s">
        <v>3</v>
      </c>
      <c r="F515" t="s">
        <v>356</v>
      </c>
    </row>
    <row r="516" spans="1:6" hidden="1" x14ac:dyDescent="0.35">
      <c r="A516" s="110">
        <v>45782</v>
      </c>
      <c r="B516" t="s">
        <v>352</v>
      </c>
      <c r="C516" t="s">
        <v>280</v>
      </c>
      <c r="D516">
        <v>5</v>
      </c>
      <c r="E516" t="s">
        <v>3</v>
      </c>
      <c r="F516" t="s">
        <v>356</v>
      </c>
    </row>
    <row r="517" spans="1:6" hidden="1" x14ac:dyDescent="0.35">
      <c r="A517" s="110">
        <v>45782</v>
      </c>
      <c r="B517" t="s">
        <v>179</v>
      </c>
      <c r="C517" t="s">
        <v>280</v>
      </c>
      <c r="D517">
        <v>0.9</v>
      </c>
      <c r="E517" t="s">
        <v>384</v>
      </c>
      <c r="F517" t="s">
        <v>356</v>
      </c>
    </row>
    <row r="518" spans="1:6" hidden="1" x14ac:dyDescent="0.35">
      <c r="A518" s="110">
        <v>45782</v>
      </c>
      <c r="B518" t="s">
        <v>199</v>
      </c>
      <c r="C518" t="s">
        <v>254</v>
      </c>
      <c r="D518">
        <v>0.6</v>
      </c>
      <c r="E518" t="s">
        <v>3</v>
      </c>
      <c r="F518" t="s">
        <v>356</v>
      </c>
    </row>
    <row r="519" spans="1:6" hidden="1" x14ac:dyDescent="0.35">
      <c r="A519" s="110">
        <v>45782</v>
      </c>
      <c r="B519" t="s">
        <v>178</v>
      </c>
      <c r="C519" t="s">
        <v>254</v>
      </c>
      <c r="D519">
        <v>0</v>
      </c>
      <c r="E519" t="s">
        <v>3</v>
      </c>
      <c r="F519" t="s">
        <v>356</v>
      </c>
    </row>
    <row r="520" spans="1:6" hidden="1" x14ac:dyDescent="0.35">
      <c r="A520" s="110">
        <v>45782</v>
      </c>
      <c r="B520" t="s">
        <v>153</v>
      </c>
      <c r="C520" t="s">
        <v>254</v>
      </c>
      <c r="D520">
        <v>16</v>
      </c>
      <c r="E520" t="s">
        <v>386</v>
      </c>
      <c r="F520" t="s">
        <v>356</v>
      </c>
    </row>
    <row r="521" spans="1:6" hidden="1" x14ac:dyDescent="0.35">
      <c r="A521" s="110">
        <v>45782</v>
      </c>
      <c r="B521" t="s">
        <v>152</v>
      </c>
      <c r="C521" t="s">
        <v>254</v>
      </c>
      <c r="D521">
        <v>8</v>
      </c>
      <c r="E521" t="s">
        <v>386</v>
      </c>
      <c r="F521" t="s">
        <v>356</v>
      </c>
    </row>
    <row r="522" spans="1:6" hidden="1" x14ac:dyDescent="0.35">
      <c r="A522" s="110">
        <v>45782</v>
      </c>
      <c r="B522" t="s">
        <v>158</v>
      </c>
      <c r="C522" t="s">
        <v>254</v>
      </c>
      <c r="D522">
        <v>2.56</v>
      </c>
      <c r="E522" t="s">
        <v>386</v>
      </c>
      <c r="F522" t="s">
        <v>356</v>
      </c>
    </row>
    <row r="523" spans="1:6" hidden="1" x14ac:dyDescent="0.35">
      <c r="A523" s="110">
        <v>45782</v>
      </c>
      <c r="B523" t="s">
        <v>284</v>
      </c>
      <c r="C523" t="s">
        <v>254</v>
      </c>
      <c r="D523">
        <v>4.75</v>
      </c>
      <c r="E523" t="s">
        <v>386</v>
      </c>
      <c r="F523" t="s">
        <v>356</v>
      </c>
    </row>
    <row r="524" spans="1:6" hidden="1" x14ac:dyDescent="0.35">
      <c r="A524" s="110">
        <v>45782</v>
      </c>
      <c r="B524" t="s">
        <v>163</v>
      </c>
      <c r="C524" t="s">
        <v>254</v>
      </c>
      <c r="D524">
        <v>1.7190000000000001</v>
      </c>
      <c r="E524" t="s">
        <v>386</v>
      </c>
      <c r="F524" t="s">
        <v>356</v>
      </c>
    </row>
    <row r="525" spans="1:6" hidden="1" x14ac:dyDescent="0.35">
      <c r="A525" s="110">
        <v>45782</v>
      </c>
      <c r="B525" t="s">
        <v>164</v>
      </c>
      <c r="C525" t="s">
        <v>254</v>
      </c>
      <c r="D525">
        <v>2.9430000000000001</v>
      </c>
      <c r="E525" t="s">
        <v>386</v>
      </c>
      <c r="F525" t="s">
        <v>356</v>
      </c>
    </row>
    <row r="526" spans="1:6" hidden="1" x14ac:dyDescent="0.35">
      <c r="A526" s="110">
        <v>45782</v>
      </c>
      <c r="B526" t="s">
        <v>154</v>
      </c>
      <c r="C526" t="s">
        <v>254</v>
      </c>
      <c r="D526">
        <v>0.70899999999999996</v>
      </c>
      <c r="E526" t="s">
        <v>386</v>
      </c>
      <c r="F526" t="s">
        <v>356</v>
      </c>
    </row>
    <row r="527" spans="1:6" hidden="1" x14ac:dyDescent="0.35">
      <c r="A527" s="110">
        <v>45782</v>
      </c>
      <c r="B527" t="s">
        <v>155</v>
      </c>
      <c r="C527" t="s">
        <v>254</v>
      </c>
      <c r="D527">
        <v>2.2610000000000001</v>
      </c>
      <c r="E527" t="s">
        <v>386</v>
      </c>
      <c r="F527" t="s">
        <v>356</v>
      </c>
    </row>
    <row r="528" spans="1:6" hidden="1" x14ac:dyDescent="0.35">
      <c r="A528" s="110">
        <v>45782</v>
      </c>
      <c r="B528" t="s">
        <v>156</v>
      </c>
      <c r="C528" t="s">
        <v>254</v>
      </c>
      <c r="D528">
        <v>2.2599999999999998</v>
      </c>
      <c r="E528" t="s">
        <v>386</v>
      </c>
      <c r="F528" t="s">
        <v>356</v>
      </c>
    </row>
    <row r="529" spans="1:6" hidden="1" x14ac:dyDescent="0.35">
      <c r="A529" s="110">
        <v>45782</v>
      </c>
      <c r="B529" t="s">
        <v>45</v>
      </c>
      <c r="C529" t="s">
        <v>254</v>
      </c>
      <c r="D529">
        <v>1.7110000000000001</v>
      </c>
      <c r="E529" t="s">
        <v>386</v>
      </c>
      <c r="F529" t="s">
        <v>356</v>
      </c>
    </row>
    <row r="530" spans="1:6" hidden="1" x14ac:dyDescent="0.35">
      <c r="A530" s="110">
        <v>45782</v>
      </c>
      <c r="B530" t="s">
        <v>160</v>
      </c>
      <c r="C530" t="s">
        <v>254</v>
      </c>
      <c r="D530">
        <v>1</v>
      </c>
      <c r="E530" t="s">
        <v>386</v>
      </c>
      <c r="F530" t="s">
        <v>356</v>
      </c>
    </row>
    <row r="531" spans="1:6" hidden="1" x14ac:dyDescent="0.35">
      <c r="A531" s="110">
        <v>45782</v>
      </c>
      <c r="B531" t="s">
        <v>260</v>
      </c>
      <c r="C531" t="s">
        <v>254</v>
      </c>
      <c r="D531">
        <v>1.3</v>
      </c>
      <c r="E531" t="s">
        <v>386</v>
      </c>
      <c r="F531" t="s">
        <v>356</v>
      </c>
    </row>
    <row r="532" spans="1:6" hidden="1" x14ac:dyDescent="0.35">
      <c r="A532" s="110">
        <v>45782</v>
      </c>
      <c r="B532" t="s">
        <v>124</v>
      </c>
      <c r="C532" t="s">
        <v>254</v>
      </c>
      <c r="D532">
        <v>0.85</v>
      </c>
      <c r="E532" t="s">
        <v>3</v>
      </c>
      <c r="F532" t="s">
        <v>356</v>
      </c>
    </row>
    <row r="533" spans="1:6" hidden="1" x14ac:dyDescent="0.35">
      <c r="A533" s="110">
        <v>45782</v>
      </c>
      <c r="B533" t="s">
        <v>102</v>
      </c>
      <c r="C533" t="s">
        <v>254</v>
      </c>
      <c r="D533">
        <v>1.35</v>
      </c>
      <c r="E533" t="s">
        <v>3</v>
      </c>
      <c r="F533" t="s">
        <v>356</v>
      </c>
    </row>
    <row r="534" spans="1:6" hidden="1" x14ac:dyDescent="0.35">
      <c r="A534" s="110">
        <v>45782</v>
      </c>
      <c r="B534" t="s">
        <v>332</v>
      </c>
      <c r="C534" t="s">
        <v>254</v>
      </c>
      <c r="D534">
        <v>2.2349999999999999</v>
      </c>
      <c r="E534" t="s">
        <v>3</v>
      </c>
      <c r="F534" t="s">
        <v>356</v>
      </c>
    </row>
    <row r="535" spans="1:6" hidden="1" x14ac:dyDescent="0.35">
      <c r="A535" s="110">
        <v>45782</v>
      </c>
      <c r="B535" t="s">
        <v>334</v>
      </c>
      <c r="C535" t="s">
        <v>254</v>
      </c>
      <c r="D535">
        <v>0.95599999999999996</v>
      </c>
      <c r="E535" t="s">
        <v>3</v>
      </c>
      <c r="F535" t="s">
        <v>356</v>
      </c>
    </row>
    <row r="536" spans="1:6" hidden="1" x14ac:dyDescent="0.35">
      <c r="A536" s="110">
        <v>45782</v>
      </c>
      <c r="B536" t="s">
        <v>28</v>
      </c>
      <c r="C536" t="s">
        <v>254</v>
      </c>
      <c r="D536">
        <v>3.5</v>
      </c>
      <c r="E536" t="s">
        <v>386</v>
      </c>
      <c r="F536" t="s">
        <v>356</v>
      </c>
    </row>
    <row r="537" spans="1:6" hidden="1" x14ac:dyDescent="0.35">
      <c r="A537" s="110">
        <v>45782</v>
      </c>
      <c r="B537" t="s">
        <v>157</v>
      </c>
      <c r="C537" t="s">
        <v>254</v>
      </c>
      <c r="D537">
        <v>0.63500000000000001</v>
      </c>
      <c r="E537" t="s">
        <v>386</v>
      </c>
      <c r="F537" t="s">
        <v>356</v>
      </c>
    </row>
    <row r="538" spans="1:6" hidden="1" x14ac:dyDescent="0.35">
      <c r="A538" s="110">
        <v>45782</v>
      </c>
      <c r="B538" t="s">
        <v>243</v>
      </c>
      <c r="C538" t="s">
        <v>254</v>
      </c>
      <c r="D538">
        <v>2.2250000000000001</v>
      </c>
      <c r="E538" t="s">
        <v>3</v>
      </c>
      <c r="F538" t="s">
        <v>356</v>
      </c>
    </row>
    <row r="539" spans="1:6" hidden="1" x14ac:dyDescent="0.35">
      <c r="A539" s="110">
        <v>45782</v>
      </c>
      <c r="B539" t="s">
        <v>167</v>
      </c>
      <c r="C539" t="s">
        <v>264</v>
      </c>
      <c r="D539">
        <v>251.99999999999997</v>
      </c>
      <c r="E539" t="s">
        <v>386</v>
      </c>
      <c r="F539" t="s">
        <v>356</v>
      </c>
    </row>
    <row r="540" spans="1:6" hidden="1" x14ac:dyDescent="0.35">
      <c r="A540" s="110">
        <v>45782</v>
      </c>
      <c r="B540" t="s">
        <v>167</v>
      </c>
      <c r="C540" t="s">
        <v>264</v>
      </c>
      <c r="D540">
        <v>82</v>
      </c>
      <c r="E540" t="s">
        <v>386</v>
      </c>
      <c r="F540" t="s">
        <v>353</v>
      </c>
    </row>
    <row r="541" spans="1:6" hidden="1" x14ac:dyDescent="0.35">
      <c r="A541" s="110">
        <v>45782</v>
      </c>
      <c r="B541" t="s">
        <v>249</v>
      </c>
      <c r="C541" t="s">
        <v>254</v>
      </c>
      <c r="D541">
        <v>31.5</v>
      </c>
      <c r="E541" t="s">
        <v>1</v>
      </c>
      <c r="F541" t="s">
        <v>353</v>
      </c>
    </row>
    <row r="542" spans="1:6" hidden="1" x14ac:dyDescent="0.35">
      <c r="A542" s="110">
        <v>45782</v>
      </c>
      <c r="B542" t="s">
        <v>123</v>
      </c>
      <c r="C542" t="s">
        <v>254</v>
      </c>
      <c r="D542">
        <v>3</v>
      </c>
      <c r="E542" t="s">
        <v>3</v>
      </c>
      <c r="F542" t="s">
        <v>356</v>
      </c>
    </row>
    <row r="543" spans="1:6" hidden="1" x14ac:dyDescent="0.35">
      <c r="A543" s="110">
        <v>45782</v>
      </c>
      <c r="B543" t="s">
        <v>106</v>
      </c>
      <c r="C543" t="s">
        <v>264</v>
      </c>
      <c r="D543">
        <v>2</v>
      </c>
      <c r="E543" t="s">
        <v>3</v>
      </c>
      <c r="F543" t="s">
        <v>356</v>
      </c>
    </row>
    <row r="544" spans="1:6" hidden="1" x14ac:dyDescent="0.35">
      <c r="A544" s="110">
        <v>45782</v>
      </c>
      <c r="B544" t="s">
        <v>113</v>
      </c>
      <c r="C544" t="s">
        <v>264</v>
      </c>
      <c r="D544">
        <v>1</v>
      </c>
      <c r="E544" t="s">
        <v>3</v>
      </c>
      <c r="F544" t="s">
        <v>356</v>
      </c>
    </row>
    <row r="545" spans="1:6" hidden="1" x14ac:dyDescent="0.35">
      <c r="A545" s="110">
        <v>45782</v>
      </c>
      <c r="B545" t="s">
        <v>114</v>
      </c>
      <c r="C545" t="s">
        <v>264</v>
      </c>
      <c r="D545">
        <v>1</v>
      </c>
      <c r="E545" t="s">
        <v>3</v>
      </c>
      <c r="F545" t="s">
        <v>356</v>
      </c>
    </row>
    <row r="546" spans="1:6" hidden="1" x14ac:dyDescent="0.35">
      <c r="A546" s="110">
        <v>45782</v>
      </c>
      <c r="B546" t="s">
        <v>220</v>
      </c>
      <c r="C546" t="s">
        <v>254</v>
      </c>
      <c r="D546">
        <v>18</v>
      </c>
      <c r="E546" t="s">
        <v>1</v>
      </c>
      <c r="F546" t="s">
        <v>356</v>
      </c>
    </row>
    <row r="547" spans="1:6" hidden="1" x14ac:dyDescent="0.35">
      <c r="A547" s="110">
        <v>45782</v>
      </c>
      <c r="B547" t="s">
        <v>217</v>
      </c>
      <c r="C547" t="s">
        <v>254</v>
      </c>
      <c r="D547">
        <v>5</v>
      </c>
      <c r="E547" t="s">
        <v>1</v>
      </c>
      <c r="F547" t="s">
        <v>356</v>
      </c>
    </row>
    <row r="548" spans="1:6" hidden="1" x14ac:dyDescent="0.35">
      <c r="A548" s="110">
        <v>45782</v>
      </c>
      <c r="B548" t="s">
        <v>198</v>
      </c>
      <c r="C548" t="s">
        <v>254</v>
      </c>
      <c r="D548">
        <v>1.5</v>
      </c>
      <c r="E548" t="s">
        <v>384</v>
      </c>
      <c r="F548" t="s">
        <v>356</v>
      </c>
    </row>
    <row r="549" spans="1:6" hidden="1" x14ac:dyDescent="0.35">
      <c r="A549" s="110">
        <v>45782</v>
      </c>
      <c r="B549" t="s">
        <v>337</v>
      </c>
      <c r="C549" t="s">
        <v>254</v>
      </c>
      <c r="D549">
        <v>0.81699999999999995</v>
      </c>
      <c r="E549" t="s">
        <v>384</v>
      </c>
      <c r="F549" t="s">
        <v>356</v>
      </c>
    </row>
    <row r="550" spans="1:6" hidden="1" x14ac:dyDescent="0.35">
      <c r="A550" s="110">
        <v>45782</v>
      </c>
      <c r="B550" t="s">
        <v>200</v>
      </c>
      <c r="C550" t="s">
        <v>254</v>
      </c>
      <c r="D550">
        <v>1</v>
      </c>
      <c r="E550" t="s">
        <v>3</v>
      </c>
      <c r="F550" t="s">
        <v>356</v>
      </c>
    </row>
    <row r="551" spans="1:6" hidden="1" x14ac:dyDescent="0.35">
      <c r="A551" s="110">
        <v>45782</v>
      </c>
      <c r="B551" t="s">
        <v>472</v>
      </c>
      <c r="C551" t="s">
        <v>254</v>
      </c>
      <c r="D551">
        <v>1</v>
      </c>
      <c r="E551" t="s">
        <v>3</v>
      </c>
      <c r="F551" t="s">
        <v>356</v>
      </c>
    </row>
    <row r="552" spans="1:6" hidden="1" x14ac:dyDescent="0.35">
      <c r="A552" s="110">
        <v>45782</v>
      </c>
      <c r="B552" t="s">
        <v>339</v>
      </c>
      <c r="C552" t="s">
        <v>254</v>
      </c>
      <c r="D552">
        <v>0.155</v>
      </c>
      <c r="E552" t="s">
        <v>384</v>
      </c>
      <c r="F552" t="s">
        <v>356</v>
      </c>
    </row>
    <row r="553" spans="1:6" hidden="1" x14ac:dyDescent="0.35">
      <c r="A553" s="110">
        <v>45782</v>
      </c>
      <c r="B553" t="s">
        <v>473</v>
      </c>
      <c r="C553" t="s">
        <v>254</v>
      </c>
      <c r="D553">
        <v>0.46600000000000003</v>
      </c>
      <c r="E553" t="s">
        <v>3</v>
      </c>
      <c r="F553" t="s">
        <v>356</v>
      </c>
    </row>
    <row r="554" spans="1:6" hidden="1" x14ac:dyDescent="0.35">
      <c r="A554" s="110">
        <v>45782</v>
      </c>
      <c r="B554" t="s">
        <v>474</v>
      </c>
      <c r="C554" t="s">
        <v>254</v>
      </c>
      <c r="D554">
        <v>0.87</v>
      </c>
      <c r="E554" t="s">
        <v>3</v>
      </c>
      <c r="F554" t="s">
        <v>356</v>
      </c>
    </row>
    <row r="555" spans="1:6" hidden="1" x14ac:dyDescent="0.35">
      <c r="A555" s="110">
        <v>45782</v>
      </c>
      <c r="B555" t="s">
        <v>475</v>
      </c>
      <c r="C555" t="s">
        <v>254</v>
      </c>
      <c r="D555">
        <v>1.038</v>
      </c>
      <c r="E555" t="s">
        <v>3</v>
      </c>
      <c r="F555" t="s">
        <v>356</v>
      </c>
    </row>
    <row r="556" spans="1:6" hidden="1" x14ac:dyDescent="0.35">
      <c r="A556" s="110">
        <v>45782</v>
      </c>
      <c r="B556" t="s">
        <v>205</v>
      </c>
      <c r="C556" t="s">
        <v>254</v>
      </c>
      <c r="D556">
        <v>2</v>
      </c>
      <c r="E556" t="s">
        <v>3</v>
      </c>
      <c r="F556" t="s">
        <v>356</v>
      </c>
    </row>
    <row r="557" spans="1:6" hidden="1" x14ac:dyDescent="0.35">
      <c r="A557" s="110">
        <v>45782</v>
      </c>
      <c r="B557" t="s">
        <v>476</v>
      </c>
      <c r="C557" t="s">
        <v>254</v>
      </c>
      <c r="D557">
        <v>0.70799999999999996</v>
      </c>
      <c r="E557" t="s">
        <v>3</v>
      </c>
      <c r="F557" t="s">
        <v>356</v>
      </c>
    </row>
    <row r="558" spans="1:6" hidden="1" x14ac:dyDescent="0.35">
      <c r="A558" s="110">
        <v>45782</v>
      </c>
      <c r="B558" t="s">
        <v>252</v>
      </c>
      <c r="C558" t="s">
        <v>254</v>
      </c>
      <c r="D558">
        <v>0.73699999999999999</v>
      </c>
      <c r="E558" t="s">
        <v>1</v>
      </c>
      <c r="F558" t="s">
        <v>356</v>
      </c>
    </row>
    <row r="559" spans="1:6" hidden="1" x14ac:dyDescent="0.35">
      <c r="A559" s="110">
        <v>45782</v>
      </c>
      <c r="B559" t="s">
        <v>477</v>
      </c>
      <c r="C559" t="s">
        <v>254</v>
      </c>
      <c r="D559">
        <v>0.96</v>
      </c>
      <c r="E559" t="s">
        <v>3</v>
      </c>
      <c r="F559" t="s">
        <v>356</v>
      </c>
    </row>
    <row r="560" spans="1:6" hidden="1" x14ac:dyDescent="0.35">
      <c r="A560" s="110">
        <v>45782</v>
      </c>
      <c r="B560" t="s">
        <v>478</v>
      </c>
      <c r="C560" t="s">
        <v>254</v>
      </c>
      <c r="D560">
        <v>0.755</v>
      </c>
      <c r="E560" t="s">
        <v>3</v>
      </c>
      <c r="F560" t="s">
        <v>356</v>
      </c>
    </row>
    <row r="561" spans="1:6" hidden="1" x14ac:dyDescent="0.35">
      <c r="A561" s="110">
        <v>45782</v>
      </c>
      <c r="B561" t="s">
        <v>199</v>
      </c>
      <c r="C561" t="s">
        <v>254</v>
      </c>
      <c r="D561">
        <v>0.5</v>
      </c>
      <c r="E561" t="s">
        <v>3</v>
      </c>
      <c r="F561" t="s">
        <v>356</v>
      </c>
    </row>
    <row r="562" spans="1:6" hidden="1" x14ac:dyDescent="0.35">
      <c r="A562" s="110">
        <v>45782</v>
      </c>
      <c r="B562" t="s">
        <v>107</v>
      </c>
      <c r="C562" t="s">
        <v>254</v>
      </c>
      <c r="D562">
        <v>0.66500000000000004</v>
      </c>
      <c r="E562" t="s">
        <v>3</v>
      </c>
      <c r="F562" t="s">
        <v>356</v>
      </c>
    </row>
    <row r="563" spans="1:6" hidden="1" x14ac:dyDescent="0.35">
      <c r="A563" s="110">
        <v>45782</v>
      </c>
      <c r="B563" t="s">
        <v>109</v>
      </c>
      <c r="C563" t="s">
        <v>254</v>
      </c>
      <c r="D563">
        <v>3</v>
      </c>
      <c r="E563" t="s">
        <v>3</v>
      </c>
      <c r="F563" t="s">
        <v>356</v>
      </c>
    </row>
    <row r="564" spans="1:6" hidden="1" x14ac:dyDescent="0.35">
      <c r="A564" s="110">
        <v>45782</v>
      </c>
      <c r="B564" t="s">
        <v>479</v>
      </c>
      <c r="C564" t="s">
        <v>254</v>
      </c>
      <c r="D564">
        <v>1.327</v>
      </c>
      <c r="E564" t="s">
        <v>3</v>
      </c>
      <c r="F564" t="s">
        <v>356</v>
      </c>
    </row>
    <row r="565" spans="1:6" hidden="1" x14ac:dyDescent="0.35">
      <c r="A565" s="110">
        <v>45782</v>
      </c>
      <c r="B565" t="s">
        <v>480</v>
      </c>
      <c r="C565" t="s">
        <v>254</v>
      </c>
      <c r="D565">
        <v>0.745</v>
      </c>
      <c r="E565" t="s">
        <v>3</v>
      </c>
      <c r="F565" t="s">
        <v>356</v>
      </c>
    </row>
    <row r="566" spans="1:6" hidden="1" x14ac:dyDescent="0.35">
      <c r="A566" s="110">
        <v>45782</v>
      </c>
      <c r="B566" t="s">
        <v>633</v>
      </c>
      <c r="C566" t="s">
        <v>254</v>
      </c>
      <c r="D566">
        <v>6.5</v>
      </c>
      <c r="E566" t="s">
        <v>3</v>
      </c>
      <c r="F566" t="s">
        <v>356</v>
      </c>
    </row>
    <row r="567" spans="1:6" hidden="1" x14ac:dyDescent="0.35">
      <c r="A567" s="110">
        <v>45782</v>
      </c>
      <c r="B567" t="s">
        <v>246</v>
      </c>
      <c r="C567" t="s">
        <v>254</v>
      </c>
      <c r="D567">
        <v>3</v>
      </c>
      <c r="E567" t="s">
        <v>1</v>
      </c>
      <c r="F567" t="s">
        <v>356</v>
      </c>
    </row>
    <row r="568" spans="1:6" hidden="1" x14ac:dyDescent="0.35">
      <c r="A568" s="110">
        <v>45782</v>
      </c>
      <c r="B568" t="s">
        <v>173</v>
      </c>
      <c r="C568" t="s">
        <v>254</v>
      </c>
      <c r="D568">
        <v>2</v>
      </c>
      <c r="E568" t="s">
        <v>1</v>
      </c>
      <c r="F568" t="s">
        <v>356</v>
      </c>
    </row>
    <row r="569" spans="1:6" hidden="1" x14ac:dyDescent="0.35">
      <c r="A569" s="110">
        <v>45782</v>
      </c>
      <c r="B569" t="s">
        <v>110</v>
      </c>
      <c r="C569" t="s">
        <v>254</v>
      </c>
      <c r="D569">
        <v>9</v>
      </c>
      <c r="E569" t="s">
        <v>3</v>
      </c>
      <c r="F569" t="s">
        <v>356</v>
      </c>
    </row>
    <row r="570" spans="1:6" hidden="1" x14ac:dyDescent="0.35">
      <c r="A570" s="110">
        <v>45782</v>
      </c>
      <c r="B570" t="s">
        <v>176</v>
      </c>
      <c r="C570" t="s">
        <v>254</v>
      </c>
      <c r="D570">
        <v>2</v>
      </c>
      <c r="E570" t="s">
        <v>3</v>
      </c>
      <c r="F570" t="s">
        <v>356</v>
      </c>
    </row>
    <row r="571" spans="1:6" hidden="1" x14ac:dyDescent="0.35">
      <c r="A571" s="110">
        <v>45782</v>
      </c>
      <c r="B571" t="s">
        <v>202</v>
      </c>
      <c r="C571" t="s">
        <v>254</v>
      </c>
      <c r="D571">
        <v>2.85</v>
      </c>
      <c r="E571" t="s">
        <v>3</v>
      </c>
      <c r="F571" t="s">
        <v>356</v>
      </c>
    </row>
    <row r="572" spans="1:6" hidden="1" x14ac:dyDescent="0.35">
      <c r="A572" s="110">
        <v>45782</v>
      </c>
      <c r="B572" t="s">
        <v>201</v>
      </c>
      <c r="C572" t="s">
        <v>254</v>
      </c>
      <c r="D572">
        <v>1</v>
      </c>
      <c r="E572" t="s">
        <v>3</v>
      </c>
      <c r="F572" t="s">
        <v>356</v>
      </c>
    </row>
    <row r="573" spans="1:6" hidden="1" x14ac:dyDescent="0.35">
      <c r="A573" s="110">
        <v>45782</v>
      </c>
      <c r="B573" t="s">
        <v>208</v>
      </c>
      <c r="C573" t="s">
        <v>254</v>
      </c>
      <c r="D573">
        <v>1</v>
      </c>
      <c r="E573" t="s">
        <v>3</v>
      </c>
      <c r="F573" t="s">
        <v>356</v>
      </c>
    </row>
    <row r="574" spans="1:6" hidden="1" x14ac:dyDescent="0.35">
      <c r="A574" s="110">
        <v>45782</v>
      </c>
      <c r="B574" t="s">
        <v>122</v>
      </c>
      <c r="C574" t="s">
        <v>254</v>
      </c>
      <c r="D574">
        <v>1</v>
      </c>
      <c r="E574" t="s">
        <v>3</v>
      </c>
      <c r="F574" t="s">
        <v>356</v>
      </c>
    </row>
    <row r="575" spans="1:6" hidden="1" x14ac:dyDescent="0.35">
      <c r="A575" s="110">
        <v>45782</v>
      </c>
      <c r="B575" t="s">
        <v>304</v>
      </c>
      <c r="C575" t="s">
        <v>264</v>
      </c>
      <c r="D575">
        <v>4</v>
      </c>
      <c r="E575" t="s">
        <v>7</v>
      </c>
      <c r="F575" t="s">
        <v>356</v>
      </c>
    </row>
    <row r="576" spans="1:6" hidden="1" x14ac:dyDescent="0.35">
      <c r="A576" s="110">
        <v>45782</v>
      </c>
      <c r="B576" t="s">
        <v>311</v>
      </c>
      <c r="C576" t="s">
        <v>264</v>
      </c>
      <c r="D576">
        <v>4</v>
      </c>
      <c r="E576" t="s">
        <v>7</v>
      </c>
      <c r="F576" t="s">
        <v>356</v>
      </c>
    </row>
    <row r="577" spans="1:6" hidden="1" x14ac:dyDescent="0.35">
      <c r="A577" s="110">
        <v>45782</v>
      </c>
      <c r="B577" t="s">
        <v>300</v>
      </c>
      <c r="C577" t="s">
        <v>280</v>
      </c>
      <c r="D577">
        <v>2</v>
      </c>
      <c r="E577" t="s">
        <v>7</v>
      </c>
      <c r="F577" t="s">
        <v>356</v>
      </c>
    </row>
    <row r="578" spans="1:6" hidden="1" x14ac:dyDescent="0.35">
      <c r="A578" s="110">
        <v>45782</v>
      </c>
      <c r="B578" t="s">
        <v>312</v>
      </c>
      <c r="C578" t="s">
        <v>264</v>
      </c>
      <c r="D578">
        <v>4</v>
      </c>
      <c r="E578" t="s">
        <v>7</v>
      </c>
      <c r="F578" t="s">
        <v>356</v>
      </c>
    </row>
    <row r="579" spans="1:6" hidden="1" x14ac:dyDescent="0.35">
      <c r="A579" s="110">
        <v>45782</v>
      </c>
      <c r="B579" t="s">
        <v>343</v>
      </c>
      <c r="C579" t="s">
        <v>264</v>
      </c>
      <c r="D579">
        <v>0</v>
      </c>
      <c r="E579" t="s">
        <v>7</v>
      </c>
      <c r="F579" t="s">
        <v>356</v>
      </c>
    </row>
    <row r="580" spans="1:6" hidden="1" x14ac:dyDescent="0.35">
      <c r="A580" s="110">
        <v>45782</v>
      </c>
      <c r="B580" t="s">
        <v>482</v>
      </c>
      <c r="C580" t="s">
        <v>280</v>
      </c>
      <c r="D580">
        <v>7.5</v>
      </c>
      <c r="E580" t="s">
        <v>7</v>
      </c>
      <c r="F580" t="s">
        <v>356</v>
      </c>
    </row>
    <row r="581" spans="1:6" hidden="1" x14ac:dyDescent="0.35">
      <c r="A581" s="110">
        <v>45786</v>
      </c>
      <c r="B581" t="s">
        <v>362</v>
      </c>
      <c r="C581" t="s">
        <v>280</v>
      </c>
      <c r="D581">
        <v>0</v>
      </c>
      <c r="E581" t="s">
        <v>2</v>
      </c>
      <c r="F581" t="s">
        <v>356</v>
      </c>
    </row>
    <row r="582" spans="1:6" hidden="1" x14ac:dyDescent="0.35">
      <c r="A582" s="110">
        <v>45788</v>
      </c>
      <c r="B582" t="s">
        <v>25</v>
      </c>
      <c r="D582">
        <v>1.8</v>
      </c>
      <c r="E582" t="s">
        <v>3</v>
      </c>
      <c r="F582" t="s">
        <v>353</v>
      </c>
    </row>
    <row r="583" spans="1:6" hidden="1" x14ac:dyDescent="0.35">
      <c r="A583" s="110">
        <v>45788</v>
      </c>
      <c r="B583" t="s">
        <v>249</v>
      </c>
      <c r="D583">
        <v>25</v>
      </c>
      <c r="E583" t="s">
        <v>1</v>
      </c>
      <c r="F583" t="s">
        <v>353</v>
      </c>
    </row>
    <row r="584" spans="1:6" hidden="1" x14ac:dyDescent="0.35">
      <c r="A584" s="110">
        <v>45788</v>
      </c>
      <c r="B584" t="s">
        <v>247</v>
      </c>
      <c r="D584">
        <v>100</v>
      </c>
      <c r="E584" t="s">
        <v>1</v>
      </c>
      <c r="F584" t="s">
        <v>353</v>
      </c>
    </row>
    <row r="585" spans="1:6" hidden="1" x14ac:dyDescent="0.35">
      <c r="A585" s="110">
        <v>45788</v>
      </c>
      <c r="B585" t="s">
        <v>246</v>
      </c>
      <c r="D585">
        <v>50</v>
      </c>
      <c r="E585" t="s">
        <v>1</v>
      </c>
      <c r="F585" t="s">
        <v>353</v>
      </c>
    </row>
    <row r="586" spans="1:6" hidden="1" x14ac:dyDescent="0.35">
      <c r="A586" s="110">
        <v>45788</v>
      </c>
      <c r="B586" t="s">
        <v>330</v>
      </c>
      <c r="D586">
        <v>34.479999999999997</v>
      </c>
      <c r="E586" t="s">
        <v>3</v>
      </c>
      <c r="F586" t="s">
        <v>353</v>
      </c>
    </row>
    <row r="587" spans="1:6" hidden="1" x14ac:dyDescent="0.35">
      <c r="A587" s="110">
        <v>45788</v>
      </c>
      <c r="B587" t="s">
        <v>127</v>
      </c>
      <c r="D587">
        <v>4</v>
      </c>
      <c r="E587" t="s">
        <v>383</v>
      </c>
      <c r="F587" t="s">
        <v>353</v>
      </c>
    </row>
    <row r="588" spans="1:6" hidden="1" x14ac:dyDescent="0.35">
      <c r="A588" s="110">
        <v>45788</v>
      </c>
      <c r="B588" t="s">
        <v>236</v>
      </c>
      <c r="D588">
        <v>2.6</v>
      </c>
      <c r="E588" t="s">
        <v>384</v>
      </c>
      <c r="F588" t="s">
        <v>353</v>
      </c>
    </row>
    <row r="589" spans="1:6" hidden="1" x14ac:dyDescent="0.35">
      <c r="A589" s="110">
        <v>45788</v>
      </c>
      <c r="B589" t="s">
        <v>235</v>
      </c>
      <c r="D589">
        <v>4.5</v>
      </c>
      <c r="E589" t="s">
        <v>384</v>
      </c>
      <c r="F589" t="s">
        <v>353</v>
      </c>
    </row>
    <row r="590" spans="1:6" hidden="1" x14ac:dyDescent="0.35">
      <c r="A590" s="110">
        <v>45788</v>
      </c>
      <c r="B590" t="s">
        <v>204</v>
      </c>
      <c r="D590">
        <v>4.3</v>
      </c>
      <c r="E590" t="s">
        <v>3</v>
      </c>
      <c r="F590" t="s">
        <v>353</v>
      </c>
    </row>
    <row r="591" spans="1:6" hidden="1" x14ac:dyDescent="0.35">
      <c r="A591" s="110">
        <v>45788</v>
      </c>
      <c r="B591" t="s">
        <v>252</v>
      </c>
      <c r="D591">
        <v>0.7</v>
      </c>
      <c r="E591" t="s">
        <v>1</v>
      </c>
      <c r="F591" t="s">
        <v>353</v>
      </c>
    </row>
    <row r="592" spans="1:6" hidden="1" x14ac:dyDescent="0.35">
      <c r="A592" s="110">
        <v>45788</v>
      </c>
      <c r="B592" t="s">
        <v>225</v>
      </c>
      <c r="D592">
        <v>5.95</v>
      </c>
      <c r="E592" t="s">
        <v>1</v>
      </c>
      <c r="F592" t="s">
        <v>353</v>
      </c>
    </row>
    <row r="593" spans="1:6" hidden="1" x14ac:dyDescent="0.35">
      <c r="A593" s="110">
        <v>45788</v>
      </c>
      <c r="B593" t="s">
        <v>174</v>
      </c>
      <c r="D593">
        <v>1.8</v>
      </c>
      <c r="E593" t="s">
        <v>1</v>
      </c>
      <c r="F593" t="s">
        <v>353</v>
      </c>
    </row>
    <row r="594" spans="1:6" hidden="1" x14ac:dyDescent="0.35">
      <c r="A594" s="110">
        <v>45788</v>
      </c>
      <c r="B594" t="s">
        <v>433</v>
      </c>
      <c r="D594">
        <v>1.85</v>
      </c>
      <c r="E594" t="s">
        <v>1</v>
      </c>
      <c r="F594" t="s">
        <v>353</v>
      </c>
    </row>
    <row r="595" spans="1:6" hidden="1" x14ac:dyDescent="0.35">
      <c r="A595" s="110">
        <v>45788</v>
      </c>
      <c r="B595" t="s">
        <v>221</v>
      </c>
      <c r="D595">
        <v>11.55</v>
      </c>
      <c r="E595" t="s">
        <v>3</v>
      </c>
      <c r="F595" t="s">
        <v>353</v>
      </c>
    </row>
    <row r="596" spans="1:6" hidden="1" x14ac:dyDescent="0.35">
      <c r="A596" s="110">
        <v>45788</v>
      </c>
      <c r="B596" t="s">
        <v>486</v>
      </c>
      <c r="D596">
        <v>4.2699999999999996</v>
      </c>
      <c r="E596" t="s">
        <v>384</v>
      </c>
      <c r="F596" t="s">
        <v>353</v>
      </c>
    </row>
    <row r="597" spans="1:6" hidden="1" x14ac:dyDescent="0.35">
      <c r="A597" s="110">
        <v>45788</v>
      </c>
      <c r="B597" t="s">
        <v>309</v>
      </c>
      <c r="D597">
        <v>4</v>
      </c>
      <c r="E597" t="s">
        <v>384</v>
      </c>
      <c r="F597" t="s">
        <v>353</v>
      </c>
    </row>
    <row r="598" spans="1:6" hidden="1" x14ac:dyDescent="0.35">
      <c r="A598" s="110">
        <v>45788</v>
      </c>
      <c r="B598" t="s">
        <v>250</v>
      </c>
      <c r="D598">
        <v>1.25</v>
      </c>
      <c r="E598" t="s">
        <v>3</v>
      </c>
      <c r="F598" t="s">
        <v>353</v>
      </c>
    </row>
    <row r="599" spans="1:6" hidden="1" x14ac:dyDescent="0.35">
      <c r="A599" s="110">
        <v>45788</v>
      </c>
      <c r="B599" t="s">
        <v>281</v>
      </c>
      <c r="D599">
        <v>0.5</v>
      </c>
      <c r="E599" t="s">
        <v>384</v>
      </c>
      <c r="F599" t="s">
        <v>353</v>
      </c>
    </row>
    <row r="600" spans="1:6" hidden="1" x14ac:dyDescent="0.35">
      <c r="A600" s="110">
        <v>45788</v>
      </c>
      <c r="B600" t="s">
        <v>179</v>
      </c>
      <c r="D600">
        <v>1.3</v>
      </c>
      <c r="E600" t="s">
        <v>384</v>
      </c>
      <c r="F600" t="s">
        <v>353</v>
      </c>
    </row>
    <row r="601" spans="1:6" hidden="1" x14ac:dyDescent="0.35">
      <c r="A601" s="110">
        <v>45788</v>
      </c>
      <c r="B601" t="s">
        <v>173</v>
      </c>
      <c r="D601">
        <v>1.49</v>
      </c>
      <c r="E601" t="s">
        <v>1</v>
      </c>
      <c r="F601" t="s">
        <v>353</v>
      </c>
    </row>
    <row r="602" spans="1:6" hidden="1" x14ac:dyDescent="0.35">
      <c r="A602" s="110">
        <v>45788</v>
      </c>
      <c r="B602" t="s">
        <v>200</v>
      </c>
      <c r="D602">
        <v>3.375</v>
      </c>
      <c r="E602" t="s">
        <v>3</v>
      </c>
      <c r="F602" t="s">
        <v>353</v>
      </c>
    </row>
    <row r="603" spans="1:6" hidden="1" x14ac:dyDescent="0.35">
      <c r="A603" s="110">
        <v>45788</v>
      </c>
      <c r="B603" t="s">
        <v>202</v>
      </c>
      <c r="D603">
        <v>4.34</v>
      </c>
      <c r="E603" t="s">
        <v>3</v>
      </c>
      <c r="F603" t="s">
        <v>353</v>
      </c>
    </row>
    <row r="604" spans="1:6" hidden="1" x14ac:dyDescent="0.35">
      <c r="A604" s="110">
        <v>45788</v>
      </c>
      <c r="B604" t="s">
        <v>217</v>
      </c>
      <c r="D604">
        <v>2.7250000000000001</v>
      </c>
      <c r="E604" t="s">
        <v>1</v>
      </c>
      <c r="F604" t="s">
        <v>353</v>
      </c>
    </row>
    <row r="605" spans="1:6" hidden="1" x14ac:dyDescent="0.35">
      <c r="A605" s="110">
        <v>45788</v>
      </c>
      <c r="B605" t="s">
        <v>222</v>
      </c>
      <c r="D605">
        <v>25</v>
      </c>
      <c r="E605" t="s">
        <v>1</v>
      </c>
      <c r="F605" t="s">
        <v>353</v>
      </c>
    </row>
    <row r="606" spans="1:6" hidden="1" x14ac:dyDescent="0.35">
      <c r="A606" s="110">
        <v>45788</v>
      </c>
      <c r="B606" t="s">
        <v>220</v>
      </c>
      <c r="D606">
        <v>11</v>
      </c>
      <c r="E606" t="s">
        <v>1</v>
      </c>
      <c r="F606" t="s">
        <v>353</v>
      </c>
    </row>
    <row r="607" spans="1:6" hidden="1" x14ac:dyDescent="0.35">
      <c r="A607" s="110">
        <v>45788</v>
      </c>
      <c r="B607" t="s">
        <v>241</v>
      </c>
      <c r="D607">
        <v>40</v>
      </c>
      <c r="E607" t="s">
        <v>384</v>
      </c>
      <c r="F607" t="s">
        <v>353</v>
      </c>
    </row>
    <row r="608" spans="1:6" hidden="1" x14ac:dyDescent="0.35">
      <c r="A608" s="110">
        <v>45788</v>
      </c>
      <c r="B608" t="s">
        <v>110</v>
      </c>
      <c r="D608">
        <v>4</v>
      </c>
      <c r="E608" t="s">
        <v>3</v>
      </c>
      <c r="F608" t="s">
        <v>353</v>
      </c>
    </row>
    <row r="609" spans="1:6" hidden="1" x14ac:dyDescent="0.35">
      <c r="A609" s="110">
        <v>45788</v>
      </c>
      <c r="B609" t="s">
        <v>201</v>
      </c>
      <c r="D609">
        <v>2.4249999999999998</v>
      </c>
      <c r="E609" t="s">
        <v>3</v>
      </c>
      <c r="F609" t="s">
        <v>353</v>
      </c>
    </row>
    <row r="610" spans="1:6" hidden="1" x14ac:dyDescent="0.35">
      <c r="A610" s="110">
        <v>45788</v>
      </c>
      <c r="B610" t="s">
        <v>251</v>
      </c>
      <c r="C610" t="s">
        <v>254</v>
      </c>
      <c r="D610">
        <v>13</v>
      </c>
      <c r="E610" t="s">
        <v>1</v>
      </c>
      <c r="F610" t="s">
        <v>353</v>
      </c>
    </row>
    <row r="611" spans="1:6" hidden="1" x14ac:dyDescent="0.35">
      <c r="A611" s="110">
        <v>45788</v>
      </c>
      <c r="B611" t="s">
        <v>335</v>
      </c>
      <c r="D611">
        <v>7</v>
      </c>
      <c r="E611" t="s">
        <v>3</v>
      </c>
      <c r="F611" t="s">
        <v>353</v>
      </c>
    </row>
    <row r="612" spans="1:6" hidden="1" x14ac:dyDescent="0.35">
      <c r="A612" s="110">
        <v>45788</v>
      </c>
      <c r="B612" t="s">
        <v>341</v>
      </c>
      <c r="D612">
        <v>1</v>
      </c>
      <c r="E612" t="s">
        <v>313</v>
      </c>
      <c r="F612" t="s">
        <v>353</v>
      </c>
    </row>
    <row r="613" spans="1:6" hidden="1" x14ac:dyDescent="0.35">
      <c r="A613" s="110">
        <v>45788</v>
      </c>
      <c r="B613" t="s">
        <v>167</v>
      </c>
      <c r="D613">
        <v>120</v>
      </c>
      <c r="E613" t="s">
        <v>386</v>
      </c>
      <c r="F613" t="s">
        <v>353</v>
      </c>
    </row>
    <row r="614" spans="1:6" hidden="1" x14ac:dyDescent="0.35">
      <c r="A614" s="110">
        <v>45788</v>
      </c>
      <c r="B614" t="s">
        <v>156</v>
      </c>
      <c r="D614">
        <v>0.54</v>
      </c>
      <c r="E614" t="s">
        <v>386</v>
      </c>
      <c r="F614" t="s">
        <v>353</v>
      </c>
    </row>
    <row r="615" spans="1:6" hidden="1" x14ac:dyDescent="0.35">
      <c r="A615" s="110">
        <v>45788</v>
      </c>
      <c r="B615" t="s">
        <v>155</v>
      </c>
      <c r="D615">
        <v>0.5</v>
      </c>
      <c r="E615" t="s">
        <v>386</v>
      </c>
      <c r="F615" t="s">
        <v>353</v>
      </c>
    </row>
    <row r="616" spans="1:6" hidden="1" x14ac:dyDescent="0.35">
      <c r="A616" s="110">
        <v>45788</v>
      </c>
      <c r="B616" t="s">
        <v>154</v>
      </c>
      <c r="D616">
        <v>1.4</v>
      </c>
      <c r="E616" t="s">
        <v>386</v>
      </c>
      <c r="F616" t="s">
        <v>353</v>
      </c>
    </row>
    <row r="617" spans="1:6" hidden="1" x14ac:dyDescent="0.35">
      <c r="A617" s="110">
        <v>45788</v>
      </c>
      <c r="B617" t="s">
        <v>152</v>
      </c>
      <c r="D617">
        <v>3.7</v>
      </c>
      <c r="E617" t="s">
        <v>386</v>
      </c>
      <c r="F617" t="s">
        <v>353</v>
      </c>
    </row>
    <row r="618" spans="1:6" hidden="1" x14ac:dyDescent="0.35">
      <c r="A618" s="110">
        <v>45788</v>
      </c>
      <c r="B618" t="s">
        <v>45</v>
      </c>
      <c r="E618" t="s">
        <v>386</v>
      </c>
      <c r="F618" t="s">
        <v>353</v>
      </c>
    </row>
    <row r="619" spans="1:6" hidden="1" x14ac:dyDescent="0.35">
      <c r="A619" s="110">
        <v>45788</v>
      </c>
      <c r="B619" t="s">
        <v>232</v>
      </c>
      <c r="D619">
        <v>0.1</v>
      </c>
      <c r="E619" t="s">
        <v>386</v>
      </c>
      <c r="F619" t="s">
        <v>353</v>
      </c>
    </row>
    <row r="620" spans="1:6" hidden="1" x14ac:dyDescent="0.35">
      <c r="A620" s="110">
        <v>45788</v>
      </c>
      <c r="B620" t="s">
        <v>153</v>
      </c>
      <c r="D620">
        <v>3.2</v>
      </c>
      <c r="E620" t="s">
        <v>386</v>
      </c>
      <c r="F620" t="s">
        <v>353</v>
      </c>
    </row>
    <row r="621" spans="1:6" hidden="1" x14ac:dyDescent="0.35">
      <c r="A621" s="110">
        <v>45788</v>
      </c>
      <c r="B621" t="s">
        <v>102</v>
      </c>
      <c r="D621">
        <v>0.9</v>
      </c>
      <c r="E621" t="s">
        <v>3</v>
      </c>
      <c r="F621" t="s">
        <v>353</v>
      </c>
    </row>
    <row r="622" spans="1:6" hidden="1" x14ac:dyDescent="0.35">
      <c r="A622" s="110">
        <v>45788</v>
      </c>
      <c r="B622" t="s">
        <v>340</v>
      </c>
      <c r="D622">
        <v>2.87</v>
      </c>
      <c r="E622" t="s">
        <v>3</v>
      </c>
      <c r="F622" t="s">
        <v>353</v>
      </c>
    </row>
    <row r="623" spans="1:6" hidden="1" x14ac:dyDescent="0.35">
      <c r="A623" s="110">
        <v>45788</v>
      </c>
      <c r="B623" t="s">
        <v>216</v>
      </c>
      <c r="D623">
        <v>0.53</v>
      </c>
      <c r="E623" t="s">
        <v>384</v>
      </c>
      <c r="F623" t="s">
        <v>353</v>
      </c>
    </row>
    <row r="624" spans="1:6" hidden="1" x14ac:dyDescent="0.35">
      <c r="A624" s="110">
        <v>45788</v>
      </c>
      <c r="B624" t="s">
        <v>102</v>
      </c>
      <c r="D624">
        <v>1</v>
      </c>
      <c r="E624" t="s">
        <v>3</v>
      </c>
      <c r="F624" t="s">
        <v>353</v>
      </c>
    </row>
    <row r="625" spans="1:6" hidden="1" x14ac:dyDescent="0.35">
      <c r="A625" s="110">
        <v>45797</v>
      </c>
      <c r="B625" t="s">
        <v>25</v>
      </c>
      <c r="D625">
        <v>1.48</v>
      </c>
      <c r="E625" t="s">
        <v>3</v>
      </c>
      <c r="F625" t="s">
        <v>353</v>
      </c>
    </row>
    <row r="626" spans="1:6" hidden="1" x14ac:dyDescent="0.35">
      <c r="A626" s="110">
        <v>45797</v>
      </c>
      <c r="B626" t="s">
        <v>249</v>
      </c>
      <c r="D626">
        <v>25</v>
      </c>
      <c r="E626" t="s">
        <v>1</v>
      </c>
      <c r="F626" t="s">
        <v>353</v>
      </c>
    </row>
    <row r="627" spans="1:6" hidden="1" x14ac:dyDescent="0.35">
      <c r="A627" s="110">
        <v>45797</v>
      </c>
      <c r="B627" t="s">
        <v>247</v>
      </c>
      <c r="D627">
        <v>275</v>
      </c>
      <c r="E627" t="s">
        <v>1</v>
      </c>
      <c r="F627" t="s">
        <v>353</v>
      </c>
    </row>
    <row r="628" spans="1:6" hidden="1" x14ac:dyDescent="0.35">
      <c r="A628" s="110">
        <v>45797</v>
      </c>
      <c r="B628" t="s">
        <v>246</v>
      </c>
      <c r="D628">
        <v>62.5</v>
      </c>
      <c r="E628" t="s">
        <v>1</v>
      </c>
      <c r="F628" t="s">
        <v>353</v>
      </c>
    </row>
    <row r="629" spans="1:6" hidden="1" x14ac:dyDescent="0.35">
      <c r="A629" s="110">
        <v>45797</v>
      </c>
      <c r="B629" t="s">
        <v>248</v>
      </c>
      <c r="D629">
        <v>25</v>
      </c>
      <c r="E629" t="s">
        <v>1</v>
      </c>
      <c r="F629" t="s">
        <v>353</v>
      </c>
    </row>
    <row r="630" spans="1:6" hidden="1" x14ac:dyDescent="0.35">
      <c r="A630" s="110">
        <v>45797</v>
      </c>
      <c r="B630" t="s">
        <v>330</v>
      </c>
      <c r="E630" t="s">
        <v>3</v>
      </c>
      <c r="F630" t="s">
        <v>353</v>
      </c>
    </row>
    <row r="631" spans="1:6" hidden="1" x14ac:dyDescent="0.35">
      <c r="A631" s="110">
        <v>45797</v>
      </c>
      <c r="B631" t="s">
        <v>128</v>
      </c>
      <c r="D631">
        <v>5</v>
      </c>
      <c r="E631" t="s">
        <v>383</v>
      </c>
      <c r="F631" t="s">
        <v>353</v>
      </c>
    </row>
    <row r="632" spans="1:6" hidden="1" x14ac:dyDescent="0.35">
      <c r="A632" s="110">
        <v>45797</v>
      </c>
      <c r="B632" t="s">
        <v>236</v>
      </c>
      <c r="D632">
        <v>2.6</v>
      </c>
      <c r="E632" t="s">
        <v>384</v>
      </c>
      <c r="F632" t="s">
        <v>353</v>
      </c>
    </row>
    <row r="633" spans="1:6" hidden="1" x14ac:dyDescent="0.35">
      <c r="A633" s="110">
        <v>45797</v>
      </c>
      <c r="B633" t="s">
        <v>235</v>
      </c>
      <c r="D633">
        <v>5</v>
      </c>
      <c r="E633" t="s">
        <v>384</v>
      </c>
      <c r="F633" t="s">
        <v>353</v>
      </c>
    </row>
    <row r="634" spans="1:6" hidden="1" x14ac:dyDescent="0.35">
      <c r="A634" s="110">
        <v>45797</v>
      </c>
      <c r="B634" t="s">
        <v>204</v>
      </c>
      <c r="D634">
        <v>4.3</v>
      </c>
      <c r="E634" t="s">
        <v>3</v>
      </c>
      <c r="F634" t="s">
        <v>353</v>
      </c>
    </row>
    <row r="635" spans="1:6" hidden="1" x14ac:dyDescent="0.35">
      <c r="A635" s="110">
        <v>45797</v>
      </c>
      <c r="B635" t="s">
        <v>252</v>
      </c>
      <c r="D635">
        <v>0.68</v>
      </c>
      <c r="E635" t="s">
        <v>1</v>
      </c>
      <c r="F635" t="s">
        <v>353</v>
      </c>
    </row>
    <row r="636" spans="1:6" hidden="1" x14ac:dyDescent="0.35">
      <c r="A636" s="110">
        <v>45797</v>
      </c>
      <c r="B636" t="s">
        <v>225</v>
      </c>
      <c r="D636">
        <v>5.92</v>
      </c>
      <c r="E636" t="s">
        <v>1</v>
      </c>
      <c r="F636" t="s">
        <v>353</v>
      </c>
    </row>
    <row r="637" spans="1:6" hidden="1" x14ac:dyDescent="0.35">
      <c r="A637" s="110">
        <v>45797</v>
      </c>
      <c r="B637" t="s">
        <v>174</v>
      </c>
      <c r="D637">
        <v>1.4</v>
      </c>
      <c r="E637" t="s">
        <v>1</v>
      </c>
      <c r="F637" t="s">
        <v>353</v>
      </c>
    </row>
    <row r="638" spans="1:6" hidden="1" x14ac:dyDescent="0.35">
      <c r="A638" s="110">
        <v>45797</v>
      </c>
      <c r="B638" t="s">
        <v>433</v>
      </c>
      <c r="D638">
        <v>1.835</v>
      </c>
      <c r="E638" t="s">
        <v>1</v>
      </c>
      <c r="F638" t="s">
        <v>353</v>
      </c>
    </row>
    <row r="639" spans="1:6" hidden="1" x14ac:dyDescent="0.35">
      <c r="A639" s="110">
        <v>45797</v>
      </c>
      <c r="B639" t="s">
        <v>221</v>
      </c>
      <c r="D639">
        <v>10.130000000000001</v>
      </c>
      <c r="E639" t="s">
        <v>3</v>
      </c>
      <c r="F639" t="s">
        <v>353</v>
      </c>
    </row>
    <row r="640" spans="1:6" hidden="1" x14ac:dyDescent="0.35">
      <c r="A640" s="110">
        <v>45797</v>
      </c>
      <c r="B640" t="s">
        <v>486</v>
      </c>
      <c r="D640">
        <v>4.24</v>
      </c>
      <c r="E640" t="s">
        <v>384</v>
      </c>
      <c r="F640" t="s">
        <v>353</v>
      </c>
    </row>
    <row r="641" spans="1:6" hidden="1" x14ac:dyDescent="0.35">
      <c r="A641" s="110">
        <v>45797</v>
      </c>
      <c r="B641" t="s">
        <v>309</v>
      </c>
      <c r="D641">
        <v>4</v>
      </c>
      <c r="E641" t="s">
        <v>384</v>
      </c>
      <c r="F641" t="s">
        <v>353</v>
      </c>
    </row>
    <row r="642" spans="1:6" hidden="1" x14ac:dyDescent="0.35">
      <c r="A642" s="110">
        <v>45797</v>
      </c>
      <c r="B642" t="s">
        <v>250</v>
      </c>
      <c r="D642">
        <v>1.25</v>
      </c>
      <c r="E642" t="s">
        <v>3</v>
      </c>
      <c r="F642" t="s">
        <v>353</v>
      </c>
    </row>
    <row r="643" spans="1:6" hidden="1" x14ac:dyDescent="0.35">
      <c r="A643" s="110">
        <v>45797</v>
      </c>
      <c r="B643" t="s">
        <v>281</v>
      </c>
      <c r="D643">
        <v>0.5</v>
      </c>
      <c r="E643" t="s">
        <v>384</v>
      </c>
      <c r="F643" t="s">
        <v>353</v>
      </c>
    </row>
    <row r="644" spans="1:6" hidden="1" x14ac:dyDescent="0.35">
      <c r="A644" s="110">
        <v>45797</v>
      </c>
      <c r="B644" t="s">
        <v>179</v>
      </c>
      <c r="D644">
        <v>1</v>
      </c>
      <c r="E644" t="s">
        <v>384</v>
      </c>
      <c r="F644" t="s">
        <v>353</v>
      </c>
    </row>
    <row r="645" spans="1:6" hidden="1" x14ac:dyDescent="0.35">
      <c r="A645" s="110">
        <v>45797</v>
      </c>
      <c r="B645" t="s">
        <v>173</v>
      </c>
      <c r="D645">
        <v>1.37</v>
      </c>
      <c r="E645" t="s">
        <v>1</v>
      </c>
      <c r="F645" t="s">
        <v>353</v>
      </c>
    </row>
    <row r="646" spans="1:6" hidden="1" x14ac:dyDescent="0.35">
      <c r="A646" s="110">
        <v>45797</v>
      </c>
      <c r="B646" t="s">
        <v>200</v>
      </c>
      <c r="D646">
        <v>3.5550000000000002</v>
      </c>
      <c r="E646" t="s">
        <v>3</v>
      </c>
      <c r="F646" t="s">
        <v>353</v>
      </c>
    </row>
    <row r="647" spans="1:6" hidden="1" x14ac:dyDescent="0.35">
      <c r="A647" s="110">
        <v>45797</v>
      </c>
      <c r="B647" t="s">
        <v>336</v>
      </c>
      <c r="D647">
        <v>0.53</v>
      </c>
      <c r="E647" t="s">
        <v>384</v>
      </c>
      <c r="F647" t="s">
        <v>353</v>
      </c>
    </row>
    <row r="648" spans="1:6" hidden="1" x14ac:dyDescent="0.35">
      <c r="A648" s="110">
        <v>45797</v>
      </c>
      <c r="B648" t="s">
        <v>203</v>
      </c>
      <c r="E648" t="s">
        <v>384</v>
      </c>
      <c r="F648" t="s">
        <v>353</v>
      </c>
    </row>
    <row r="649" spans="1:6" hidden="1" x14ac:dyDescent="0.35">
      <c r="A649" s="110">
        <v>45797</v>
      </c>
      <c r="B649" t="s">
        <v>202</v>
      </c>
      <c r="D649">
        <v>4.2450000000000001</v>
      </c>
      <c r="E649" t="s">
        <v>3</v>
      </c>
      <c r="F649" t="s">
        <v>353</v>
      </c>
    </row>
    <row r="650" spans="1:6" hidden="1" x14ac:dyDescent="0.35">
      <c r="A650" s="110">
        <v>45797</v>
      </c>
      <c r="B650" t="s">
        <v>217</v>
      </c>
      <c r="D650">
        <v>2.38</v>
      </c>
      <c r="E650" t="s">
        <v>1</v>
      </c>
      <c r="F650" t="s">
        <v>353</v>
      </c>
    </row>
    <row r="651" spans="1:6" hidden="1" x14ac:dyDescent="0.35">
      <c r="A651" s="110">
        <v>45797</v>
      </c>
      <c r="B651" t="s">
        <v>222</v>
      </c>
      <c r="D651">
        <v>12</v>
      </c>
      <c r="E651" t="s">
        <v>1</v>
      </c>
      <c r="F651" t="s">
        <v>353</v>
      </c>
    </row>
    <row r="652" spans="1:6" hidden="1" x14ac:dyDescent="0.35">
      <c r="A652" s="110">
        <v>45797</v>
      </c>
      <c r="B652" t="s">
        <v>220</v>
      </c>
      <c r="D652">
        <v>11</v>
      </c>
      <c r="E652" t="s">
        <v>1</v>
      </c>
      <c r="F652" t="s">
        <v>353</v>
      </c>
    </row>
    <row r="653" spans="1:6" hidden="1" x14ac:dyDescent="0.35">
      <c r="A653" s="110">
        <v>45797</v>
      </c>
      <c r="B653" t="s">
        <v>241</v>
      </c>
      <c r="D653">
        <v>40</v>
      </c>
      <c r="E653" t="s">
        <v>384</v>
      </c>
      <c r="F653" t="s">
        <v>353</v>
      </c>
    </row>
    <row r="654" spans="1:6" hidden="1" x14ac:dyDescent="0.35">
      <c r="A654" s="110">
        <v>45797</v>
      </c>
      <c r="B654" t="s">
        <v>110</v>
      </c>
      <c r="D654">
        <v>3.35</v>
      </c>
      <c r="E654" t="s">
        <v>3</v>
      </c>
      <c r="F654" t="s">
        <v>353</v>
      </c>
    </row>
    <row r="655" spans="1:6" hidden="1" x14ac:dyDescent="0.35">
      <c r="A655" s="110">
        <v>45797</v>
      </c>
      <c r="B655" t="s">
        <v>201</v>
      </c>
      <c r="D655">
        <v>0.745</v>
      </c>
      <c r="E655" t="s">
        <v>3</v>
      </c>
      <c r="F655" t="s">
        <v>353</v>
      </c>
    </row>
    <row r="656" spans="1:6" hidden="1" x14ac:dyDescent="0.35">
      <c r="A656" s="110">
        <v>45797</v>
      </c>
      <c r="B656" t="s">
        <v>218</v>
      </c>
      <c r="D656">
        <v>1.2</v>
      </c>
      <c r="E656" t="s">
        <v>1</v>
      </c>
      <c r="F656" t="s">
        <v>353</v>
      </c>
    </row>
    <row r="657" spans="1:6" hidden="1" x14ac:dyDescent="0.35">
      <c r="A657" s="110">
        <v>45797</v>
      </c>
      <c r="B657" t="s">
        <v>339</v>
      </c>
      <c r="D657">
        <v>0.14000000000000001</v>
      </c>
      <c r="E657" t="s">
        <v>384</v>
      </c>
      <c r="F657" t="s">
        <v>353</v>
      </c>
    </row>
    <row r="658" spans="1:6" hidden="1" x14ac:dyDescent="0.35">
      <c r="A658" s="110">
        <v>45797</v>
      </c>
      <c r="B658" t="s">
        <v>219</v>
      </c>
      <c r="D658">
        <v>1</v>
      </c>
      <c r="E658" t="s">
        <v>1</v>
      </c>
      <c r="F658" t="s">
        <v>353</v>
      </c>
    </row>
    <row r="659" spans="1:6" hidden="1" x14ac:dyDescent="0.35">
      <c r="A659" s="110">
        <v>45797</v>
      </c>
      <c r="B659" t="s">
        <v>198</v>
      </c>
      <c r="D659">
        <v>0.56499999999999995</v>
      </c>
      <c r="E659" t="s">
        <v>384</v>
      </c>
      <c r="F659" t="s">
        <v>353</v>
      </c>
    </row>
    <row r="660" spans="1:6" hidden="1" x14ac:dyDescent="0.35">
      <c r="A660" s="110">
        <v>45797</v>
      </c>
      <c r="B660" t="s">
        <v>206</v>
      </c>
      <c r="D660">
        <v>0.73499999999999999</v>
      </c>
      <c r="E660" t="s">
        <v>384</v>
      </c>
      <c r="F660" t="s">
        <v>353</v>
      </c>
    </row>
    <row r="661" spans="1:6" hidden="1" x14ac:dyDescent="0.35">
      <c r="A661" s="110">
        <v>45797</v>
      </c>
      <c r="B661" t="s">
        <v>224</v>
      </c>
      <c r="D661">
        <v>0.86499999999999999</v>
      </c>
      <c r="E661" t="s">
        <v>1</v>
      </c>
      <c r="F661" t="s">
        <v>353</v>
      </c>
    </row>
    <row r="662" spans="1:6" hidden="1" x14ac:dyDescent="0.35">
      <c r="A662" s="110">
        <v>45797</v>
      </c>
      <c r="B662" t="s">
        <v>251</v>
      </c>
      <c r="C662" t="s">
        <v>254</v>
      </c>
      <c r="D662">
        <v>12.835000000000001</v>
      </c>
      <c r="E662" t="s">
        <v>1</v>
      </c>
      <c r="F662" t="s">
        <v>353</v>
      </c>
    </row>
    <row r="663" spans="1:6" hidden="1" x14ac:dyDescent="0.35">
      <c r="A663" s="110">
        <v>45797</v>
      </c>
      <c r="B663" t="s">
        <v>335</v>
      </c>
      <c r="D663">
        <v>6.6</v>
      </c>
      <c r="E663" t="s">
        <v>3</v>
      </c>
      <c r="F663" t="s">
        <v>353</v>
      </c>
    </row>
    <row r="664" spans="1:6" hidden="1" x14ac:dyDescent="0.35">
      <c r="A664" s="110">
        <v>45797</v>
      </c>
      <c r="B664" t="s">
        <v>168</v>
      </c>
      <c r="D664">
        <v>4</v>
      </c>
      <c r="E664" t="s">
        <v>313</v>
      </c>
      <c r="F664" t="s">
        <v>353</v>
      </c>
    </row>
    <row r="665" spans="1:6" hidden="1" x14ac:dyDescent="0.35">
      <c r="A665" s="110">
        <v>45797</v>
      </c>
      <c r="B665" t="s">
        <v>341</v>
      </c>
      <c r="D665">
        <v>1</v>
      </c>
      <c r="E665" t="s">
        <v>313</v>
      </c>
      <c r="F665" t="s">
        <v>353</v>
      </c>
    </row>
    <row r="666" spans="1:6" hidden="1" x14ac:dyDescent="0.35">
      <c r="A666" s="110">
        <v>45797</v>
      </c>
      <c r="B666" t="s">
        <v>167</v>
      </c>
      <c r="D666">
        <v>90</v>
      </c>
      <c r="E666" t="s">
        <v>386</v>
      </c>
      <c r="F666" t="s">
        <v>353</v>
      </c>
    </row>
    <row r="667" spans="1:6" hidden="1" x14ac:dyDescent="0.35">
      <c r="A667" s="110">
        <v>45797</v>
      </c>
      <c r="B667" t="s">
        <v>155</v>
      </c>
      <c r="D667">
        <v>0.51500000000000001</v>
      </c>
      <c r="E667" t="s">
        <v>386</v>
      </c>
      <c r="F667" t="s">
        <v>353</v>
      </c>
    </row>
    <row r="668" spans="1:6" hidden="1" x14ac:dyDescent="0.35">
      <c r="A668" s="110">
        <v>45797</v>
      </c>
      <c r="B668" t="s">
        <v>154</v>
      </c>
      <c r="D668">
        <v>1.4</v>
      </c>
      <c r="E668" t="s">
        <v>386</v>
      </c>
      <c r="F668" t="s">
        <v>353</v>
      </c>
    </row>
    <row r="669" spans="1:6" hidden="1" x14ac:dyDescent="0.35">
      <c r="A669" s="110">
        <v>45797</v>
      </c>
      <c r="B669" t="s">
        <v>327</v>
      </c>
      <c r="D669">
        <v>3.89</v>
      </c>
      <c r="E669" t="s">
        <v>386</v>
      </c>
      <c r="F669" t="s">
        <v>353</v>
      </c>
    </row>
    <row r="670" spans="1:6" hidden="1" x14ac:dyDescent="0.35">
      <c r="A670" s="110">
        <v>45797</v>
      </c>
      <c r="B670" t="s">
        <v>45</v>
      </c>
      <c r="D670">
        <v>0</v>
      </c>
      <c r="E670" t="s">
        <v>386</v>
      </c>
      <c r="F670" t="s">
        <v>353</v>
      </c>
    </row>
    <row r="671" spans="1:6" hidden="1" x14ac:dyDescent="0.35">
      <c r="A671" s="110">
        <v>45797</v>
      </c>
      <c r="B671" t="s">
        <v>232</v>
      </c>
      <c r="D671">
        <v>0</v>
      </c>
      <c r="E671" t="s">
        <v>386</v>
      </c>
      <c r="F671" t="s">
        <v>353</v>
      </c>
    </row>
    <row r="672" spans="1:6" hidden="1" x14ac:dyDescent="0.35">
      <c r="A672" s="110">
        <v>45797</v>
      </c>
      <c r="B672" t="s">
        <v>153</v>
      </c>
      <c r="D672">
        <v>2.98</v>
      </c>
      <c r="E672" t="s">
        <v>386</v>
      </c>
      <c r="F672" t="s">
        <v>353</v>
      </c>
    </row>
    <row r="673" spans="1:6" hidden="1" x14ac:dyDescent="0.35">
      <c r="A673" s="110">
        <v>45797</v>
      </c>
      <c r="B673" t="s">
        <v>102</v>
      </c>
      <c r="D673">
        <v>2.0550000000000002</v>
      </c>
      <c r="E673" t="s">
        <v>3</v>
      </c>
      <c r="F673" t="s">
        <v>353</v>
      </c>
    </row>
    <row r="674" spans="1:6" hidden="1" x14ac:dyDescent="0.35">
      <c r="A674" s="110">
        <v>45797</v>
      </c>
      <c r="B674" t="s">
        <v>214</v>
      </c>
      <c r="D674">
        <v>0</v>
      </c>
      <c r="E674">
        <v>0</v>
      </c>
      <c r="F674" t="s">
        <v>353</v>
      </c>
    </row>
    <row r="675" spans="1:6" hidden="1" x14ac:dyDescent="0.35">
      <c r="A675" s="110">
        <v>45797</v>
      </c>
      <c r="B675" t="s">
        <v>340</v>
      </c>
      <c r="D675">
        <v>2.879</v>
      </c>
      <c r="E675" t="s">
        <v>3</v>
      </c>
      <c r="F675" t="s">
        <v>353</v>
      </c>
    </row>
    <row r="676" spans="1:6" hidden="1" x14ac:dyDescent="0.35">
      <c r="A676" s="110">
        <v>45797</v>
      </c>
      <c r="B676" t="s">
        <v>216</v>
      </c>
      <c r="D676">
        <v>0.52500000000000002</v>
      </c>
      <c r="E676" t="s">
        <v>384</v>
      </c>
      <c r="F676" t="s">
        <v>353</v>
      </c>
    </row>
    <row r="677" spans="1:6" hidden="1" x14ac:dyDescent="0.35">
      <c r="A677" s="110">
        <v>45797</v>
      </c>
      <c r="B677" t="s">
        <v>193</v>
      </c>
      <c r="D677">
        <v>1</v>
      </c>
      <c r="E677" t="s">
        <v>383</v>
      </c>
      <c r="F677" t="s">
        <v>353</v>
      </c>
    </row>
    <row r="678" spans="1:6" hidden="1" x14ac:dyDescent="0.35">
      <c r="A678" s="110">
        <v>45797</v>
      </c>
      <c r="B678" t="s">
        <v>245</v>
      </c>
      <c r="D678">
        <v>0</v>
      </c>
      <c r="E678" t="s">
        <v>3</v>
      </c>
      <c r="F678" t="s">
        <v>353</v>
      </c>
    </row>
    <row r="679" spans="1:6" hidden="1" x14ac:dyDescent="0.35">
      <c r="A679" s="110">
        <v>45810</v>
      </c>
      <c r="B679" t="s">
        <v>457</v>
      </c>
      <c r="C679" t="s">
        <v>280</v>
      </c>
      <c r="D679">
        <v>5</v>
      </c>
      <c r="E679" t="s">
        <v>7</v>
      </c>
      <c r="F679" t="s">
        <v>356</v>
      </c>
    </row>
    <row r="680" spans="1:6" hidden="1" x14ac:dyDescent="0.35">
      <c r="A680" s="110">
        <v>45810</v>
      </c>
      <c r="B680" t="s">
        <v>481</v>
      </c>
      <c r="C680" t="s">
        <v>264</v>
      </c>
      <c r="D680">
        <v>26</v>
      </c>
      <c r="E680" t="s">
        <v>5</v>
      </c>
      <c r="F680" t="s">
        <v>356</v>
      </c>
    </row>
    <row r="681" spans="1:6" hidden="1" x14ac:dyDescent="0.35">
      <c r="A681" s="110">
        <v>45810</v>
      </c>
      <c r="B681" t="s">
        <v>449</v>
      </c>
      <c r="C681" t="s">
        <v>280</v>
      </c>
      <c r="D681">
        <v>10</v>
      </c>
      <c r="E681" t="s">
        <v>7</v>
      </c>
      <c r="F681" t="s">
        <v>356</v>
      </c>
    </row>
    <row r="682" spans="1:6" hidden="1" x14ac:dyDescent="0.35">
      <c r="A682" s="110">
        <v>45810</v>
      </c>
      <c r="B682" t="s">
        <v>450</v>
      </c>
      <c r="C682" t="s">
        <v>280</v>
      </c>
      <c r="D682">
        <v>3.5</v>
      </c>
      <c r="E682" t="s">
        <v>7</v>
      </c>
      <c r="F682" t="s">
        <v>356</v>
      </c>
    </row>
    <row r="683" spans="1:6" hidden="1" x14ac:dyDescent="0.35">
      <c r="A683" s="110">
        <v>45810</v>
      </c>
      <c r="B683" t="s">
        <v>459</v>
      </c>
      <c r="C683" t="s">
        <v>280</v>
      </c>
      <c r="D683">
        <v>5</v>
      </c>
      <c r="E683" t="s">
        <v>7</v>
      </c>
      <c r="F683" t="s">
        <v>356</v>
      </c>
    </row>
    <row r="684" spans="1:6" hidden="1" x14ac:dyDescent="0.35">
      <c r="A684" s="110">
        <v>45810</v>
      </c>
      <c r="B684" t="s">
        <v>302</v>
      </c>
      <c r="C684" t="s">
        <v>280</v>
      </c>
      <c r="D684">
        <v>5</v>
      </c>
      <c r="E684" t="s">
        <v>7</v>
      </c>
      <c r="F684" t="s">
        <v>356</v>
      </c>
    </row>
    <row r="685" spans="1:6" hidden="1" x14ac:dyDescent="0.35">
      <c r="A685" s="110">
        <v>45810</v>
      </c>
      <c r="B685" t="s">
        <v>141</v>
      </c>
      <c r="C685" t="s">
        <v>264</v>
      </c>
      <c r="D685">
        <v>0</v>
      </c>
      <c r="E685" t="s">
        <v>7</v>
      </c>
      <c r="F685" t="s">
        <v>356</v>
      </c>
    </row>
    <row r="686" spans="1:6" hidden="1" x14ac:dyDescent="0.35">
      <c r="A686" s="110">
        <v>45810</v>
      </c>
      <c r="B686" t="s">
        <v>303</v>
      </c>
      <c r="C686" t="s">
        <v>264</v>
      </c>
      <c r="D686">
        <v>0</v>
      </c>
      <c r="E686" t="s">
        <v>7</v>
      </c>
      <c r="F686" t="s">
        <v>356</v>
      </c>
    </row>
    <row r="687" spans="1:6" hidden="1" x14ac:dyDescent="0.35">
      <c r="A687" s="110">
        <v>45810</v>
      </c>
      <c r="B687" t="s">
        <v>301</v>
      </c>
      <c r="C687" t="s">
        <v>280</v>
      </c>
      <c r="D687">
        <v>5.5</v>
      </c>
      <c r="E687" t="s">
        <v>7</v>
      </c>
      <c r="F687" t="s">
        <v>356</v>
      </c>
    </row>
    <row r="688" spans="1:6" hidden="1" x14ac:dyDescent="0.35">
      <c r="A688" s="110">
        <v>45810</v>
      </c>
      <c r="B688" t="s">
        <v>308</v>
      </c>
      <c r="C688" t="s">
        <v>264</v>
      </c>
      <c r="D688">
        <v>1</v>
      </c>
      <c r="E688" t="s">
        <v>7</v>
      </c>
      <c r="F688" t="s">
        <v>356</v>
      </c>
    </row>
    <row r="689" spans="1:6" hidden="1" x14ac:dyDescent="0.35">
      <c r="A689" s="110">
        <v>45810</v>
      </c>
      <c r="B689" t="s">
        <v>458</v>
      </c>
      <c r="C689" t="s">
        <v>264</v>
      </c>
      <c r="D689">
        <v>1</v>
      </c>
      <c r="E689" t="s">
        <v>7</v>
      </c>
      <c r="F689" t="s">
        <v>356</v>
      </c>
    </row>
    <row r="690" spans="1:6" hidden="1" x14ac:dyDescent="0.35">
      <c r="A690" s="110">
        <v>45810</v>
      </c>
      <c r="B690" t="s">
        <v>306</v>
      </c>
      <c r="C690" t="s">
        <v>264</v>
      </c>
      <c r="D690">
        <v>6</v>
      </c>
      <c r="E690" t="s">
        <v>7</v>
      </c>
      <c r="F690" t="s">
        <v>356</v>
      </c>
    </row>
    <row r="691" spans="1:6" hidden="1" x14ac:dyDescent="0.35">
      <c r="A691" s="110">
        <v>45810</v>
      </c>
      <c r="B691" t="s">
        <v>342</v>
      </c>
      <c r="C691" t="s">
        <v>280</v>
      </c>
      <c r="D691">
        <v>4</v>
      </c>
      <c r="E691" t="s">
        <v>7</v>
      </c>
      <c r="F691" t="s">
        <v>356</v>
      </c>
    </row>
    <row r="692" spans="1:6" hidden="1" x14ac:dyDescent="0.35">
      <c r="A692" s="110">
        <v>45810</v>
      </c>
      <c r="B692" t="s">
        <v>452</v>
      </c>
      <c r="C692" t="s">
        <v>264</v>
      </c>
      <c r="D692">
        <v>2</v>
      </c>
      <c r="E692" t="s">
        <v>7</v>
      </c>
      <c r="F692" t="s">
        <v>356</v>
      </c>
    </row>
    <row r="693" spans="1:6" hidden="1" x14ac:dyDescent="0.35">
      <c r="A693" s="110">
        <v>45810</v>
      </c>
      <c r="B693" t="s">
        <v>304</v>
      </c>
      <c r="C693" t="s">
        <v>264</v>
      </c>
      <c r="D693">
        <v>1</v>
      </c>
      <c r="E693" t="s">
        <v>7</v>
      </c>
      <c r="F693" t="s">
        <v>356</v>
      </c>
    </row>
    <row r="694" spans="1:6" hidden="1" x14ac:dyDescent="0.35">
      <c r="A694" s="110">
        <v>45810</v>
      </c>
      <c r="B694" t="s">
        <v>311</v>
      </c>
      <c r="C694" t="s">
        <v>264</v>
      </c>
      <c r="D694">
        <v>0</v>
      </c>
      <c r="E694" t="s">
        <v>7</v>
      </c>
      <c r="F694" t="s">
        <v>356</v>
      </c>
    </row>
    <row r="695" spans="1:6" hidden="1" x14ac:dyDescent="0.35">
      <c r="A695" s="110">
        <v>45810</v>
      </c>
      <c r="B695" t="s">
        <v>300</v>
      </c>
      <c r="C695" t="s">
        <v>280</v>
      </c>
      <c r="D695">
        <v>2</v>
      </c>
      <c r="E695" t="s">
        <v>7</v>
      </c>
      <c r="F695" t="s">
        <v>356</v>
      </c>
    </row>
    <row r="696" spans="1:6" hidden="1" x14ac:dyDescent="0.35">
      <c r="A696" s="110">
        <v>45810</v>
      </c>
      <c r="B696" t="s">
        <v>312</v>
      </c>
      <c r="C696" t="s">
        <v>264</v>
      </c>
      <c r="D696">
        <v>4</v>
      </c>
      <c r="E696" t="s">
        <v>7</v>
      </c>
      <c r="F696" t="s">
        <v>356</v>
      </c>
    </row>
    <row r="697" spans="1:6" hidden="1" x14ac:dyDescent="0.35">
      <c r="A697" s="110">
        <v>45810</v>
      </c>
      <c r="B697" t="s">
        <v>343</v>
      </c>
      <c r="C697" t="s">
        <v>264</v>
      </c>
      <c r="D697">
        <v>0</v>
      </c>
      <c r="E697" t="s">
        <v>7</v>
      </c>
      <c r="F697" t="s">
        <v>356</v>
      </c>
    </row>
    <row r="698" spans="1:6" hidden="1" x14ac:dyDescent="0.35">
      <c r="A698" s="110">
        <v>45810</v>
      </c>
      <c r="B698" t="s">
        <v>482</v>
      </c>
      <c r="C698" t="s">
        <v>280</v>
      </c>
      <c r="D698">
        <v>5</v>
      </c>
      <c r="E698" t="s">
        <v>7</v>
      </c>
      <c r="F698" t="s">
        <v>356</v>
      </c>
    </row>
    <row r="699" spans="1:6" hidden="1" x14ac:dyDescent="0.35">
      <c r="A699" s="110">
        <v>45816</v>
      </c>
      <c r="B699" t="s">
        <v>116</v>
      </c>
      <c r="C699" t="s">
        <v>254</v>
      </c>
      <c r="D699">
        <v>1.5</v>
      </c>
      <c r="E699" t="s">
        <v>383</v>
      </c>
      <c r="F699" t="s">
        <v>356</v>
      </c>
    </row>
    <row r="700" spans="1:6" hidden="1" x14ac:dyDescent="0.35">
      <c r="A700" s="110">
        <v>45816</v>
      </c>
      <c r="B700" t="s">
        <v>185</v>
      </c>
      <c r="C700" t="s">
        <v>254</v>
      </c>
      <c r="D700">
        <v>9</v>
      </c>
      <c r="E700" t="s">
        <v>383</v>
      </c>
      <c r="F700" t="s">
        <v>356</v>
      </c>
    </row>
    <row r="701" spans="1:6" hidden="1" x14ac:dyDescent="0.35">
      <c r="A701" s="110">
        <v>45816</v>
      </c>
      <c r="B701" t="s">
        <v>186</v>
      </c>
      <c r="C701" t="s">
        <v>264</v>
      </c>
      <c r="D701">
        <v>5</v>
      </c>
      <c r="E701" t="s">
        <v>383</v>
      </c>
      <c r="F701" t="s">
        <v>356</v>
      </c>
    </row>
    <row r="702" spans="1:6" hidden="1" x14ac:dyDescent="0.35">
      <c r="A702" s="110">
        <v>45816</v>
      </c>
      <c r="B702" t="s">
        <v>285</v>
      </c>
      <c r="C702" t="s">
        <v>264</v>
      </c>
      <c r="D702">
        <v>31</v>
      </c>
      <c r="E702" t="s">
        <v>383</v>
      </c>
      <c r="F702" t="s">
        <v>356</v>
      </c>
    </row>
    <row r="703" spans="1:6" hidden="1" x14ac:dyDescent="0.35">
      <c r="A703" s="110">
        <v>45816</v>
      </c>
      <c r="B703" t="s">
        <v>288</v>
      </c>
      <c r="C703" t="s">
        <v>254</v>
      </c>
      <c r="D703">
        <v>3.5</v>
      </c>
      <c r="E703" t="s">
        <v>383</v>
      </c>
      <c r="F703" t="s">
        <v>356</v>
      </c>
    </row>
    <row r="704" spans="1:6" hidden="1" x14ac:dyDescent="0.35">
      <c r="A704" s="110">
        <v>45816</v>
      </c>
      <c r="B704" t="s">
        <v>130</v>
      </c>
      <c r="C704" t="s">
        <v>264</v>
      </c>
      <c r="D704">
        <v>3</v>
      </c>
      <c r="E704" t="s">
        <v>383</v>
      </c>
      <c r="F704" t="s">
        <v>356</v>
      </c>
    </row>
    <row r="705" spans="1:7" x14ac:dyDescent="0.35">
      <c r="A705" s="110">
        <v>45816</v>
      </c>
      <c r="B705" t="s">
        <v>298</v>
      </c>
      <c r="C705" t="s">
        <v>264</v>
      </c>
      <c r="D705">
        <v>18</v>
      </c>
      <c r="E705" t="s">
        <v>383</v>
      </c>
      <c r="F705" t="s">
        <v>356</v>
      </c>
      <c r="G705">
        <v>1</v>
      </c>
    </row>
    <row r="706" spans="1:7" x14ac:dyDescent="0.35">
      <c r="A706" s="110">
        <v>45816</v>
      </c>
      <c r="B706" t="s">
        <v>297</v>
      </c>
      <c r="C706" t="s">
        <v>264</v>
      </c>
      <c r="D706">
        <v>0</v>
      </c>
      <c r="E706" t="s">
        <v>383</v>
      </c>
      <c r="F706" t="s">
        <v>356</v>
      </c>
      <c r="G706">
        <v>1</v>
      </c>
    </row>
    <row r="707" spans="1:7" x14ac:dyDescent="0.35">
      <c r="A707" s="110">
        <v>45816</v>
      </c>
      <c r="B707" t="s">
        <v>355</v>
      </c>
      <c r="C707" t="s">
        <v>254</v>
      </c>
      <c r="D707">
        <v>0</v>
      </c>
      <c r="E707" t="s">
        <v>383</v>
      </c>
      <c r="F707" t="s">
        <v>356</v>
      </c>
      <c r="G707">
        <v>1</v>
      </c>
    </row>
    <row r="708" spans="1:7" x14ac:dyDescent="0.35">
      <c r="A708" s="110">
        <v>45816</v>
      </c>
      <c r="B708" t="s">
        <v>192</v>
      </c>
      <c r="C708" t="s">
        <v>264</v>
      </c>
      <c r="D708">
        <v>20</v>
      </c>
      <c r="E708" t="s">
        <v>383</v>
      </c>
      <c r="F708" t="s">
        <v>356</v>
      </c>
      <c r="G708">
        <v>1</v>
      </c>
    </row>
    <row r="709" spans="1:7" x14ac:dyDescent="0.35">
      <c r="A709" s="110">
        <v>45816</v>
      </c>
      <c r="B709" t="s">
        <v>195</v>
      </c>
      <c r="C709" t="s">
        <v>254</v>
      </c>
      <c r="D709">
        <v>0</v>
      </c>
      <c r="E709" t="s">
        <v>383</v>
      </c>
      <c r="F709" t="s">
        <v>356</v>
      </c>
      <c r="G709">
        <v>1</v>
      </c>
    </row>
    <row r="710" spans="1:7" hidden="1" x14ac:dyDescent="0.35">
      <c r="A710" s="110">
        <v>45816</v>
      </c>
      <c r="B710" t="s">
        <v>287</v>
      </c>
      <c r="C710" t="s">
        <v>254</v>
      </c>
      <c r="D710">
        <v>1.85</v>
      </c>
      <c r="E710" t="s">
        <v>383</v>
      </c>
      <c r="F710" t="s">
        <v>356</v>
      </c>
    </row>
    <row r="711" spans="1:7" x14ac:dyDescent="0.35">
      <c r="A711" s="110">
        <v>45816</v>
      </c>
      <c r="B711" t="s">
        <v>299</v>
      </c>
      <c r="C711" t="s">
        <v>254</v>
      </c>
      <c r="D711">
        <v>0</v>
      </c>
      <c r="E711" t="s">
        <v>383</v>
      </c>
      <c r="F711" t="s">
        <v>356</v>
      </c>
      <c r="G711">
        <v>1</v>
      </c>
    </row>
    <row r="712" spans="1:7" x14ac:dyDescent="0.35">
      <c r="A712" s="110">
        <v>45816</v>
      </c>
      <c r="B712" t="s">
        <v>418</v>
      </c>
      <c r="C712" t="s">
        <v>254</v>
      </c>
      <c r="D712">
        <v>0</v>
      </c>
      <c r="E712" t="s">
        <v>383</v>
      </c>
      <c r="F712" t="s">
        <v>356</v>
      </c>
      <c r="G712">
        <v>1</v>
      </c>
    </row>
    <row r="713" spans="1:7" hidden="1" x14ac:dyDescent="0.35">
      <c r="A713" s="110">
        <v>45816</v>
      </c>
      <c r="B713" t="s">
        <v>419</v>
      </c>
      <c r="C713" t="s">
        <v>254</v>
      </c>
      <c r="D713">
        <v>800</v>
      </c>
      <c r="E713" t="s">
        <v>383</v>
      </c>
      <c r="F713" t="s">
        <v>356</v>
      </c>
    </row>
    <row r="714" spans="1:7" hidden="1" x14ac:dyDescent="0.35">
      <c r="A714" s="110">
        <v>45816</v>
      </c>
      <c r="B714" t="s">
        <v>420</v>
      </c>
      <c r="C714" t="s">
        <v>254</v>
      </c>
      <c r="D714">
        <v>600</v>
      </c>
      <c r="E714" t="s">
        <v>383</v>
      </c>
      <c r="F714" t="s">
        <v>356</v>
      </c>
    </row>
    <row r="715" spans="1:7" hidden="1" x14ac:dyDescent="0.35">
      <c r="A715" s="110">
        <v>45816</v>
      </c>
      <c r="B715" t="s">
        <v>421</v>
      </c>
      <c r="C715" t="s">
        <v>254</v>
      </c>
      <c r="D715">
        <v>500</v>
      </c>
      <c r="E715" t="s">
        <v>383</v>
      </c>
      <c r="F715" t="s">
        <v>356</v>
      </c>
    </row>
    <row r="716" spans="1:7" hidden="1" x14ac:dyDescent="0.35">
      <c r="A716" s="110">
        <v>45816</v>
      </c>
      <c r="B716" t="s">
        <v>116</v>
      </c>
      <c r="C716" t="s">
        <v>254</v>
      </c>
      <c r="D716">
        <v>1.5</v>
      </c>
      <c r="E716" t="s">
        <v>383</v>
      </c>
      <c r="F716" t="s">
        <v>356</v>
      </c>
    </row>
    <row r="717" spans="1:7" hidden="1" x14ac:dyDescent="0.35">
      <c r="A717" s="110">
        <v>45816</v>
      </c>
      <c r="B717" t="s">
        <v>422</v>
      </c>
      <c r="C717" t="s">
        <v>254</v>
      </c>
      <c r="D717">
        <v>1.25</v>
      </c>
      <c r="E717" t="s">
        <v>383</v>
      </c>
      <c r="F717" t="s">
        <v>356</v>
      </c>
    </row>
    <row r="718" spans="1:7" x14ac:dyDescent="0.35">
      <c r="A718" s="110">
        <v>45816</v>
      </c>
      <c r="B718" t="s">
        <v>423</v>
      </c>
      <c r="C718" t="s">
        <v>254</v>
      </c>
      <c r="D718">
        <v>0.2</v>
      </c>
      <c r="E718" t="s">
        <v>383</v>
      </c>
      <c r="F718" t="s">
        <v>356</v>
      </c>
      <c r="G718">
        <v>1</v>
      </c>
    </row>
    <row r="719" spans="1:7" hidden="1" x14ac:dyDescent="0.35">
      <c r="A719" s="110">
        <v>45816</v>
      </c>
      <c r="B719" t="s">
        <v>426</v>
      </c>
      <c r="C719" t="s">
        <v>280</v>
      </c>
      <c r="D719">
        <v>2</v>
      </c>
      <c r="E719" t="s">
        <v>383</v>
      </c>
      <c r="F719" t="s">
        <v>356</v>
      </c>
    </row>
    <row r="720" spans="1:7" x14ac:dyDescent="0.35">
      <c r="A720" s="110">
        <v>45816</v>
      </c>
      <c r="B720" t="s">
        <v>427</v>
      </c>
      <c r="C720" t="s">
        <v>280</v>
      </c>
      <c r="D720">
        <v>2</v>
      </c>
      <c r="E720" t="s">
        <v>383</v>
      </c>
      <c r="F720" t="s">
        <v>356</v>
      </c>
      <c r="G720">
        <v>1</v>
      </c>
    </row>
    <row r="721" spans="1:7" hidden="1" x14ac:dyDescent="0.35">
      <c r="A721" s="110">
        <v>45816</v>
      </c>
      <c r="B721" t="s">
        <v>428</v>
      </c>
      <c r="C721" t="s">
        <v>280</v>
      </c>
      <c r="D721">
        <v>1.25</v>
      </c>
      <c r="E721" t="s">
        <v>383</v>
      </c>
      <c r="F721" t="s">
        <v>356</v>
      </c>
    </row>
    <row r="722" spans="1:7" hidden="1" x14ac:dyDescent="0.35">
      <c r="A722" s="110">
        <v>45816</v>
      </c>
      <c r="B722" t="s">
        <v>429</v>
      </c>
      <c r="C722" t="s">
        <v>254</v>
      </c>
      <c r="D722">
        <v>5</v>
      </c>
      <c r="E722" t="s">
        <v>383</v>
      </c>
      <c r="F722" t="s">
        <v>356</v>
      </c>
    </row>
    <row r="723" spans="1:7" x14ac:dyDescent="0.35">
      <c r="A723" s="110">
        <v>45816</v>
      </c>
      <c r="B723" t="s">
        <v>111</v>
      </c>
      <c r="C723" t="s">
        <v>254</v>
      </c>
      <c r="D723">
        <v>0.1</v>
      </c>
      <c r="E723" t="s">
        <v>383</v>
      </c>
      <c r="F723" t="s">
        <v>356</v>
      </c>
      <c r="G723">
        <v>1</v>
      </c>
    </row>
    <row r="724" spans="1:7" x14ac:dyDescent="0.35">
      <c r="A724" s="110">
        <v>45816</v>
      </c>
      <c r="B724" t="s">
        <v>213</v>
      </c>
      <c r="C724" t="s">
        <v>254</v>
      </c>
      <c r="D724">
        <v>0.17499999999999999</v>
      </c>
      <c r="E724" t="s">
        <v>383</v>
      </c>
      <c r="F724" t="s">
        <v>356</v>
      </c>
      <c r="G724">
        <v>1</v>
      </c>
    </row>
    <row r="725" spans="1:7" hidden="1" x14ac:dyDescent="0.35">
      <c r="A725" s="110">
        <v>45823</v>
      </c>
      <c r="B725" t="s">
        <v>120</v>
      </c>
      <c r="C725" t="s">
        <v>254</v>
      </c>
      <c r="D725">
        <v>0.25</v>
      </c>
      <c r="E725" t="s">
        <v>3</v>
      </c>
      <c r="F725" t="s">
        <v>356</v>
      </c>
    </row>
    <row r="726" spans="1:7" hidden="1" x14ac:dyDescent="0.35">
      <c r="A726" s="110">
        <v>45823</v>
      </c>
      <c r="B726" t="s">
        <v>116</v>
      </c>
      <c r="C726" t="s">
        <v>254</v>
      </c>
      <c r="D726">
        <v>1.25</v>
      </c>
      <c r="E726" t="s">
        <v>383</v>
      </c>
      <c r="F726" t="s">
        <v>356</v>
      </c>
    </row>
    <row r="727" spans="1:7" hidden="1" x14ac:dyDescent="0.35">
      <c r="A727" s="110">
        <v>45823</v>
      </c>
      <c r="B727" t="s">
        <v>185</v>
      </c>
      <c r="C727" t="s">
        <v>254</v>
      </c>
      <c r="D727">
        <v>4</v>
      </c>
      <c r="E727" t="s">
        <v>383</v>
      </c>
      <c r="F727" t="s">
        <v>356</v>
      </c>
    </row>
    <row r="728" spans="1:7" hidden="1" x14ac:dyDescent="0.35">
      <c r="A728" s="110">
        <v>45823</v>
      </c>
      <c r="B728" t="s">
        <v>186</v>
      </c>
      <c r="C728" t="s">
        <v>264</v>
      </c>
      <c r="D728">
        <v>3</v>
      </c>
      <c r="E728" t="s">
        <v>383</v>
      </c>
      <c r="F728" t="s">
        <v>356</v>
      </c>
    </row>
    <row r="729" spans="1:7" hidden="1" x14ac:dyDescent="0.35">
      <c r="A729" s="110">
        <v>45823</v>
      </c>
      <c r="B729" t="s">
        <v>285</v>
      </c>
      <c r="C729" t="s">
        <v>264</v>
      </c>
      <c r="D729">
        <v>19</v>
      </c>
      <c r="E729" t="s">
        <v>383</v>
      </c>
      <c r="F729" t="s">
        <v>356</v>
      </c>
    </row>
    <row r="730" spans="1:7" hidden="1" x14ac:dyDescent="0.35">
      <c r="A730" s="110">
        <v>45823</v>
      </c>
      <c r="B730" t="s">
        <v>288</v>
      </c>
      <c r="C730" t="s">
        <v>254</v>
      </c>
      <c r="D730">
        <v>3.2</v>
      </c>
      <c r="E730" t="s">
        <v>383</v>
      </c>
      <c r="F730" t="s">
        <v>356</v>
      </c>
    </row>
    <row r="731" spans="1:7" hidden="1" x14ac:dyDescent="0.35">
      <c r="A731" s="110">
        <v>45823</v>
      </c>
      <c r="B731" t="s">
        <v>130</v>
      </c>
      <c r="C731" t="s">
        <v>264</v>
      </c>
      <c r="D731">
        <v>2</v>
      </c>
      <c r="E731" t="s">
        <v>383</v>
      </c>
      <c r="F731" t="s">
        <v>356</v>
      </c>
    </row>
    <row r="732" spans="1:7" hidden="1" x14ac:dyDescent="0.35">
      <c r="A732" s="110">
        <v>45823</v>
      </c>
      <c r="B732" t="s">
        <v>298</v>
      </c>
      <c r="C732" t="s">
        <v>264</v>
      </c>
      <c r="D732">
        <v>18</v>
      </c>
      <c r="E732" t="s">
        <v>383</v>
      </c>
      <c r="F732" t="s">
        <v>356</v>
      </c>
    </row>
    <row r="733" spans="1:7" hidden="1" x14ac:dyDescent="0.35">
      <c r="A733" s="110">
        <v>45823</v>
      </c>
      <c r="B733" t="s">
        <v>297</v>
      </c>
      <c r="C733" t="s">
        <v>264</v>
      </c>
      <c r="D733">
        <v>100</v>
      </c>
      <c r="E733" t="s">
        <v>383</v>
      </c>
      <c r="F733" t="s">
        <v>356</v>
      </c>
    </row>
    <row r="734" spans="1:7" hidden="1" x14ac:dyDescent="0.35">
      <c r="A734" s="110">
        <v>45823</v>
      </c>
      <c r="B734" t="s">
        <v>355</v>
      </c>
      <c r="C734" t="s">
        <v>254</v>
      </c>
      <c r="D734">
        <v>1</v>
      </c>
      <c r="E734" t="s">
        <v>383</v>
      </c>
      <c r="F734" t="s">
        <v>356</v>
      </c>
    </row>
    <row r="735" spans="1:7" x14ac:dyDescent="0.35">
      <c r="A735" s="110">
        <v>45823</v>
      </c>
      <c r="B735" t="s">
        <v>192</v>
      </c>
      <c r="C735" t="s">
        <v>264</v>
      </c>
      <c r="D735">
        <v>7</v>
      </c>
      <c r="E735" t="s">
        <v>383</v>
      </c>
      <c r="F735" t="s">
        <v>356</v>
      </c>
      <c r="G735">
        <v>1</v>
      </c>
    </row>
    <row r="736" spans="1:7" hidden="1" x14ac:dyDescent="0.35">
      <c r="A736" s="110">
        <v>45823</v>
      </c>
      <c r="B736" t="s">
        <v>195</v>
      </c>
      <c r="C736" t="s">
        <v>254</v>
      </c>
      <c r="D736">
        <v>0.5</v>
      </c>
      <c r="E736" t="s">
        <v>383</v>
      </c>
      <c r="F736" t="s">
        <v>356</v>
      </c>
    </row>
    <row r="737" spans="1:7" hidden="1" x14ac:dyDescent="0.35">
      <c r="A737" s="110">
        <v>45823</v>
      </c>
      <c r="B737" t="s">
        <v>287</v>
      </c>
      <c r="C737" t="s">
        <v>254</v>
      </c>
      <c r="D737">
        <v>1.75</v>
      </c>
      <c r="E737" t="s">
        <v>383</v>
      </c>
      <c r="F737" t="s">
        <v>356</v>
      </c>
    </row>
    <row r="738" spans="1:7" hidden="1" x14ac:dyDescent="0.35">
      <c r="A738" s="110">
        <v>45823</v>
      </c>
      <c r="B738" t="s">
        <v>299</v>
      </c>
      <c r="C738" t="s">
        <v>254</v>
      </c>
      <c r="D738">
        <v>1</v>
      </c>
      <c r="E738" t="s">
        <v>383</v>
      </c>
      <c r="F738" t="s">
        <v>356</v>
      </c>
    </row>
    <row r="739" spans="1:7" hidden="1" x14ac:dyDescent="0.35">
      <c r="A739" s="110">
        <v>45823</v>
      </c>
      <c r="B739" t="s">
        <v>418</v>
      </c>
      <c r="C739" t="s">
        <v>254</v>
      </c>
      <c r="D739">
        <v>0.7</v>
      </c>
      <c r="E739" t="s">
        <v>383</v>
      </c>
      <c r="F739" t="s">
        <v>356</v>
      </c>
    </row>
    <row r="740" spans="1:7" hidden="1" x14ac:dyDescent="0.35">
      <c r="A740" s="110">
        <v>45823</v>
      </c>
      <c r="B740" t="s">
        <v>419</v>
      </c>
      <c r="C740" t="s">
        <v>254</v>
      </c>
      <c r="D740">
        <v>1</v>
      </c>
      <c r="E740" t="s">
        <v>383</v>
      </c>
      <c r="F740" t="s">
        <v>356</v>
      </c>
    </row>
    <row r="741" spans="1:7" hidden="1" x14ac:dyDescent="0.35">
      <c r="A741" s="110">
        <v>45823</v>
      </c>
      <c r="B741" t="s">
        <v>420</v>
      </c>
      <c r="C741" t="s">
        <v>254</v>
      </c>
      <c r="D741">
        <v>1</v>
      </c>
      <c r="E741" t="s">
        <v>383</v>
      </c>
      <c r="F741" t="s">
        <v>356</v>
      </c>
    </row>
    <row r="742" spans="1:7" x14ac:dyDescent="0.35">
      <c r="A742" s="110">
        <v>45823</v>
      </c>
      <c r="B742" t="s">
        <v>421</v>
      </c>
      <c r="C742" t="s">
        <v>254</v>
      </c>
      <c r="D742">
        <v>0.1</v>
      </c>
      <c r="E742" t="s">
        <v>383</v>
      </c>
      <c r="F742" t="s">
        <v>356</v>
      </c>
      <c r="G742">
        <v>1</v>
      </c>
    </row>
    <row r="743" spans="1:7" hidden="1" x14ac:dyDescent="0.35">
      <c r="A743" s="110">
        <v>45823</v>
      </c>
      <c r="B743" t="s">
        <v>116</v>
      </c>
      <c r="C743" t="s">
        <v>254</v>
      </c>
      <c r="D743">
        <v>1.25</v>
      </c>
      <c r="E743" t="s">
        <v>383</v>
      </c>
      <c r="F743" t="s">
        <v>356</v>
      </c>
    </row>
    <row r="744" spans="1:7" hidden="1" x14ac:dyDescent="0.35">
      <c r="A744" s="110">
        <v>45823</v>
      </c>
      <c r="B744" t="s">
        <v>422</v>
      </c>
      <c r="C744" t="s">
        <v>254</v>
      </c>
      <c r="D744">
        <v>1.25</v>
      </c>
      <c r="E744" t="s">
        <v>383</v>
      </c>
      <c r="F744" t="s">
        <v>356</v>
      </c>
    </row>
    <row r="745" spans="1:7" x14ac:dyDescent="0.35">
      <c r="A745" s="110">
        <v>45823</v>
      </c>
      <c r="B745" t="s">
        <v>423</v>
      </c>
      <c r="C745" t="s">
        <v>254</v>
      </c>
      <c r="D745">
        <v>0.2</v>
      </c>
      <c r="E745" t="s">
        <v>383</v>
      </c>
      <c r="F745" t="s">
        <v>356</v>
      </c>
      <c r="G745">
        <v>1</v>
      </c>
    </row>
    <row r="746" spans="1:7" hidden="1" x14ac:dyDescent="0.35">
      <c r="A746" s="110">
        <v>45823</v>
      </c>
      <c r="B746" t="s">
        <v>426</v>
      </c>
      <c r="C746" t="s">
        <v>280</v>
      </c>
      <c r="D746">
        <v>2</v>
      </c>
      <c r="E746" t="s">
        <v>383</v>
      </c>
      <c r="F746" t="s">
        <v>356</v>
      </c>
    </row>
    <row r="747" spans="1:7" hidden="1" x14ac:dyDescent="0.35">
      <c r="A747" s="110">
        <v>45823</v>
      </c>
      <c r="B747" t="s">
        <v>427</v>
      </c>
      <c r="C747" t="s">
        <v>280</v>
      </c>
      <c r="D747">
        <v>2</v>
      </c>
      <c r="E747" t="s">
        <v>383</v>
      </c>
      <c r="F747" t="s">
        <v>356</v>
      </c>
    </row>
    <row r="748" spans="1:7" hidden="1" x14ac:dyDescent="0.35">
      <c r="A748" s="110">
        <v>45823</v>
      </c>
      <c r="B748" t="s">
        <v>428</v>
      </c>
      <c r="C748" t="s">
        <v>280</v>
      </c>
      <c r="D748">
        <v>1.25</v>
      </c>
      <c r="E748" t="s">
        <v>383</v>
      </c>
      <c r="F748" t="s">
        <v>356</v>
      </c>
    </row>
    <row r="749" spans="1:7" hidden="1" x14ac:dyDescent="0.35">
      <c r="A749" s="110">
        <v>45823</v>
      </c>
      <c r="B749" t="s">
        <v>429</v>
      </c>
      <c r="C749" t="s">
        <v>254</v>
      </c>
      <c r="D749">
        <v>5</v>
      </c>
      <c r="E749" t="s">
        <v>383</v>
      </c>
      <c r="F749" t="s">
        <v>356</v>
      </c>
    </row>
    <row r="750" spans="1:7" hidden="1" x14ac:dyDescent="0.35">
      <c r="A750" s="110">
        <v>45823</v>
      </c>
      <c r="B750" t="s">
        <v>111</v>
      </c>
      <c r="C750" t="s">
        <v>254</v>
      </c>
      <c r="D750">
        <v>1.1000000000000001</v>
      </c>
      <c r="E750" t="s">
        <v>383</v>
      </c>
      <c r="F750" t="s">
        <v>356</v>
      </c>
    </row>
    <row r="751" spans="1:7" hidden="1" x14ac:dyDescent="0.35">
      <c r="A751" s="110">
        <v>45823</v>
      </c>
      <c r="B751" t="s">
        <v>213</v>
      </c>
      <c r="C751" t="s">
        <v>254</v>
      </c>
      <c r="D751">
        <v>1.5</v>
      </c>
      <c r="E751" t="s">
        <v>383</v>
      </c>
      <c r="F751" t="s">
        <v>356</v>
      </c>
    </row>
    <row r="752" spans="1:7" x14ac:dyDescent="0.35">
      <c r="A752" s="110">
        <v>45823</v>
      </c>
      <c r="B752" t="s">
        <v>350</v>
      </c>
      <c r="C752" t="s">
        <v>254</v>
      </c>
      <c r="D752">
        <v>0.32</v>
      </c>
      <c r="E752" t="s">
        <v>3</v>
      </c>
      <c r="F752" t="s">
        <v>356</v>
      </c>
      <c r="G752">
        <v>1</v>
      </c>
    </row>
    <row r="753" spans="1:6" hidden="1" x14ac:dyDescent="0.35">
      <c r="A753" s="110">
        <v>45823</v>
      </c>
      <c r="B753" t="s">
        <v>154</v>
      </c>
      <c r="C753" t="s">
        <v>254</v>
      </c>
      <c r="D753">
        <v>7.3</v>
      </c>
      <c r="E753" t="s">
        <v>386</v>
      </c>
      <c r="F753" t="s">
        <v>356</v>
      </c>
    </row>
    <row r="754" spans="1:6" hidden="1" x14ac:dyDescent="0.35">
      <c r="A754" s="110">
        <v>45823</v>
      </c>
      <c r="B754" t="s">
        <v>156</v>
      </c>
      <c r="C754" t="s">
        <v>254</v>
      </c>
      <c r="D754">
        <v>8.8000000000000007</v>
      </c>
      <c r="E754" t="s">
        <v>386</v>
      </c>
      <c r="F754" t="s">
        <v>356</v>
      </c>
    </row>
    <row r="755" spans="1:6" hidden="1" x14ac:dyDescent="0.35">
      <c r="A755" s="110">
        <v>45823</v>
      </c>
      <c r="B755" t="s">
        <v>164</v>
      </c>
      <c r="C755" t="s">
        <v>254</v>
      </c>
      <c r="D755">
        <v>2.8</v>
      </c>
      <c r="E755" t="s">
        <v>386</v>
      </c>
      <c r="F755" t="s">
        <v>356</v>
      </c>
    </row>
    <row r="756" spans="1:6" hidden="1" x14ac:dyDescent="0.35">
      <c r="A756" s="110">
        <v>45823</v>
      </c>
      <c r="B756" t="s">
        <v>163</v>
      </c>
      <c r="C756" t="s">
        <v>254</v>
      </c>
      <c r="D756">
        <v>1.1000000000000001</v>
      </c>
      <c r="E756" t="s">
        <v>386</v>
      </c>
      <c r="F756" t="s">
        <v>356</v>
      </c>
    </row>
    <row r="757" spans="1:6" hidden="1" x14ac:dyDescent="0.35">
      <c r="A757" s="110">
        <v>45823</v>
      </c>
      <c r="B757" t="s">
        <v>511</v>
      </c>
      <c r="C757" t="s">
        <v>257</v>
      </c>
      <c r="D757">
        <v>1</v>
      </c>
      <c r="E757" t="s">
        <v>386</v>
      </c>
      <c r="F757" t="s">
        <v>356</v>
      </c>
    </row>
    <row r="758" spans="1:6" hidden="1" x14ac:dyDescent="0.35">
      <c r="A758" s="110">
        <v>45823</v>
      </c>
      <c r="B758" t="s">
        <v>512</v>
      </c>
      <c r="C758" t="s">
        <v>257</v>
      </c>
      <c r="D758">
        <v>1</v>
      </c>
      <c r="E758" t="s">
        <v>386</v>
      </c>
      <c r="F758" t="s">
        <v>356</v>
      </c>
    </row>
    <row r="759" spans="1:6" hidden="1" x14ac:dyDescent="0.35">
      <c r="A759" s="110">
        <v>45823</v>
      </c>
      <c r="B759" t="s">
        <v>284</v>
      </c>
      <c r="C759" t="s">
        <v>254</v>
      </c>
      <c r="D759">
        <v>0.45500000000000002</v>
      </c>
      <c r="E759" t="s">
        <v>386</v>
      </c>
      <c r="F759" t="s">
        <v>356</v>
      </c>
    </row>
    <row r="760" spans="1:6" hidden="1" x14ac:dyDescent="0.35">
      <c r="A760" s="110">
        <v>45823</v>
      </c>
      <c r="B760" t="s">
        <v>508</v>
      </c>
      <c r="C760" t="s">
        <v>254</v>
      </c>
      <c r="D760">
        <v>0.60099999999999998</v>
      </c>
      <c r="E760" t="s">
        <v>386</v>
      </c>
      <c r="F760" t="s">
        <v>356</v>
      </c>
    </row>
    <row r="761" spans="1:6" hidden="1" x14ac:dyDescent="0.35">
      <c r="A761" s="110">
        <v>45823</v>
      </c>
      <c r="B761" t="s">
        <v>27</v>
      </c>
      <c r="C761" t="s">
        <v>254</v>
      </c>
      <c r="D761">
        <v>2</v>
      </c>
      <c r="E761" t="s">
        <v>386</v>
      </c>
      <c r="F761" t="s">
        <v>356</v>
      </c>
    </row>
    <row r="762" spans="1:6" hidden="1" x14ac:dyDescent="0.35">
      <c r="A762" s="110">
        <v>45823</v>
      </c>
      <c r="B762" t="s">
        <v>155</v>
      </c>
      <c r="C762" t="s">
        <v>254</v>
      </c>
      <c r="D762">
        <v>0.30099999999999999</v>
      </c>
      <c r="E762" t="s">
        <v>386</v>
      </c>
      <c r="F762" t="s">
        <v>356</v>
      </c>
    </row>
    <row r="763" spans="1:6" hidden="1" x14ac:dyDescent="0.35">
      <c r="A763" s="110">
        <v>45823</v>
      </c>
      <c r="B763" t="s">
        <v>513</v>
      </c>
      <c r="C763" t="s">
        <v>254</v>
      </c>
      <c r="D763">
        <v>1.1000000000000001</v>
      </c>
      <c r="E763" t="s">
        <v>386</v>
      </c>
      <c r="F763" t="s">
        <v>356</v>
      </c>
    </row>
    <row r="764" spans="1:6" hidden="1" x14ac:dyDescent="0.35">
      <c r="A764" s="110">
        <v>45823</v>
      </c>
      <c r="B764" t="s">
        <v>514</v>
      </c>
      <c r="C764" t="s">
        <v>254</v>
      </c>
      <c r="D764">
        <v>1.6</v>
      </c>
      <c r="E764" t="s">
        <v>386</v>
      </c>
      <c r="F764" t="s">
        <v>356</v>
      </c>
    </row>
    <row r="765" spans="1:6" hidden="1" x14ac:dyDescent="0.35">
      <c r="A765" s="110">
        <v>45823</v>
      </c>
      <c r="B765" t="s">
        <v>159</v>
      </c>
      <c r="C765" t="s">
        <v>254</v>
      </c>
      <c r="D765">
        <v>2</v>
      </c>
      <c r="E765" t="s">
        <v>386</v>
      </c>
      <c r="F765" t="s">
        <v>356</v>
      </c>
    </row>
    <row r="766" spans="1:6" hidden="1" x14ac:dyDescent="0.35">
      <c r="A766" s="110">
        <v>45823</v>
      </c>
      <c r="B766" t="s">
        <v>45</v>
      </c>
      <c r="C766" t="s">
        <v>254</v>
      </c>
      <c r="D766">
        <v>0.39100000000000001</v>
      </c>
      <c r="E766" t="s">
        <v>386</v>
      </c>
      <c r="F766" t="s">
        <v>356</v>
      </c>
    </row>
    <row r="767" spans="1:6" hidden="1" x14ac:dyDescent="0.35">
      <c r="A767" s="110">
        <v>45823</v>
      </c>
      <c r="B767" t="s">
        <v>261</v>
      </c>
      <c r="C767" t="s">
        <v>515</v>
      </c>
      <c r="D767">
        <v>0.111</v>
      </c>
      <c r="E767" t="s">
        <v>386</v>
      </c>
      <c r="F767" t="s">
        <v>356</v>
      </c>
    </row>
    <row r="768" spans="1:6" hidden="1" x14ac:dyDescent="0.35">
      <c r="A768" s="110">
        <v>45823</v>
      </c>
      <c r="B768" t="s">
        <v>260</v>
      </c>
      <c r="C768" t="s">
        <v>254</v>
      </c>
      <c r="D768">
        <v>2</v>
      </c>
      <c r="E768" t="s">
        <v>386</v>
      </c>
      <c r="F768" t="s">
        <v>356</v>
      </c>
    </row>
    <row r="769" spans="1:6" hidden="1" x14ac:dyDescent="0.35">
      <c r="A769" s="110">
        <v>45823</v>
      </c>
      <c r="B769" t="s">
        <v>334</v>
      </c>
      <c r="C769" t="s">
        <v>254</v>
      </c>
      <c r="D769">
        <v>8</v>
      </c>
      <c r="E769" t="s">
        <v>3</v>
      </c>
      <c r="F769" t="s">
        <v>356</v>
      </c>
    </row>
    <row r="770" spans="1:6" hidden="1" x14ac:dyDescent="0.35">
      <c r="A770" s="110">
        <v>45823</v>
      </c>
      <c r="B770" t="s">
        <v>516</v>
      </c>
      <c r="C770" t="s">
        <v>254</v>
      </c>
      <c r="D770">
        <v>5</v>
      </c>
      <c r="E770" t="s">
        <v>3</v>
      </c>
      <c r="F770" t="s">
        <v>356</v>
      </c>
    </row>
    <row r="771" spans="1:6" hidden="1" x14ac:dyDescent="0.35">
      <c r="A771" s="110">
        <v>45823</v>
      </c>
      <c r="B771" t="s">
        <v>517</v>
      </c>
      <c r="C771" t="s">
        <v>254</v>
      </c>
      <c r="D771">
        <v>1.5009999999999999</v>
      </c>
      <c r="E771" t="s">
        <v>3</v>
      </c>
      <c r="F771" t="s">
        <v>356</v>
      </c>
    </row>
    <row r="772" spans="1:6" hidden="1" x14ac:dyDescent="0.35">
      <c r="A772" s="110">
        <v>45823</v>
      </c>
      <c r="B772" t="s">
        <v>518</v>
      </c>
      <c r="E772" t="s">
        <v>3</v>
      </c>
      <c r="F772" t="s">
        <v>356</v>
      </c>
    </row>
    <row r="773" spans="1:6" hidden="1" x14ac:dyDescent="0.35">
      <c r="A773" s="110">
        <v>45823</v>
      </c>
      <c r="B773" t="s">
        <v>55</v>
      </c>
      <c r="C773" t="s">
        <v>264</v>
      </c>
      <c r="D773">
        <v>360</v>
      </c>
      <c r="E773" t="s">
        <v>386</v>
      </c>
      <c r="F773" t="s">
        <v>356</v>
      </c>
    </row>
    <row r="774" spans="1:6" hidden="1" x14ac:dyDescent="0.35">
      <c r="A774" s="110">
        <v>45823</v>
      </c>
      <c r="B774" t="s">
        <v>145</v>
      </c>
      <c r="C774" t="s">
        <v>438</v>
      </c>
      <c r="D774">
        <v>2</v>
      </c>
      <c r="E774" t="s">
        <v>5</v>
      </c>
      <c r="F774" t="s">
        <v>356</v>
      </c>
    </row>
    <row r="775" spans="1:6" hidden="1" x14ac:dyDescent="0.35">
      <c r="A775" s="110">
        <v>45823</v>
      </c>
      <c r="B775" t="s">
        <v>151</v>
      </c>
      <c r="C775" t="s">
        <v>264</v>
      </c>
      <c r="D775">
        <v>34</v>
      </c>
      <c r="E775" t="s">
        <v>5</v>
      </c>
      <c r="F775" t="s">
        <v>356</v>
      </c>
    </row>
    <row r="776" spans="1:6" hidden="1" x14ac:dyDescent="0.35">
      <c r="A776" s="110">
        <v>45823</v>
      </c>
      <c r="B776" t="s">
        <v>150</v>
      </c>
      <c r="C776" t="s">
        <v>264</v>
      </c>
      <c r="D776">
        <v>27</v>
      </c>
      <c r="E776" t="s">
        <v>5</v>
      </c>
      <c r="F776" t="s">
        <v>356</v>
      </c>
    </row>
    <row r="777" spans="1:6" hidden="1" x14ac:dyDescent="0.35">
      <c r="A777" s="110">
        <v>45823</v>
      </c>
      <c r="B777" t="s">
        <v>146</v>
      </c>
      <c r="C777" t="s">
        <v>264</v>
      </c>
      <c r="D777">
        <v>45</v>
      </c>
      <c r="E777" t="s">
        <v>5</v>
      </c>
      <c r="F777" t="s">
        <v>356</v>
      </c>
    </row>
    <row r="778" spans="1:6" hidden="1" x14ac:dyDescent="0.35">
      <c r="A778" s="110">
        <v>45823</v>
      </c>
      <c r="B778" t="s">
        <v>138</v>
      </c>
      <c r="C778" t="s">
        <v>264</v>
      </c>
      <c r="D778">
        <v>82</v>
      </c>
      <c r="E778" t="s">
        <v>5</v>
      </c>
      <c r="F778" t="s">
        <v>356</v>
      </c>
    </row>
    <row r="779" spans="1:6" hidden="1" x14ac:dyDescent="0.35">
      <c r="A779" s="110">
        <v>45823</v>
      </c>
      <c r="B779" t="s">
        <v>142</v>
      </c>
      <c r="C779" t="s">
        <v>282</v>
      </c>
      <c r="D779">
        <v>0.75</v>
      </c>
      <c r="E779" t="s">
        <v>5</v>
      </c>
      <c r="F779" t="s">
        <v>356</v>
      </c>
    </row>
    <row r="780" spans="1:6" hidden="1" x14ac:dyDescent="0.35">
      <c r="A780" s="110">
        <v>45823</v>
      </c>
      <c r="B780" t="s">
        <v>258</v>
      </c>
      <c r="C780" t="s">
        <v>282</v>
      </c>
      <c r="E780" t="s">
        <v>5</v>
      </c>
      <c r="F780" t="s">
        <v>356</v>
      </c>
    </row>
    <row r="781" spans="1:6" hidden="1" x14ac:dyDescent="0.35">
      <c r="A781" s="110">
        <v>45823</v>
      </c>
      <c r="B781" t="s">
        <v>226</v>
      </c>
      <c r="C781" t="s">
        <v>282</v>
      </c>
      <c r="D781">
        <v>0.75</v>
      </c>
      <c r="E781" t="s">
        <v>5</v>
      </c>
      <c r="F781" t="s">
        <v>356</v>
      </c>
    </row>
    <row r="782" spans="1:6" hidden="1" x14ac:dyDescent="0.35">
      <c r="A782" s="110">
        <v>45823</v>
      </c>
      <c r="B782" t="s">
        <v>137</v>
      </c>
      <c r="C782" t="s">
        <v>282</v>
      </c>
      <c r="D782">
        <v>2</v>
      </c>
      <c r="E782" t="s">
        <v>5</v>
      </c>
      <c r="F782" t="s">
        <v>356</v>
      </c>
    </row>
    <row r="783" spans="1:6" hidden="1" x14ac:dyDescent="0.35">
      <c r="A783" s="110">
        <v>45823</v>
      </c>
      <c r="B783" t="s">
        <v>136</v>
      </c>
      <c r="C783" t="s">
        <v>264</v>
      </c>
      <c r="D783">
        <v>29</v>
      </c>
      <c r="E783" t="s">
        <v>5</v>
      </c>
      <c r="F783" t="s">
        <v>356</v>
      </c>
    </row>
    <row r="784" spans="1:6" hidden="1" x14ac:dyDescent="0.35">
      <c r="A784" s="110">
        <v>45823</v>
      </c>
      <c r="B784" t="s">
        <v>147</v>
      </c>
      <c r="C784" t="s">
        <v>264</v>
      </c>
      <c r="D784">
        <v>19</v>
      </c>
      <c r="E784" t="s">
        <v>5</v>
      </c>
      <c r="F784" t="s">
        <v>356</v>
      </c>
    </row>
    <row r="785" spans="1:6" hidden="1" x14ac:dyDescent="0.35">
      <c r="A785" s="110">
        <v>45823</v>
      </c>
      <c r="B785" t="s">
        <v>135</v>
      </c>
      <c r="C785" t="s">
        <v>264</v>
      </c>
      <c r="D785">
        <v>28</v>
      </c>
      <c r="E785" t="s">
        <v>5</v>
      </c>
      <c r="F785" t="s">
        <v>356</v>
      </c>
    </row>
    <row r="786" spans="1:6" hidden="1" x14ac:dyDescent="0.35">
      <c r="A786" s="110">
        <v>45823</v>
      </c>
      <c r="B786" t="s">
        <v>139</v>
      </c>
      <c r="C786" t="s">
        <v>264</v>
      </c>
      <c r="D786">
        <v>2</v>
      </c>
      <c r="E786" t="s">
        <v>5</v>
      </c>
      <c r="F786" t="s">
        <v>356</v>
      </c>
    </row>
    <row r="787" spans="1:6" hidden="1" x14ac:dyDescent="0.35">
      <c r="A787" s="110">
        <v>45823</v>
      </c>
      <c r="B787" t="s">
        <v>131</v>
      </c>
      <c r="E787" t="s">
        <v>5</v>
      </c>
      <c r="F787" t="s">
        <v>356</v>
      </c>
    </row>
    <row r="788" spans="1:6" hidden="1" x14ac:dyDescent="0.35">
      <c r="A788" s="110">
        <v>45823</v>
      </c>
      <c r="B788" t="s">
        <v>140</v>
      </c>
      <c r="C788" t="s">
        <v>282</v>
      </c>
      <c r="D788">
        <v>1</v>
      </c>
      <c r="E788" t="s">
        <v>5</v>
      </c>
      <c r="F788" t="s">
        <v>356</v>
      </c>
    </row>
    <row r="789" spans="1:6" hidden="1" x14ac:dyDescent="0.35">
      <c r="A789" s="110">
        <v>45823</v>
      </c>
      <c r="B789" t="s">
        <v>290</v>
      </c>
      <c r="C789" t="s">
        <v>254</v>
      </c>
      <c r="D789">
        <v>1</v>
      </c>
      <c r="E789" t="s">
        <v>5</v>
      </c>
      <c r="F789" t="s">
        <v>356</v>
      </c>
    </row>
    <row r="790" spans="1:6" hidden="1" x14ac:dyDescent="0.35">
      <c r="A790" s="110">
        <v>45823</v>
      </c>
      <c r="B790" t="s">
        <v>143</v>
      </c>
      <c r="C790" t="s">
        <v>439</v>
      </c>
      <c r="E790" t="s">
        <v>5</v>
      </c>
      <c r="F790" t="s">
        <v>356</v>
      </c>
    </row>
    <row r="791" spans="1:6" hidden="1" x14ac:dyDescent="0.35">
      <c r="A791" s="110">
        <v>45823</v>
      </c>
      <c r="B791" t="s">
        <v>227</v>
      </c>
      <c r="E791" t="s">
        <v>5</v>
      </c>
      <c r="F791" t="s">
        <v>356</v>
      </c>
    </row>
    <row r="792" spans="1:6" hidden="1" x14ac:dyDescent="0.35">
      <c r="A792" s="110">
        <v>45823</v>
      </c>
      <c r="B792" t="s">
        <v>148</v>
      </c>
      <c r="C792" t="s">
        <v>282</v>
      </c>
      <c r="D792">
        <v>1</v>
      </c>
      <c r="E792" t="s">
        <v>5</v>
      </c>
      <c r="F792" t="s">
        <v>356</v>
      </c>
    </row>
    <row r="793" spans="1:6" hidden="1" x14ac:dyDescent="0.35">
      <c r="A793" s="110">
        <v>45823</v>
      </c>
      <c r="B793" t="s">
        <v>149</v>
      </c>
      <c r="C793" t="s">
        <v>282</v>
      </c>
      <c r="D793">
        <v>1</v>
      </c>
      <c r="E793" t="s">
        <v>5</v>
      </c>
      <c r="F793" t="s">
        <v>356</v>
      </c>
    </row>
    <row r="794" spans="1:6" hidden="1" x14ac:dyDescent="0.35">
      <c r="A794" s="110">
        <v>45823</v>
      </c>
      <c r="B794" t="s">
        <v>289</v>
      </c>
      <c r="C794" t="s">
        <v>264</v>
      </c>
      <c r="D794">
        <v>26</v>
      </c>
      <c r="E794" t="s">
        <v>5</v>
      </c>
      <c r="F794" t="s">
        <v>356</v>
      </c>
    </row>
    <row r="795" spans="1:6" hidden="1" x14ac:dyDescent="0.35">
      <c r="A795" s="110">
        <v>45823</v>
      </c>
      <c r="B795" t="s">
        <v>132</v>
      </c>
      <c r="C795" t="s">
        <v>264</v>
      </c>
      <c r="D795">
        <v>10</v>
      </c>
      <c r="E795" t="s">
        <v>5</v>
      </c>
      <c r="F795" t="s">
        <v>356</v>
      </c>
    </row>
    <row r="796" spans="1:6" hidden="1" x14ac:dyDescent="0.35">
      <c r="A796" s="110">
        <v>45823</v>
      </c>
      <c r="B796" t="s">
        <v>144</v>
      </c>
      <c r="C796" t="s">
        <v>264</v>
      </c>
      <c r="D796">
        <v>6</v>
      </c>
      <c r="E796" t="s">
        <v>5</v>
      </c>
      <c r="F796" t="s">
        <v>356</v>
      </c>
    </row>
    <row r="797" spans="1:6" hidden="1" x14ac:dyDescent="0.35">
      <c r="A797" s="110">
        <v>45823</v>
      </c>
      <c r="B797" t="s">
        <v>349</v>
      </c>
      <c r="C797" t="s">
        <v>438</v>
      </c>
      <c r="D797">
        <v>4</v>
      </c>
      <c r="E797" t="s">
        <v>5</v>
      </c>
      <c r="F797" t="s">
        <v>356</v>
      </c>
    </row>
    <row r="798" spans="1:6" hidden="1" x14ac:dyDescent="0.35">
      <c r="A798" s="110">
        <v>45823</v>
      </c>
      <c r="B798" t="s">
        <v>134</v>
      </c>
      <c r="C798" t="s">
        <v>440</v>
      </c>
      <c r="D798">
        <v>13</v>
      </c>
      <c r="E798" t="s">
        <v>5</v>
      </c>
      <c r="F798" t="s">
        <v>356</v>
      </c>
    </row>
    <row r="799" spans="1:6" hidden="1" x14ac:dyDescent="0.35">
      <c r="A799" s="110">
        <v>45823</v>
      </c>
      <c r="B799" t="s">
        <v>453</v>
      </c>
      <c r="C799" t="s">
        <v>264</v>
      </c>
      <c r="D799">
        <v>2</v>
      </c>
      <c r="E799" t="s">
        <v>5</v>
      </c>
      <c r="F799" t="s">
        <v>356</v>
      </c>
    </row>
    <row r="800" spans="1:6" hidden="1" x14ac:dyDescent="0.35">
      <c r="A800" s="110">
        <v>45823</v>
      </c>
      <c r="B800" t="s">
        <v>441</v>
      </c>
      <c r="C800" t="s">
        <v>264</v>
      </c>
      <c r="E800" t="s">
        <v>5</v>
      </c>
      <c r="F800" t="s">
        <v>356</v>
      </c>
    </row>
    <row r="801" spans="1:6" hidden="1" x14ac:dyDescent="0.35">
      <c r="A801" s="110">
        <v>45823</v>
      </c>
      <c r="B801" t="s">
        <v>442</v>
      </c>
      <c r="C801" t="s">
        <v>264</v>
      </c>
      <c r="D801">
        <v>2</v>
      </c>
      <c r="E801" t="s">
        <v>5</v>
      </c>
      <c r="F801" t="s">
        <v>356</v>
      </c>
    </row>
    <row r="802" spans="1:6" hidden="1" x14ac:dyDescent="0.35">
      <c r="A802" s="110">
        <v>45823</v>
      </c>
      <c r="B802" t="s">
        <v>443</v>
      </c>
      <c r="C802" t="s">
        <v>264</v>
      </c>
      <c r="D802">
        <v>20</v>
      </c>
      <c r="E802" t="s">
        <v>5</v>
      </c>
      <c r="F802" t="s">
        <v>356</v>
      </c>
    </row>
    <row r="803" spans="1:6" hidden="1" x14ac:dyDescent="0.35">
      <c r="A803" s="110">
        <v>45823</v>
      </c>
      <c r="B803" t="s">
        <v>455</v>
      </c>
      <c r="C803" t="s">
        <v>264</v>
      </c>
      <c r="D803">
        <v>17</v>
      </c>
      <c r="E803" t="s">
        <v>5</v>
      </c>
      <c r="F803" t="s">
        <v>356</v>
      </c>
    </row>
    <row r="804" spans="1:6" hidden="1" x14ac:dyDescent="0.35">
      <c r="A804" s="110">
        <v>45823</v>
      </c>
      <c r="B804" t="s">
        <v>444</v>
      </c>
      <c r="C804" t="s">
        <v>438</v>
      </c>
      <c r="D804">
        <v>0.75</v>
      </c>
      <c r="E804" t="s">
        <v>5</v>
      </c>
      <c r="F804" t="s">
        <v>356</v>
      </c>
    </row>
    <row r="805" spans="1:6" hidden="1" x14ac:dyDescent="0.35">
      <c r="A805" s="110">
        <v>45823</v>
      </c>
      <c r="B805" t="s">
        <v>445</v>
      </c>
      <c r="C805" t="s">
        <v>439</v>
      </c>
      <c r="E805" t="s">
        <v>5</v>
      </c>
      <c r="F805" t="s">
        <v>356</v>
      </c>
    </row>
    <row r="806" spans="1:6" hidden="1" x14ac:dyDescent="0.35">
      <c r="A806" s="110">
        <v>45823</v>
      </c>
      <c r="B806" t="s">
        <v>446</v>
      </c>
      <c r="C806" t="s">
        <v>439</v>
      </c>
      <c r="E806" t="s">
        <v>5</v>
      </c>
      <c r="F806" t="s">
        <v>356</v>
      </c>
    </row>
    <row r="807" spans="1:6" hidden="1" x14ac:dyDescent="0.35">
      <c r="A807" s="110">
        <v>45823</v>
      </c>
      <c r="B807" t="s">
        <v>447</v>
      </c>
      <c r="C807" t="s">
        <v>264</v>
      </c>
      <c r="D807">
        <v>32</v>
      </c>
      <c r="E807" t="s">
        <v>5</v>
      </c>
      <c r="F807" t="s">
        <v>356</v>
      </c>
    </row>
    <row r="808" spans="1:6" hidden="1" x14ac:dyDescent="0.35">
      <c r="A808" s="110">
        <v>45823</v>
      </c>
      <c r="B808" t="s">
        <v>448</v>
      </c>
      <c r="C808" t="s">
        <v>264</v>
      </c>
      <c r="D808">
        <v>17</v>
      </c>
      <c r="E808" t="s">
        <v>5</v>
      </c>
      <c r="F808" t="s">
        <v>356</v>
      </c>
    </row>
    <row r="809" spans="1:6" hidden="1" x14ac:dyDescent="0.35">
      <c r="A809" s="110">
        <v>45823</v>
      </c>
      <c r="B809" t="s">
        <v>467</v>
      </c>
      <c r="C809" t="s">
        <v>264</v>
      </c>
      <c r="D809">
        <v>380</v>
      </c>
      <c r="E809" t="s">
        <v>5</v>
      </c>
      <c r="F809" t="s">
        <v>356</v>
      </c>
    </row>
    <row r="810" spans="1:6" hidden="1" x14ac:dyDescent="0.35">
      <c r="A810" s="110">
        <v>45823</v>
      </c>
      <c r="B810" t="s">
        <v>453</v>
      </c>
      <c r="C810" t="s">
        <v>264</v>
      </c>
      <c r="D810">
        <v>2</v>
      </c>
      <c r="E810" t="s">
        <v>5</v>
      </c>
      <c r="F810" t="s">
        <v>356</v>
      </c>
    </row>
    <row r="811" spans="1:6" hidden="1" x14ac:dyDescent="0.35">
      <c r="A811" s="110">
        <v>45823</v>
      </c>
      <c r="B811" t="s">
        <v>468</v>
      </c>
      <c r="C811" t="s">
        <v>264</v>
      </c>
      <c r="D811">
        <v>2</v>
      </c>
      <c r="E811" t="s">
        <v>5</v>
      </c>
      <c r="F811" t="s">
        <v>356</v>
      </c>
    </row>
    <row r="812" spans="1:6" hidden="1" x14ac:dyDescent="0.35">
      <c r="A812" s="110">
        <v>45823</v>
      </c>
      <c r="B812" t="s">
        <v>469</v>
      </c>
      <c r="C812" t="s">
        <v>264</v>
      </c>
      <c r="D812">
        <v>49</v>
      </c>
      <c r="E812" t="s">
        <v>5</v>
      </c>
      <c r="F812" t="s">
        <v>356</v>
      </c>
    </row>
    <row r="813" spans="1:6" hidden="1" x14ac:dyDescent="0.35">
      <c r="A813" s="110">
        <v>45823</v>
      </c>
      <c r="B813" t="s">
        <v>470</v>
      </c>
      <c r="C813" t="s">
        <v>264</v>
      </c>
      <c r="D813">
        <v>58</v>
      </c>
      <c r="E813" t="s">
        <v>5</v>
      </c>
      <c r="F813" t="s">
        <v>356</v>
      </c>
    </row>
    <row r="814" spans="1:6" hidden="1" x14ac:dyDescent="0.35">
      <c r="A814" s="110">
        <v>45823</v>
      </c>
      <c r="B814" t="s">
        <v>519</v>
      </c>
      <c r="C814" t="s">
        <v>264</v>
      </c>
      <c r="D814">
        <v>6</v>
      </c>
      <c r="E814" t="s">
        <v>5</v>
      </c>
      <c r="F814" t="s">
        <v>356</v>
      </c>
    </row>
    <row r="815" spans="1:6" hidden="1" x14ac:dyDescent="0.35">
      <c r="A815" s="110">
        <v>45823</v>
      </c>
      <c r="B815" t="s">
        <v>520</v>
      </c>
      <c r="C815" t="s">
        <v>264</v>
      </c>
      <c r="D815">
        <v>6</v>
      </c>
      <c r="E815" t="s">
        <v>5</v>
      </c>
      <c r="F815" t="s">
        <v>356</v>
      </c>
    </row>
    <row r="816" spans="1:6" hidden="1" x14ac:dyDescent="0.35">
      <c r="A816" s="110">
        <v>45823</v>
      </c>
      <c r="B816" t="s">
        <v>521</v>
      </c>
      <c r="C816" t="s">
        <v>264</v>
      </c>
      <c r="D816">
        <v>88</v>
      </c>
      <c r="E816" t="s">
        <v>5</v>
      </c>
      <c r="F816" t="s">
        <v>356</v>
      </c>
    </row>
    <row r="817" spans="1:6" hidden="1" x14ac:dyDescent="0.35">
      <c r="A817" s="110">
        <v>45823</v>
      </c>
      <c r="B817" t="s">
        <v>522</v>
      </c>
      <c r="C817" t="s">
        <v>264</v>
      </c>
      <c r="D817">
        <v>97</v>
      </c>
      <c r="E817" t="s">
        <v>5</v>
      </c>
      <c r="F817" t="s">
        <v>356</v>
      </c>
    </row>
    <row r="818" spans="1:6" hidden="1" x14ac:dyDescent="0.35">
      <c r="A818" s="110">
        <v>45823</v>
      </c>
      <c r="B818" t="s">
        <v>523</v>
      </c>
      <c r="C818" t="s">
        <v>264</v>
      </c>
      <c r="D818">
        <v>87</v>
      </c>
      <c r="E818" t="s">
        <v>5</v>
      </c>
      <c r="F818" t="s">
        <v>356</v>
      </c>
    </row>
    <row r="819" spans="1:6" hidden="1" x14ac:dyDescent="0.35">
      <c r="A819" s="110">
        <v>45823</v>
      </c>
      <c r="B819" t="s">
        <v>524</v>
      </c>
      <c r="C819" t="s">
        <v>264</v>
      </c>
      <c r="D819">
        <v>324</v>
      </c>
      <c r="E819" t="s">
        <v>5</v>
      </c>
      <c r="F819" t="s">
        <v>356</v>
      </c>
    </row>
    <row r="820" spans="1:6" hidden="1" x14ac:dyDescent="0.35">
      <c r="A820" s="110">
        <v>45823</v>
      </c>
      <c r="B820" t="s">
        <v>525</v>
      </c>
      <c r="C820" t="s">
        <v>264</v>
      </c>
      <c r="D820">
        <v>8</v>
      </c>
      <c r="E820" t="s">
        <v>5</v>
      </c>
      <c r="F820" t="s">
        <v>356</v>
      </c>
    </row>
    <row r="821" spans="1:6" hidden="1" x14ac:dyDescent="0.35">
      <c r="A821" s="110">
        <v>45823</v>
      </c>
      <c r="B821" t="s">
        <v>526</v>
      </c>
      <c r="C821" t="s">
        <v>264</v>
      </c>
      <c r="D821">
        <v>34</v>
      </c>
      <c r="E821" t="s">
        <v>5</v>
      </c>
      <c r="F821" t="s">
        <v>356</v>
      </c>
    </row>
    <row r="822" spans="1:6" hidden="1" x14ac:dyDescent="0.35">
      <c r="A822" s="110">
        <v>45830</v>
      </c>
      <c r="B822" t="s">
        <v>457</v>
      </c>
      <c r="C822" t="s">
        <v>280</v>
      </c>
      <c r="D822">
        <v>0.5</v>
      </c>
      <c r="E822" t="s">
        <v>7</v>
      </c>
      <c r="F822" t="s">
        <v>356</v>
      </c>
    </row>
    <row r="823" spans="1:6" hidden="1" x14ac:dyDescent="0.35">
      <c r="A823" s="110">
        <v>45830</v>
      </c>
      <c r="B823" t="s">
        <v>481</v>
      </c>
      <c r="C823" t="s">
        <v>264</v>
      </c>
      <c r="D823">
        <v>10</v>
      </c>
      <c r="E823" t="s">
        <v>5</v>
      </c>
      <c r="F823" t="s">
        <v>356</v>
      </c>
    </row>
    <row r="824" spans="1:6" hidden="1" x14ac:dyDescent="0.35">
      <c r="A824" s="110">
        <v>45830</v>
      </c>
      <c r="B824" t="s">
        <v>449</v>
      </c>
      <c r="C824" t="s">
        <v>280</v>
      </c>
      <c r="D824">
        <v>6</v>
      </c>
      <c r="E824" t="s">
        <v>7</v>
      </c>
      <c r="F824" t="s">
        <v>356</v>
      </c>
    </row>
    <row r="825" spans="1:6" hidden="1" x14ac:dyDescent="0.35">
      <c r="A825" s="110">
        <v>45830</v>
      </c>
      <c r="B825" t="s">
        <v>450</v>
      </c>
      <c r="C825" t="s">
        <v>280</v>
      </c>
      <c r="D825">
        <v>4.5</v>
      </c>
      <c r="E825" t="s">
        <v>7</v>
      </c>
      <c r="F825" t="s">
        <v>356</v>
      </c>
    </row>
    <row r="826" spans="1:6" hidden="1" x14ac:dyDescent="0.35">
      <c r="A826" s="110">
        <v>45830</v>
      </c>
      <c r="B826" t="s">
        <v>459</v>
      </c>
      <c r="C826" t="s">
        <v>280</v>
      </c>
      <c r="D826">
        <v>5</v>
      </c>
      <c r="E826" t="s">
        <v>7</v>
      </c>
      <c r="F826" t="s">
        <v>356</v>
      </c>
    </row>
    <row r="827" spans="1:6" hidden="1" x14ac:dyDescent="0.35">
      <c r="A827" s="110">
        <v>45830</v>
      </c>
      <c r="B827" t="s">
        <v>302</v>
      </c>
      <c r="C827" t="s">
        <v>280</v>
      </c>
      <c r="D827">
        <v>2.5</v>
      </c>
      <c r="E827" t="s">
        <v>7</v>
      </c>
      <c r="F827" t="s">
        <v>356</v>
      </c>
    </row>
    <row r="828" spans="1:6" hidden="1" x14ac:dyDescent="0.35">
      <c r="A828" s="110">
        <v>45830</v>
      </c>
      <c r="B828" t="s">
        <v>141</v>
      </c>
      <c r="C828" t="s">
        <v>264</v>
      </c>
      <c r="D828">
        <v>0</v>
      </c>
      <c r="E828" t="s">
        <v>7</v>
      </c>
      <c r="F828" t="s">
        <v>356</v>
      </c>
    </row>
    <row r="829" spans="1:6" hidden="1" x14ac:dyDescent="0.35">
      <c r="A829" s="110">
        <v>45830</v>
      </c>
      <c r="B829" t="s">
        <v>303</v>
      </c>
      <c r="C829" t="s">
        <v>264</v>
      </c>
      <c r="D829">
        <v>0</v>
      </c>
      <c r="E829" t="s">
        <v>7</v>
      </c>
      <c r="F829" t="s">
        <v>356</v>
      </c>
    </row>
    <row r="830" spans="1:6" hidden="1" x14ac:dyDescent="0.35">
      <c r="A830" s="110">
        <v>45830</v>
      </c>
      <c r="B830" t="s">
        <v>301</v>
      </c>
      <c r="C830" t="s">
        <v>280</v>
      </c>
      <c r="D830">
        <v>5</v>
      </c>
      <c r="E830" t="s">
        <v>7</v>
      </c>
      <c r="F830" t="s">
        <v>356</v>
      </c>
    </row>
    <row r="831" spans="1:6" hidden="1" x14ac:dyDescent="0.35">
      <c r="A831" s="110">
        <v>45830</v>
      </c>
      <c r="B831" t="s">
        <v>308</v>
      </c>
      <c r="C831" t="s">
        <v>264</v>
      </c>
      <c r="D831">
        <v>1</v>
      </c>
      <c r="E831" t="s">
        <v>7</v>
      </c>
      <c r="F831" t="s">
        <v>356</v>
      </c>
    </row>
    <row r="832" spans="1:6" hidden="1" x14ac:dyDescent="0.35">
      <c r="A832" s="110">
        <v>45830</v>
      </c>
      <c r="B832" t="s">
        <v>458</v>
      </c>
      <c r="C832" t="s">
        <v>264</v>
      </c>
      <c r="D832">
        <v>0</v>
      </c>
      <c r="E832" t="s">
        <v>7</v>
      </c>
      <c r="F832" t="s">
        <v>356</v>
      </c>
    </row>
    <row r="833" spans="1:7" hidden="1" x14ac:dyDescent="0.35">
      <c r="A833" s="110">
        <v>45830</v>
      </c>
      <c r="B833" t="s">
        <v>306</v>
      </c>
      <c r="C833" t="s">
        <v>264</v>
      </c>
      <c r="D833">
        <v>6</v>
      </c>
      <c r="E833" t="s">
        <v>7</v>
      </c>
      <c r="F833" t="s">
        <v>356</v>
      </c>
    </row>
    <row r="834" spans="1:7" hidden="1" x14ac:dyDescent="0.35">
      <c r="A834" s="110">
        <v>45830</v>
      </c>
      <c r="B834" t="s">
        <v>342</v>
      </c>
      <c r="C834" t="s">
        <v>280</v>
      </c>
      <c r="D834">
        <v>4</v>
      </c>
      <c r="E834" t="s">
        <v>7</v>
      </c>
      <c r="F834" t="s">
        <v>356</v>
      </c>
    </row>
    <row r="835" spans="1:7" hidden="1" x14ac:dyDescent="0.35">
      <c r="A835" s="110">
        <v>45830</v>
      </c>
      <c r="B835" t="s">
        <v>452</v>
      </c>
      <c r="C835" t="s">
        <v>264</v>
      </c>
      <c r="D835">
        <v>1</v>
      </c>
      <c r="E835" t="s">
        <v>7</v>
      </c>
      <c r="F835" t="s">
        <v>356</v>
      </c>
    </row>
    <row r="836" spans="1:7" hidden="1" x14ac:dyDescent="0.35">
      <c r="A836" s="110">
        <v>45830</v>
      </c>
      <c r="B836" t="s">
        <v>304</v>
      </c>
      <c r="C836" t="s">
        <v>264</v>
      </c>
      <c r="D836">
        <v>2</v>
      </c>
      <c r="E836" t="s">
        <v>7</v>
      </c>
      <c r="F836" t="s">
        <v>356</v>
      </c>
    </row>
    <row r="837" spans="1:7" hidden="1" x14ac:dyDescent="0.35">
      <c r="A837" s="110">
        <v>45830</v>
      </c>
      <c r="B837" t="s">
        <v>311</v>
      </c>
      <c r="C837" t="s">
        <v>264</v>
      </c>
      <c r="D837">
        <v>12</v>
      </c>
      <c r="E837" t="s">
        <v>7</v>
      </c>
      <c r="F837" t="s">
        <v>356</v>
      </c>
    </row>
    <row r="838" spans="1:7" hidden="1" x14ac:dyDescent="0.35">
      <c r="A838" s="110">
        <v>45830</v>
      </c>
      <c r="B838" t="s">
        <v>300</v>
      </c>
      <c r="C838" t="s">
        <v>280</v>
      </c>
      <c r="D838">
        <v>1.5</v>
      </c>
      <c r="E838" t="s">
        <v>7</v>
      </c>
      <c r="F838" t="s">
        <v>356</v>
      </c>
    </row>
    <row r="839" spans="1:7" hidden="1" x14ac:dyDescent="0.35">
      <c r="A839" s="110">
        <v>45830</v>
      </c>
      <c r="B839" t="s">
        <v>312</v>
      </c>
      <c r="C839" t="s">
        <v>264</v>
      </c>
      <c r="D839">
        <v>4</v>
      </c>
      <c r="E839" t="s">
        <v>7</v>
      </c>
      <c r="F839" t="s">
        <v>356</v>
      </c>
    </row>
    <row r="840" spans="1:7" hidden="1" x14ac:dyDescent="0.35">
      <c r="A840" s="110">
        <v>45830</v>
      </c>
      <c r="B840" t="s">
        <v>343</v>
      </c>
      <c r="C840" t="s">
        <v>264</v>
      </c>
      <c r="D840">
        <v>0</v>
      </c>
      <c r="E840" t="s">
        <v>7</v>
      </c>
      <c r="F840" t="s">
        <v>356</v>
      </c>
    </row>
    <row r="841" spans="1:7" hidden="1" x14ac:dyDescent="0.35">
      <c r="A841" s="110">
        <v>45830</v>
      </c>
      <c r="B841" t="s">
        <v>482</v>
      </c>
      <c r="C841" t="s">
        <v>280</v>
      </c>
      <c r="D841">
        <v>2</v>
      </c>
      <c r="E841" t="s">
        <v>7</v>
      </c>
      <c r="F841" t="s">
        <v>356</v>
      </c>
    </row>
    <row r="842" spans="1:7" hidden="1" x14ac:dyDescent="0.35">
      <c r="A842" s="110">
        <v>45831</v>
      </c>
      <c r="B842" t="s">
        <v>116</v>
      </c>
      <c r="C842" t="s">
        <v>254</v>
      </c>
      <c r="D842">
        <v>1.1000000000000001</v>
      </c>
      <c r="E842" t="s">
        <v>383</v>
      </c>
      <c r="F842" t="s">
        <v>356</v>
      </c>
    </row>
    <row r="843" spans="1:7" hidden="1" x14ac:dyDescent="0.35">
      <c r="A843" s="110">
        <v>45831</v>
      </c>
      <c r="B843" t="s">
        <v>185</v>
      </c>
      <c r="C843" t="s">
        <v>254</v>
      </c>
      <c r="D843">
        <v>12</v>
      </c>
      <c r="E843" t="s">
        <v>383</v>
      </c>
      <c r="F843" t="s">
        <v>356</v>
      </c>
    </row>
    <row r="844" spans="1:7" hidden="1" x14ac:dyDescent="0.35">
      <c r="A844" s="110">
        <v>45831</v>
      </c>
      <c r="B844" t="s">
        <v>186</v>
      </c>
      <c r="C844" t="s">
        <v>264</v>
      </c>
      <c r="D844">
        <v>5</v>
      </c>
      <c r="E844" t="s">
        <v>383</v>
      </c>
      <c r="F844" t="s">
        <v>356</v>
      </c>
    </row>
    <row r="845" spans="1:7" x14ac:dyDescent="0.35">
      <c r="A845" s="110">
        <v>45831</v>
      </c>
      <c r="B845" t="s">
        <v>285</v>
      </c>
      <c r="C845" t="s">
        <v>264</v>
      </c>
      <c r="D845">
        <v>4</v>
      </c>
      <c r="E845" t="s">
        <v>383</v>
      </c>
      <c r="F845" t="s">
        <v>356</v>
      </c>
      <c r="G845">
        <v>1</v>
      </c>
    </row>
    <row r="846" spans="1:7" hidden="1" x14ac:dyDescent="0.35">
      <c r="A846" s="110">
        <v>45831</v>
      </c>
      <c r="B846" t="s">
        <v>288</v>
      </c>
      <c r="C846" t="s">
        <v>254</v>
      </c>
      <c r="D846">
        <v>3.3</v>
      </c>
      <c r="E846" t="s">
        <v>383</v>
      </c>
      <c r="F846" t="s">
        <v>356</v>
      </c>
    </row>
    <row r="847" spans="1:7" x14ac:dyDescent="0.35">
      <c r="A847" s="110">
        <v>45831</v>
      </c>
      <c r="B847" t="s">
        <v>130</v>
      </c>
      <c r="C847" t="s">
        <v>264</v>
      </c>
      <c r="D847">
        <v>1</v>
      </c>
      <c r="E847" t="s">
        <v>383</v>
      </c>
      <c r="F847" t="s">
        <v>356</v>
      </c>
      <c r="G847">
        <v>1</v>
      </c>
    </row>
    <row r="848" spans="1:7" x14ac:dyDescent="0.35">
      <c r="A848" s="110">
        <v>45831</v>
      </c>
      <c r="B848" t="s">
        <v>298</v>
      </c>
      <c r="C848" t="s">
        <v>264</v>
      </c>
      <c r="D848">
        <v>12</v>
      </c>
      <c r="E848" t="s">
        <v>383</v>
      </c>
      <c r="F848" t="s">
        <v>356</v>
      </c>
      <c r="G848">
        <v>1</v>
      </c>
    </row>
    <row r="849" spans="1:7" hidden="1" x14ac:dyDescent="0.35">
      <c r="A849" s="110">
        <v>45831</v>
      </c>
      <c r="B849" t="s">
        <v>297</v>
      </c>
      <c r="C849" t="s">
        <v>264</v>
      </c>
      <c r="D849">
        <v>90</v>
      </c>
      <c r="E849" t="s">
        <v>383</v>
      </c>
      <c r="F849" t="s">
        <v>356</v>
      </c>
    </row>
    <row r="850" spans="1:7" hidden="1" x14ac:dyDescent="0.35">
      <c r="A850" s="110">
        <v>45831</v>
      </c>
      <c r="B850" t="s">
        <v>355</v>
      </c>
      <c r="C850" t="s">
        <v>264</v>
      </c>
      <c r="D850">
        <v>1</v>
      </c>
      <c r="E850" t="s">
        <v>383</v>
      </c>
      <c r="F850" t="s">
        <v>356</v>
      </c>
    </row>
    <row r="851" spans="1:7" x14ac:dyDescent="0.35">
      <c r="A851" s="110">
        <v>45831</v>
      </c>
      <c r="B851" t="s">
        <v>192</v>
      </c>
      <c r="C851" t="s">
        <v>264</v>
      </c>
      <c r="D851">
        <v>0</v>
      </c>
      <c r="E851" t="s">
        <v>383</v>
      </c>
      <c r="F851" t="s">
        <v>356</v>
      </c>
      <c r="G851">
        <v>1</v>
      </c>
    </row>
    <row r="852" spans="1:7" hidden="1" x14ac:dyDescent="0.35">
      <c r="A852" s="110">
        <v>45831</v>
      </c>
      <c r="B852" t="s">
        <v>195</v>
      </c>
      <c r="C852" t="s">
        <v>254</v>
      </c>
      <c r="D852">
        <v>0.5</v>
      </c>
      <c r="E852" t="s">
        <v>383</v>
      </c>
      <c r="F852" t="s">
        <v>356</v>
      </c>
    </row>
    <row r="853" spans="1:7" hidden="1" x14ac:dyDescent="0.35">
      <c r="A853" s="110">
        <v>45831</v>
      </c>
      <c r="B853" t="s">
        <v>287</v>
      </c>
      <c r="C853" t="s">
        <v>254</v>
      </c>
      <c r="D853">
        <v>1.4</v>
      </c>
      <c r="E853" t="s">
        <v>383</v>
      </c>
      <c r="F853" t="s">
        <v>356</v>
      </c>
    </row>
    <row r="854" spans="1:7" hidden="1" x14ac:dyDescent="0.35">
      <c r="A854" s="110">
        <v>45831</v>
      </c>
      <c r="B854" t="s">
        <v>299</v>
      </c>
      <c r="C854" t="s">
        <v>264</v>
      </c>
      <c r="D854">
        <v>1</v>
      </c>
      <c r="E854" t="s">
        <v>383</v>
      </c>
      <c r="F854" t="s">
        <v>356</v>
      </c>
    </row>
    <row r="855" spans="1:7" hidden="1" x14ac:dyDescent="0.35">
      <c r="A855" s="110">
        <v>45831</v>
      </c>
      <c r="B855" t="s">
        <v>418</v>
      </c>
      <c r="C855" t="s">
        <v>254</v>
      </c>
      <c r="D855">
        <v>0.6</v>
      </c>
      <c r="E855" t="s">
        <v>383</v>
      </c>
      <c r="F855" t="s">
        <v>356</v>
      </c>
    </row>
    <row r="856" spans="1:7" hidden="1" x14ac:dyDescent="0.35">
      <c r="A856" s="110">
        <v>45831</v>
      </c>
      <c r="B856" t="s">
        <v>419</v>
      </c>
      <c r="C856" t="s">
        <v>254</v>
      </c>
      <c r="D856">
        <v>0.9</v>
      </c>
      <c r="E856" t="s">
        <v>383</v>
      </c>
      <c r="F856" t="s">
        <v>356</v>
      </c>
    </row>
    <row r="857" spans="1:7" hidden="1" x14ac:dyDescent="0.35">
      <c r="A857" s="110">
        <v>45831</v>
      </c>
      <c r="B857" t="s">
        <v>420</v>
      </c>
      <c r="C857" t="s">
        <v>254</v>
      </c>
      <c r="D857">
        <v>0.9</v>
      </c>
      <c r="E857" t="s">
        <v>383</v>
      </c>
      <c r="F857" t="s">
        <v>356</v>
      </c>
    </row>
    <row r="858" spans="1:7" x14ac:dyDescent="0.35">
      <c r="A858" s="110">
        <v>45831</v>
      </c>
      <c r="B858" t="s">
        <v>421</v>
      </c>
      <c r="C858" t="s">
        <v>254</v>
      </c>
      <c r="D858">
        <v>0.1</v>
      </c>
      <c r="E858" t="s">
        <v>383</v>
      </c>
      <c r="F858" t="s">
        <v>356</v>
      </c>
      <c r="G858">
        <v>1</v>
      </c>
    </row>
    <row r="859" spans="1:7" hidden="1" x14ac:dyDescent="0.35">
      <c r="A859" s="110">
        <v>45831</v>
      </c>
      <c r="B859" t="s">
        <v>116</v>
      </c>
      <c r="C859" t="s">
        <v>254</v>
      </c>
      <c r="D859">
        <v>1.1000000000000001</v>
      </c>
      <c r="E859" t="s">
        <v>383</v>
      </c>
      <c r="F859" t="s">
        <v>356</v>
      </c>
    </row>
    <row r="860" spans="1:7" hidden="1" x14ac:dyDescent="0.35">
      <c r="A860" s="110">
        <v>45831</v>
      </c>
      <c r="B860" t="s">
        <v>422</v>
      </c>
      <c r="C860" t="s">
        <v>254</v>
      </c>
      <c r="D860">
        <v>1.2</v>
      </c>
      <c r="E860" t="s">
        <v>383</v>
      </c>
      <c r="F860" t="s">
        <v>356</v>
      </c>
    </row>
    <row r="861" spans="1:7" hidden="1" x14ac:dyDescent="0.35">
      <c r="A861" s="110">
        <v>45831</v>
      </c>
      <c r="B861" t="s">
        <v>423</v>
      </c>
      <c r="C861" t="s">
        <v>254</v>
      </c>
      <c r="D861">
        <v>0.3</v>
      </c>
      <c r="E861" t="s">
        <v>383</v>
      </c>
      <c r="F861" t="s">
        <v>356</v>
      </c>
    </row>
    <row r="862" spans="1:7" hidden="1" x14ac:dyDescent="0.35">
      <c r="A862" s="110">
        <v>45831</v>
      </c>
      <c r="B862" t="s">
        <v>426</v>
      </c>
      <c r="C862" t="s">
        <v>280</v>
      </c>
      <c r="D862">
        <v>1.5</v>
      </c>
      <c r="E862" t="s">
        <v>383</v>
      </c>
      <c r="F862" t="s">
        <v>356</v>
      </c>
    </row>
    <row r="863" spans="1:7" hidden="1" x14ac:dyDescent="0.35">
      <c r="A863" s="110">
        <v>45831</v>
      </c>
      <c r="B863" t="s">
        <v>427</v>
      </c>
      <c r="C863" t="s">
        <v>280</v>
      </c>
      <c r="D863">
        <v>0.75</v>
      </c>
      <c r="E863" t="s">
        <v>383</v>
      </c>
      <c r="F863" t="s">
        <v>356</v>
      </c>
    </row>
    <row r="864" spans="1:7" hidden="1" x14ac:dyDescent="0.35">
      <c r="A864" s="110">
        <v>45831</v>
      </c>
      <c r="B864" t="s">
        <v>428</v>
      </c>
      <c r="C864" t="s">
        <v>280</v>
      </c>
      <c r="D864">
        <v>0.9</v>
      </c>
      <c r="E864" t="s">
        <v>383</v>
      </c>
      <c r="F864" t="s">
        <v>356</v>
      </c>
    </row>
    <row r="865" spans="1:7" hidden="1" x14ac:dyDescent="0.35">
      <c r="A865" s="110">
        <v>45831</v>
      </c>
      <c r="B865" t="s">
        <v>429</v>
      </c>
      <c r="C865" t="s">
        <v>254</v>
      </c>
      <c r="D865">
        <v>1</v>
      </c>
      <c r="E865" t="s">
        <v>383</v>
      </c>
      <c r="F865" t="s">
        <v>356</v>
      </c>
    </row>
    <row r="866" spans="1:7" hidden="1" x14ac:dyDescent="0.35">
      <c r="A866" s="110">
        <v>45831</v>
      </c>
      <c r="B866" t="s">
        <v>111</v>
      </c>
      <c r="C866" t="s">
        <v>264</v>
      </c>
      <c r="D866">
        <v>1</v>
      </c>
      <c r="E866" t="s">
        <v>383</v>
      </c>
      <c r="F866" t="s">
        <v>356</v>
      </c>
    </row>
    <row r="867" spans="1:7" x14ac:dyDescent="0.35">
      <c r="A867" s="110">
        <v>45831</v>
      </c>
      <c r="B867" t="s">
        <v>213</v>
      </c>
      <c r="C867" t="s">
        <v>280</v>
      </c>
      <c r="D867">
        <v>0.1</v>
      </c>
      <c r="E867" t="s">
        <v>383</v>
      </c>
      <c r="F867" t="s">
        <v>356</v>
      </c>
      <c r="G867">
        <v>1</v>
      </c>
    </row>
    <row r="868" spans="1:7" x14ac:dyDescent="0.35">
      <c r="A868" s="110">
        <v>45831</v>
      </c>
      <c r="B868" t="s">
        <v>350</v>
      </c>
      <c r="C868" t="s">
        <v>438</v>
      </c>
      <c r="D868">
        <v>1</v>
      </c>
      <c r="E868" t="s">
        <v>3</v>
      </c>
      <c r="F868" t="s">
        <v>356</v>
      </c>
      <c r="G868">
        <v>1</v>
      </c>
    </row>
    <row r="869" spans="1:7" hidden="1" x14ac:dyDescent="0.35">
      <c r="A869" s="110">
        <v>45831</v>
      </c>
      <c r="B869" t="s">
        <v>145</v>
      </c>
      <c r="C869" t="s">
        <v>438</v>
      </c>
      <c r="D869">
        <v>2</v>
      </c>
      <c r="E869" t="s">
        <v>5</v>
      </c>
      <c r="F869" t="s">
        <v>356</v>
      </c>
    </row>
    <row r="870" spans="1:7" hidden="1" x14ac:dyDescent="0.35">
      <c r="A870" s="110">
        <v>45831</v>
      </c>
      <c r="B870" t="s">
        <v>151</v>
      </c>
      <c r="C870" t="s">
        <v>264</v>
      </c>
      <c r="E870" t="s">
        <v>5</v>
      </c>
      <c r="F870" t="s">
        <v>356</v>
      </c>
    </row>
    <row r="871" spans="1:7" hidden="1" x14ac:dyDescent="0.35">
      <c r="A871" s="110">
        <v>45831</v>
      </c>
      <c r="B871" t="s">
        <v>150</v>
      </c>
      <c r="C871" t="s">
        <v>264</v>
      </c>
      <c r="D871">
        <v>21</v>
      </c>
      <c r="E871" t="s">
        <v>5</v>
      </c>
      <c r="F871" t="s">
        <v>356</v>
      </c>
    </row>
    <row r="872" spans="1:7" hidden="1" x14ac:dyDescent="0.35">
      <c r="A872" s="110">
        <v>45831</v>
      </c>
      <c r="B872" t="s">
        <v>146</v>
      </c>
      <c r="C872" t="s">
        <v>264</v>
      </c>
      <c r="D872">
        <v>31</v>
      </c>
      <c r="E872" t="s">
        <v>5</v>
      </c>
      <c r="F872" t="s">
        <v>356</v>
      </c>
    </row>
    <row r="873" spans="1:7" hidden="1" x14ac:dyDescent="0.35">
      <c r="A873" s="110">
        <v>45831</v>
      </c>
      <c r="B873" t="s">
        <v>138</v>
      </c>
      <c r="C873" t="s">
        <v>264</v>
      </c>
      <c r="D873">
        <v>39</v>
      </c>
      <c r="E873" t="s">
        <v>5</v>
      </c>
      <c r="F873" t="s">
        <v>356</v>
      </c>
    </row>
    <row r="874" spans="1:7" hidden="1" x14ac:dyDescent="0.35">
      <c r="A874" s="110">
        <v>45831</v>
      </c>
      <c r="B874" t="s">
        <v>142</v>
      </c>
      <c r="C874" t="s">
        <v>282</v>
      </c>
      <c r="D874">
        <v>0.75</v>
      </c>
      <c r="E874" t="s">
        <v>5</v>
      </c>
      <c r="F874" t="s">
        <v>356</v>
      </c>
    </row>
    <row r="875" spans="1:7" hidden="1" x14ac:dyDescent="0.35">
      <c r="A875" s="110">
        <v>45831</v>
      </c>
      <c r="B875" t="s">
        <v>258</v>
      </c>
      <c r="C875" t="s">
        <v>282</v>
      </c>
      <c r="E875" t="s">
        <v>5</v>
      </c>
      <c r="F875" t="s">
        <v>356</v>
      </c>
    </row>
    <row r="876" spans="1:7" hidden="1" x14ac:dyDescent="0.35">
      <c r="A876" s="110">
        <v>45831</v>
      </c>
      <c r="B876" t="s">
        <v>226</v>
      </c>
      <c r="C876" t="s">
        <v>282</v>
      </c>
      <c r="D876">
        <v>0.75</v>
      </c>
      <c r="E876" t="s">
        <v>5</v>
      </c>
      <c r="F876" t="s">
        <v>356</v>
      </c>
    </row>
    <row r="877" spans="1:7" hidden="1" x14ac:dyDescent="0.35">
      <c r="A877" s="110">
        <v>45831</v>
      </c>
      <c r="B877" t="s">
        <v>137</v>
      </c>
      <c r="C877" t="s">
        <v>282</v>
      </c>
      <c r="D877">
        <v>1</v>
      </c>
      <c r="E877" t="s">
        <v>5</v>
      </c>
      <c r="F877" t="s">
        <v>356</v>
      </c>
    </row>
    <row r="878" spans="1:7" hidden="1" x14ac:dyDescent="0.35">
      <c r="A878" s="110">
        <v>45831</v>
      </c>
      <c r="B878" t="s">
        <v>136</v>
      </c>
      <c r="C878" t="s">
        <v>264</v>
      </c>
      <c r="D878">
        <v>5</v>
      </c>
      <c r="E878" t="s">
        <v>5</v>
      </c>
      <c r="F878" t="s">
        <v>356</v>
      </c>
    </row>
    <row r="879" spans="1:7" hidden="1" x14ac:dyDescent="0.35">
      <c r="A879" s="110">
        <v>45831</v>
      </c>
      <c r="B879" t="s">
        <v>147</v>
      </c>
      <c r="C879" t="s">
        <v>264</v>
      </c>
      <c r="D879">
        <v>11</v>
      </c>
      <c r="E879" t="s">
        <v>5</v>
      </c>
      <c r="F879" t="s">
        <v>356</v>
      </c>
    </row>
    <row r="880" spans="1:7" hidden="1" x14ac:dyDescent="0.35">
      <c r="A880" s="110">
        <v>45831</v>
      </c>
      <c r="B880" t="s">
        <v>135</v>
      </c>
      <c r="C880" t="s">
        <v>264</v>
      </c>
      <c r="D880">
        <v>27</v>
      </c>
      <c r="E880" t="s">
        <v>5</v>
      </c>
      <c r="F880" t="s">
        <v>356</v>
      </c>
    </row>
    <row r="881" spans="1:6" hidden="1" x14ac:dyDescent="0.35">
      <c r="A881" s="110">
        <v>45831</v>
      </c>
      <c r="B881" t="s">
        <v>139</v>
      </c>
      <c r="C881" t="s">
        <v>264</v>
      </c>
      <c r="D881">
        <v>1</v>
      </c>
      <c r="E881" t="s">
        <v>5</v>
      </c>
      <c r="F881" t="s">
        <v>356</v>
      </c>
    </row>
    <row r="882" spans="1:6" hidden="1" x14ac:dyDescent="0.35">
      <c r="A882" s="110">
        <v>45831</v>
      </c>
      <c r="B882" t="s">
        <v>131</v>
      </c>
      <c r="E882" t="s">
        <v>5</v>
      </c>
      <c r="F882" t="s">
        <v>356</v>
      </c>
    </row>
    <row r="883" spans="1:6" hidden="1" x14ac:dyDescent="0.35">
      <c r="A883" s="110">
        <v>45831</v>
      </c>
      <c r="B883" t="s">
        <v>140</v>
      </c>
      <c r="C883" t="s">
        <v>282</v>
      </c>
      <c r="D883">
        <v>1</v>
      </c>
      <c r="E883" t="s">
        <v>5</v>
      </c>
      <c r="F883" t="s">
        <v>356</v>
      </c>
    </row>
    <row r="884" spans="1:6" hidden="1" x14ac:dyDescent="0.35">
      <c r="A884" s="110">
        <v>45831</v>
      </c>
      <c r="B884" t="s">
        <v>290</v>
      </c>
      <c r="C884" t="s">
        <v>254</v>
      </c>
      <c r="D884">
        <v>1</v>
      </c>
      <c r="E884" t="s">
        <v>5</v>
      </c>
      <c r="F884" t="s">
        <v>356</v>
      </c>
    </row>
    <row r="885" spans="1:6" hidden="1" x14ac:dyDescent="0.35">
      <c r="A885" s="110">
        <v>45831</v>
      </c>
      <c r="B885" t="s">
        <v>143</v>
      </c>
      <c r="C885" t="s">
        <v>439</v>
      </c>
      <c r="E885" t="s">
        <v>5</v>
      </c>
      <c r="F885" t="s">
        <v>356</v>
      </c>
    </row>
    <row r="886" spans="1:6" hidden="1" x14ac:dyDescent="0.35">
      <c r="A886" s="110">
        <v>45831</v>
      </c>
      <c r="B886" t="s">
        <v>227</v>
      </c>
      <c r="E886" t="s">
        <v>5</v>
      </c>
      <c r="F886" t="s">
        <v>356</v>
      </c>
    </row>
    <row r="887" spans="1:6" hidden="1" x14ac:dyDescent="0.35">
      <c r="A887" s="110">
        <v>45831</v>
      </c>
      <c r="B887" t="s">
        <v>148</v>
      </c>
      <c r="C887" t="s">
        <v>282</v>
      </c>
      <c r="D887">
        <v>1</v>
      </c>
      <c r="E887" t="s">
        <v>5</v>
      </c>
      <c r="F887" t="s">
        <v>356</v>
      </c>
    </row>
    <row r="888" spans="1:6" hidden="1" x14ac:dyDescent="0.35">
      <c r="A888" s="110">
        <v>45831</v>
      </c>
      <c r="B888" t="s">
        <v>149</v>
      </c>
      <c r="C888" t="s">
        <v>282</v>
      </c>
      <c r="D888">
        <v>1</v>
      </c>
      <c r="E888" t="s">
        <v>5</v>
      </c>
      <c r="F888" t="s">
        <v>356</v>
      </c>
    </row>
    <row r="889" spans="1:6" hidden="1" x14ac:dyDescent="0.35">
      <c r="A889" s="110">
        <v>45831</v>
      </c>
      <c r="B889" t="s">
        <v>289</v>
      </c>
      <c r="C889" t="s">
        <v>264</v>
      </c>
      <c r="D889">
        <v>18</v>
      </c>
      <c r="E889" t="s">
        <v>5</v>
      </c>
      <c r="F889" t="s">
        <v>356</v>
      </c>
    </row>
    <row r="890" spans="1:6" hidden="1" x14ac:dyDescent="0.35">
      <c r="A890" s="110">
        <v>45831</v>
      </c>
      <c r="B890" t="s">
        <v>132</v>
      </c>
      <c r="C890" t="s">
        <v>264</v>
      </c>
      <c r="D890">
        <v>10</v>
      </c>
      <c r="E890" t="s">
        <v>5</v>
      </c>
      <c r="F890" t="s">
        <v>356</v>
      </c>
    </row>
    <row r="891" spans="1:6" hidden="1" x14ac:dyDescent="0.35">
      <c r="A891" s="110">
        <v>45831</v>
      </c>
      <c r="B891" t="s">
        <v>144</v>
      </c>
      <c r="C891" t="s">
        <v>264</v>
      </c>
      <c r="D891">
        <v>1</v>
      </c>
      <c r="E891" t="s">
        <v>5</v>
      </c>
      <c r="F891" t="s">
        <v>356</v>
      </c>
    </row>
    <row r="892" spans="1:6" hidden="1" x14ac:dyDescent="0.35">
      <c r="A892" s="110">
        <v>45831</v>
      </c>
      <c r="B892" t="s">
        <v>349</v>
      </c>
      <c r="C892" t="s">
        <v>438</v>
      </c>
      <c r="D892">
        <v>2</v>
      </c>
      <c r="E892" t="s">
        <v>5</v>
      </c>
      <c r="F892" t="s">
        <v>356</v>
      </c>
    </row>
    <row r="893" spans="1:6" hidden="1" x14ac:dyDescent="0.35">
      <c r="A893" s="110">
        <v>45831</v>
      </c>
      <c r="B893" t="s">
        <v>134</v>
      </c>
      <c r="C893" t="s">
        <v>440</v>
      </c>
      <c r="E893" t="s">
        <v>5</v>
      </c>
      <c r="F893" t="s">
        <v>356</v>
      </c>
    </row>
    <row r="894" spans="1:6" hidden="1" x14ac:dyDescent="0.35">
      <c r="A894" s="110">
        <v>45831</v>
      </c>
      <c r="B894" t="s">
        <v>453</v>
      </c>
      <c r="C894" t="s">
        <v>264</v>
      </c>
      <c r="E894" t="s">
        <v>5</v>
      </c>
      <c r="F894" t="s">
        <v>356</v>
      </c>
    </row>
    <row r="895" spans="1:6" hidden="1" x14ac:dyDescent="0.35">
      <c r="A895" s="110">
        <v>45831</v>
      </c>
      <c r="B895" t="s">
        <v>441</v>
      </c>
      <c r="C895" t="s">
        <v>264</v>
      </c>
      <c r="E895" t="s">
        <v>5</v>
      </c>
      <c r="F895" t="s">
        <v>356</v>
      </c>
    </row>
    <row r="896" spans="1:6" hidden="1" x14ac:dyDescent="0.35">
      <c r="A896" s="110">
        <v>45831</v>
      </c>
      <c r="B896" t="s">
        <v>442</v>
      </c>
      <c r="C896" t="s">
        <v>264</v>
      </c>
      <c r="D896">
        <v>2</v>
      </c>
      <c r="E896" t="s">
        <v>5</v>
      </c>
      <c r="F896" t="s">
        <v>356</v>
      </c>
    </row>
    <row r="897" spans="1:6" hidden="1" x14ac:dyDescent="0.35">
      <c r="A897" s="110">
        <v>45831</v>
      </c>
      <c r="B897" t="s">
        <v>443</v>
      </c>
      <c r="C897" t="s">
        <v>264</v>
      </c>
      <c r="D897">
        <v>18</v>
      </c>
      <c r="E897" t="s">
        <v>5</v>
      </c>
      <c r="F897" t="s">
        <v>356</v>
      </c>
    </row>
    <row r="898" spans="1:6" hidden="1" x14ac:dyDescent="0.35">
      <c r="A898" s="110">
        <v>45831</v>
      </c>
      <c r="B898" t="s">
        <v>455</v>
      </c>
      <c r="C898" t="s">
        <v>264</v>
      </c>
      <c r="D898">
        <v>15</v>
      </c>
      <c r="E898" t="s">
        <v>5</v>
      </c>
      <c r="F898" t="s">
        <v>356</v>
      </c>
    </row>
    <row r="899" spans="1:6" hidden="1" x14ac:dyDescent="0.35">
      <c r="A899" s="110">
        <v>45831</v>
      </c>
      <c r="B899" t="s">
        <v>444</v>
      </c>
      <c r="C899" t="s">
        <v>438</v>
      </c>
      <c r="D899">
        <v>0.75</v>
      </c>
      <c r="E899" t="s">
        <v>5</v>
      </c>
      <c r="F899" t="s">
        <v>356</v>
      </c>
    </row>
    <row r="900" spans="1:6" hidden="1" x14ac:dyDescent="0.35">
      <c r="A900" s="110">
        <v>45831</v>
      </c>
      <c r="B900" t="s">
        <v>445</v>
      </c>
      <c r="C900" t="s">
        <v>439</v>
      </c>
      <c r="E900" t="s">
        <v>5</v>
      </c>
      <c r="F900" t="s">
        <v>356</v>
      </c>
    </row>
    <row r="901" spans="1:6" hidden="1" x14ac:dyDescent="0.35">
      <c r="A901" s="110">
        <v>45831</v>
      </c>
      <c r="B901" t="s">
        <v>446</v>
      </c>
      <c r="C901" t="s">
        <v>439</v>
      </c>
      <c r="E901" t="s">
        <v>5</v>
      </c>
      <c r="F901" t="s">
        <v>356</v>
      </c>
    </row>
    <row r="902" spans="1:6" hidden="1" x14ac:dyDescent="0.35">
      <c r="A902" s="110">
        <v>45831</v>
      </c>
      <c r="B902" t="s">
        <v>447</v>
      </c>
      <c r="C902" t="s">
        <v>264</v>
      </c>
      <c r="D902">
        <v>15</v>
      </c>
      <c r="E902" t="s">
        <v>5</v>
      </c>
      <c r="F902" t="s">
        <v>356</v>
      </c>
    </row>
    <row r="903" spans="1:6" hidden="1" x14ac:dyDescent="0.35">
      <c r="A903" s="110">
        <v>45831</v>
      </c>
      <c r="B903" t="s">
        <v>448</v>
      </c>
      <c r="C903" t="s">
        <v>264</v>
      </c>
      <c r="D903">
        <v>17</v>
      </c>
      <c r="E903" t="s">
        <v>5</v>
      </c>
      <c r="F903" t="s">
        <v>356</v>
      </c>
    </row>
    <row r="904" spans="1:6" hidden="1" x14ac:dyDescent="0.35">
      <c r="A904" s="110">
        <v>45831</v>
      </c>
      <c r="B904" t="s">
        <v>467</v>
      </c>
      <c r="C904" t="s">
        <v>264</v>
      </c>
      <c r="D904">
        <v>424</v>
      </c>
      <c r="E904" t="s">
        <v>5</v>
      </c>
      <c r="F904" t="s">
        <v>356</v>
      </c>
    </row>
    <row r="905" spans="1:6" hidden="1" x14ac:dyDescent="0.35">
      <c r="A905" s="110">
        <v>45831</v>
      </c>
      <c r="B905" t="s">
        <v>453</v>
      </c>
      <c r="C905" t="s">
        <v>264</v>
      </c>
      <c r="D905">
        <v>2</v>
      </c>
      <c r="E905" t="s">
        <v>5</v>
      </c>
      <c r="F905" t="s">
        <v>356</v>
      </c>
    </row>
    <row r="906" spans="1:6" hidden="1" x14ac:dyDescent="0.35">
      <c r="A906" s="110">
        <v>45831</v>
      </c>
      <c r="B906" t="s">
        <v>468</v>
      </c>
      <c r="C906" t="s">
        <v>264</v>
      </c>
      <c r="D906">
        <v>2</v>
      </c>
      <c r="E906" t="s">
        <v>5</v>
      </c>
      <c r="F906" t="s">
        <v>356</v>
      </c>
    </row>
    <row r="907" spans="1:6" hidden="1" x14ac:dyDescent="0.35">
      <c r="A907" s="110">
        <v>45831</v>
      </c>
      <c r="B907" t="s">
        <v>469</v>
      </c>
      <c r="C907" t="s">
        <v>264</v>
      </c>
      <c r="D907">
        <v>49</v>
      </c>
      <c r="E907" t="s">
        <v>5</v>
      </c>
      <c r="F907" t="s">
        <v>356</v>
      </c>
    </row>
    <row r="908" spans="1:6" hidden="1" x14ac:dyDescent="0.35">
      <c r="A908" s="110">
        <v>45831</v>
      </c>
      <c r="B908" t="s">
        <v>470</v>
      </c>
      <c r="C908" t="s">
        <v>264</v>
      </c>
      <c r="D908">
        <v>38</v>
      </c>
      <c r="E908" t="s">
        <v>5</v>
      </c>
      <c r="F908" t="s">
        <v>356</v>
      </c>
    </row>
    <row r="909" spans="1:6" hidden="1" x14ac:dyDescent="0.35">
      <c r="A909" s="110">
        <v>45831</v>
      </c>
      <c r="B909" t="s">
        <v>519</v>
      </c>
      <c r="C909" t="s">
        <v>264</v>
      </c>
      <c r="D909">
        <v>6</v>
      </c>
      <c r="E909" t="s">
        <v>5</v>
      </c>
      <c r="F909" t="s">
        <v>356</v>
      </c>
    </row>
    <row r="910" spans="1:6" hidden="1" x14ac:dyDescent="0.35">
      <c r="A910" s="110">
        <v>45831</v>
      </c>
      <c r="B910" t="s">
        <v>520</v>
      </c>
      <c r="C910" t="s">
        <v>264</v>
      </c>
      <c r="D910">
        <v>2</v>
      </c>
      <c r="E910" t="s">
        <v>5</v>
      </c>
      <c r="F910" t="s">
        <v>356</v>
      </c>
    </row>
    <row r="911" spans="1:6" hidden="1" x14ac:dyDescent="0.35">
      <c r="A911" s="110">
        <v>45831</v>
      </c>
      <c r="B911" t="s">
        <v>521</v>
      </c>
      <c r="C911" t="s">
        <v>264</v>
      </c>
      <c r="D911">
        <v>58</v>
      </c>
      <c r="E911" t="s">
        <v>5</v>
      </c>
      <c r="F911" t="s">
        <v>356</v>
      </c>
    </row>
    <row r="912" spans="1:6" hidden="1" x14ac:dyDescent="0.35">
      <c r="A912" s="110">
        <v>45831</v>
      </c>
      <c r="B912" t="s">
        <v>522</v>
      </c>
      <c r="C912" t="s">
        <v>264</v>
      </c>
      <c r="D912">
        <v>97</v>
      </c>
      <c r="E912" t="s">
        <v>5</v>
      </c>
      <c r="F912" t="s">
        <v>356</v>
      </c>
    </row>
    <row r="913" spans="1:7" hidden="1" x14ac:dyDescent="0.35">
      <c r="A913" s="110">
        <v>45831</v>
      </c>
      <c r="B913" t="s">
        <v>523</v>
      </c>
      <c r="C913" t="s">
        <v>264</v>
      </c>
      <c r="D913">
        <v>87</v>
      </c>
      <c r="E913" t="s">
        <v>5</v>
      </c>
      <c r="F913" t="s">
        <v>356</v>
      </c>
    </row>
    <row r="914" spans="1:7" hidden="1" x14ac:dyDescent="0.35">
      <c r="A914" s="110">
        <v>45831</v>
      </c>
      <c r="B914" t="s">
        <v>524</v>
      </c>
      <c r="C914" t="s">
        <v>264</v>
      </c>
      <c r="D914">
        <v>324</v>
      </c>
      <c r="E914" t="s">
        <v>5</v>
      </c>
      <c r="F914" t="s">
        <v>356</v>
      </c>
    </row>
    <row r="915" spans="1:7" hidden="1" x14ac:dyDescent="0.35">
      <c r="A915" s="110">
        <v>45831</v>
      </c>
      <c r="B915" t="s">
        <v>525</v>
      </c>
      <c r="C915" t="s">
        <v>264</v>
      </c>
      <c r="D915">
        <v>7</v>
      </c>
      <c r="E915" t="s">
        <v>5</v>
      </c>
      <c r="F915" t="s">
        <v>356</v>
      </c>
    </row>
    <row r="916" spans="1:7" hidden="1" x14ac:dyDescent="0.35">
      <c r="A916" s="110">
        <v>45831</v>
      </c>
      <c r="B916" t="s">
        <v>526</v>
      </c>
      <c r="C916" t="s">
        <v>264</v>
      </c>
      <c r="D916">
        <v>33</v>
      </c>
      <c r="E916" t="s">
        <v>5</v>
      </c>
      <c r="F916" t="s">
        <v>356</v>
      </c>
    </row>
    <row r="917" spans="1:7" hidden="1" x14ac:dyDescent="0.35">
      <c r="A917" s="110">
        <v>45838</v>
      </c>
      <c r="B917" t="s">
        <v>116</v>
      </c>
      <c r="C917" t="s">
        <v>254</v>
      </c>
      <c r="D917">
        <v>1</v>
      </c>
      <c r="E917" t="s">
        <v>383</v>
      </c>
      <c r="F917" t="s">
        <v>356</v>
      </c>
    </row>
    <row r="918" spans="1:7" hidden="1" x14ac:dyDescent="0.35">
      <c r="A918" s="110">
        <v>45838</v>
      </c>
      <c r="B918" t="s">
        <v>185</v>
      </c>
      <c r="C918" t="s">
        <v>254</v>
      </c>
      <c r="D918">
        <v>10</v>
      </c>
      <c r="E918" t="s">
        <v>383</v>
      </c>
      <c r="F918" t="s">
        <v>356</v>
      </c>
    </row>
    <row r="919" spans="1:7" hidden="1" x14ac:dyDescent="0.35">
      <c r="A919" s="110">
        <v>45838</v>
      </c>
      <c r="B919" t="s">
        <v>186</v>
      </c>
      <c r="C919" t="s">
        <v>264</v>
      </c>
      <c r="D919">
        <v>5</v>
      </c>
      <c r="E919" t="s">
        <v>383</v>
      </c>
      <c r="F919" t="s">
        <v>356</v>
      </c>
    </row>
    <row r="920" spans="1:7" hidden="1" x14ac:dyDescent="0.35">
      <c r="A920" s="110">
        <v>45838</v>
      </c>
      <c r="B920" t="s">
        <v>285</v>
      </c>
      <c r="C920" t="s">
        <v>264</v>
      </c>
      <c r="D920">
        <v>31</v>
      </c>
      <c r="E920" t="s">
        <v>383</v>
      </c>
      <c r="F920" t="s">
        <v>356</v>
      </c>
    </row>
    <row r="921" spans="1:7" hidden="1" x14ac:dyDescent="0.35">
      <c r="A921" s="110">
        <v>45838</v>
      </c>
      <c r="B921" t="s">
        <v>288</v>
      </c>
      <c r="C921" t="s">
        <v>254</v>
      </c>
      <c r="D921">
        <v>2.85</v>
      </c>
      <c r="E921" t="s">
        <v>383</v>
      </c>
      <c r="F921" t="s">
        <v>356</v>
      </c>
    </row>
    <row r="922" spans="1:7" x14ac:dyDescent="0.35">
      <c r="A922" s="110">
        <v>45838</v>
      </c>
      <c r="B922" t="s">
        <v>130</v>
      </c>
      <c r="C922" t="s">
        <v>264</v>
      </c>
      <c r="D922">
        <v>1</v>
      </c>
      <c r="E922" t="s">
        <v>383</v>
      </c>
      <c r="F922" t="s">
        <v>356</v>
      </c>
      <c r="G922">
        <v>1</v>
      </c>
    </row>
    <row r="923" spans="1:7" x14ac:dyDescent="0.35">
      <c r="A923" s="110">
        <v>45838</v>
      </c>
      <c r="B923" t="s">
        <v>298</v>
      </c>
      <c r="C923" t="s">
        <v>264</v>
      </c>
      <c r="D923">
        <v>9</v>
      </c>
      <c r="E923" t="s">
        <v>383</v>
      </c>
      <c r="F923" t="s">
        <v>356</v>
      </c>
      <c r="G923">
        <v>1</v>
      </c>
    </row>
    <row r="924" spans="1:7" hidden="1" x14ac:dyDescent="0.35">
      <c r="A924" s="110">
        <v>45838</v>
      </c>
      <c r="B924" t="s">
        <v>297</v>
      </c>
      <c r="C924" t="s">
        <v>264</v>
      </c>
      <c r="D924">
        <v>85</v>
      </c>
      <c r="E924" t="s">
        <v>383</v>
      </c>
      <c r="F924" t="s">
        <v>356</v>
      </c>
    </row>
    <row r="925" spans="1:7" hidden="1" x14ac:dyDescent="0.35">
      <c r="A925" s="110">
        <v>45838</v>
      </c>
      <c r="B925" t="s">
        <v>355</v>
      </c>
      <c r="C925" t="s">
        <v>264</v>
      </c>
      <c r="D925">
        <v>1</v>
      </c>
      <c r="E925" t="s">
        <v>383</v>
      </c>
      <c r="F925" t="s">
        <v>356</v>
      </c>
    </row>
    <row r="926" spans="1:7" hidden="1" x14ac:dyDescent="0.35">
      <c r="A926" s="110">
        <v>45838</v>
      </c>
      <c r="B926" t="s">
        <v>192</v>
      </c>
      <c r="C926" t="s">
        <v>264</v>
      </c>
      <c r="D926">
        <v>54</v>
      </c>
      <c r="E926" t="s">
        <v>383</v>
      </c>
      <c r="F926" t="s">
        <v>356</v>
      </c>
    </row>
    <row r="927" spans="1:7" hidden="1" x14ac:dyDescent="0.35">
      <c r="A927" s="110">
        <v>45838</v>
      </c>
      <c r="B927" t="s">
        <v>195</v>
      </c>
      <c r="C927" t="s">
        <v>254</v>
      </c>
      <c r="D927">
        <v>0.45</v>
      </c>
      <c r="E927" t="s">
        <v>383</v>
      </c>
      <c r="F927" t="s">
        <v>356</v>
      </c>
    </row>
    <row r="928" spans="1:7" x14ac:dyDescent="0.35">
      <c r="A928" s="110">
        <v>45838</v>
      </c>
      <c r="B928" t="s">
        <v>287</v>
      </c>
      <c r="C928" t="s">
        <v>254</v>
      </c>
      <c r="D928">
        <v>1.05</v>
      </c>
      <c r="E928" t="s">
        <v>383</v>
      </c>
      <c r="F928" t="s">
        <v>356</v>
      </c>
      <c r="G928">
        <v>1</v>
      </c>
    </row>
    <row r="929" spans="1:7" hidden="1" x14ac:dyDescent="0.35">
      <c r="A929" s="110">
        <v>45838</v>
      </c>
      <c r="B929" t="s">
        <v>299</v>
      </c>
      <c r="C929" t="s">
        <v>264</v>
      </c>
      <c r="D929">
        <v>1</v>
      </c>
      <c r="E929" t="s">
        <v>383</v>
      </c>
      <c r="F929" t="s">
        <v>356</v>
      </c>
    </row>
    <row r="930" spans="1:7" hidden="1" x14ac:dyDescent="0.35">
      <c r="A930" s="110">
        <v>45838</v>
      </c>
      <c r="B930" t="s">
        <v>418</v>
      </c>
      <c r="C930" t="s">
        <v>254</v>
      </c>
      <c r="D930">
        <v>0.6</v>
      </c>
      <c r="E930" t="s">
        <v>383</v>
      </c>
      <c r="F930" t="s">
        <v>356</v>
      </c>
    </row>
    <row r="931" spans="1:7" hidden="1" x14ac:dyDescent="0.35">
      <c r="A931" s="110">
        <v>45838</v>
      </c>
      <c r="B931" t="s">
        <v>419</v>
      </c>
      <c r="C931" t="s">
        <v>254</v>
      </c>
      <c r="D931">
        <v>0.5</v>
      </c>
      <c r="E931" t="s">
        <v>383</v>
      </c>
      <c r="F931" t="s">
        <v>356</v>
      </c>
    </row>
    <row r="932" spans="1:7" hidden="1" x14ac:dyDescent="0.35">
      <c r="A932" s="110">
        <v>45838</v>
      </c>
      <c r="B932" t="s">
        <v>420</v>
      </c>
      <c r="C932" t="s">
        <v>254</v>
      </c>
      <c r="D932">
        <v>0.5</v>
      </c>
      <c r="E932" t="s">
        <v>383</v>
      </c>
      <c r="F932" t="s">
        <v>356</v>
      </c>
    </row>
    <row r="933" spans="1:7" x14ac:dyDescent="0.35">
      <c r="A933" s="110">
        <v>45838</v>
      </c>
      <c r="B933" t="s">
        <v>421</v>
      </c>
      <c r="C933" t="s">
        <v>254</v>
      </c>
      <c r="D933">
        <v>0</v>
      </c>
      <c r="E933" t="s">
        <v>383</v>
      </c>
      <c r="F933" t="s">
        <v>356</v>
      </c>
      <c r="G933">
        <v>1</v>
      </c>
    </row>
    <row r="934" spans="1:7" hidden="1" x14ac:dyDescent="0.35">
      <c r="A934" s="110">
        <v>45838</v>
      </c>
      <c r="B934" t="s">
        <v>116</v>
      </c>
      <c r="C934" t="s">
        <v>254</v>
      </c>
      <c r="D934">
        <v>1</v>
      </c>
      <c r="E934" t="s">
        <v>383</v>
      </c>
      <c r="F934" t="s">
        <v>356</v>
      </c>
    </row>
    <row r="935" spans="1:7" hidden="1" x14ac:dyDescent="0.35">
      <c r="A935" s="110">
        <v>45838</v>
      </c>
      <c r="B935" t="s">
        <v>422</v>
      </c>
      <c r="C935" t="s">
        <v>254</v>
      </c>
      <c r="D935">
        <v>1</v>
      </c>
      <c r="E935" t="s">
        <v>383</v>
      </c>
      <c r="F935" t="s">
        <v>356</v>
      </c>
    </row>
    <row r="936" spans="1:7" hidden="1" x14ac:dyDescent="0.35">
      <c r="A936" s="110">
        <v>45838</v>
      </c>
      <c r="B936" t="s">
        <v>423</v>
      </c>
      <c r="C936" t="s">
        <v>254</v>
      </c>
      <c r="D936">
        <v>1.3</v>
      </c>
      <c r="E936" t="s">
        <v>383</v>
      </c>
      <c r="F936" t="s">
        <v>356</v>
      </c>
    </row>
    <row r="937" spans="1:7" hidden="1" x14ac:dyDescent="0.35">
      <c r="A937" s="110">
        <v>45838</v>
      </c>
      <c r="B937" t="s">
        <v>426</v>
      </c>
      <c r="C937" t="s">
        <v>280</v>
      </c>
      <c r="D937">
        <v>1.25</v>
      </c>
      <c r="E937" t="s">
        <v>383</v>
      </c>
      <c r="F937" t="s">
        <v>356</v>
      </c>
    </row>
    <row r="938" spans="1:7" hidden="1" x14ac:dyDescent="0.35">
      <c r="A938" s="110">
        <v>45838</v>
      </c>
      <c r="B938" t="s">
        <v>427</v>
      </c>
      <c r="C938" t="s">
        <v>280</v>
      </c>
      <c r="D938">
        <v>1.2</v>
      </c>
      <c r="E938" t="s">
        <v>383</v>
      </c>
      <c r="F938" t="s">
        <v>356</v>
      </c>
    </row>
    <row r="939" spans="1:7" hidden="1" x14ac:dyDescent="0.35">
      <c r="A939" s="110">
        <v>45838</v>
      </c>
      <c r="B939" t="s">
        <v>428</v>
      </c>
      <c r="C939" t="s">
        <v>280</v>
      </c>
      <c r="D939">
        <v>1.2</v>
      </c>
      <c r="E939" t="s">
        <v>383</v>
      </c>
      <c r="F939" t="s">
        <v>356</v>
      </c>
    </row>
    <row r="940" spans="1:7" hidden="1" x14ac:dyDescent="0.35">
      <c r="A940" s="110">
        <v>45838</v>
      </c>
      <c r="B940" t="s">
        <v>429</v>
      </c>
      <c r="C940" t="s">
        <v>254</v>
      </c>
      <c r="D940">
        <v>1</v>
      </c>
      <c r="E940" t="s">
        <v>383</v>
      </c>
      <c r="F940" t="s">
        <v>356</v>
      </c>
    </row>
    <row r="941" spans="1:7" hidden="1" x14ac:dyDescent="0.35">
      <c r="A941" s="110">
        <v>45838</v>
      </c>
      <c r="B941" t="s">
        <v>111</v>
      </c>
      <c r="C941" t="s">
        <v>264</v>
      </c>
      <c r="D941">
        <v>1</v>
      </c>
      <c r="E941" t="s">
        <v>383</v>
      </c>
      <c r="F941" t="s">
        <v>356</v>
      </c>
    </row>
    <row r="942" spans="1:7" hidden="1" x14ac:dyDescent="0.35">
      <c r="A942" s="110">
        <v>45838</v>
      </c>
      <c r="B942" t="s">
        <v>213</v>
      </c>
      <c r="C942" t="s">
        <v>280</v>
      </c>
      <c r="D942">
        <v>1.2</v>
      </c>
      <c r="E942" t="s">
        <v>383</v>
      </c>
      <c r="F942" t="s">
        <v>356</v>
      </c>
    </row>
    <row r="943" spans="1:7" hidden="1" x14ac:dyDescent="0.35">
      <c r="A943" s="110">
        <v>45838</v>
      </c>
      <c r="B943" t="s">
        <v>350</v>
      </c>
      <c r="C943" t="s">
        <v>438</v>
      </c>
      <c r="D943">
        <v>3</v>
      </c>
      <c r="E943" t="s">
        <v>3</v>
      </c>
      <c r="F943" t="s">
        <v>356</v>
      </c>
    </row>
    <row r="944" spans="1:7" hidden="1" x14ac:dyDescent="0.35">
      <c r="A944" s="110">
        <v>45838</v>
      </c>
      <c r="B944" t="s">
        <v>145</v>
      </c>
      <c r="C944" t="s">
        <v>438</v>
      </c>
      <c r="D944">
        <v>2</v>
      </c>
      <c r="E944" t="s">
        <v>5</v>
      </c>
      <c r="F944" t="s">
        <v>356</v>
      </c>
    </row>
    <row r="945" spans="1:6" hidden="1" x14ac:dyDescent="0.35">
      <c r="A945" s="110">
        <v>45838</v>
      </c>
      <c r="B945" t="s">
        <v>151</v>
      </c>
      <c r="C945" t="s">
        <v>264</v>
      </c>
      <c r="E945" t="s">
        <v>5</v>
      </c>
      <c r="F945" t="s">
        <v>356</v>
      </c>
    </row>
    <row r="946" spans="1:6" hidden="1" x14ac:dyDescent="0.35">
      <c r="A946" s="110">
        <v>45838</v>
      </c>
      <c r="B946" t="s">
        <v>150</v>
      </c>
      <c r="C946" t="s">
        <v>264</v>
      </c>
      <c r="D946">
        <v>21</v>
      </c>
      <c r="E946" t="s">
        <v>5</v>
      </c>
      <c r="F946" t="s">
        <v>356</v>
      </c>
    </row>
    <row r="947" spans="1:6" hidden="1" x14ac:dyDescent="0.35">
      <c r="A947" s="110">
        <v>45838</v>
      </c>
      <c r="B947" t="s">
        <v>146</v>
      </c>
      <c r="C947" t="s">
        <v>264</v>
      </c>
      <c r="D947">
        <v>11</v>
      </c>
      <c r="E947" t="s">
        <v>5</v>
      </c>
      <c r="F947" t="s">
        <v>356</v>
      </c>
    </row>
    <row r="948" spans="1:6" hidden="1" x14ac:dyDescent="0.35">
      <c r="A948" s="110">
        <v>45838</v>
      </c>
      <c r="B948" t="s">
        <v>138</v>
      </c>
      <c r="C948" t="s">
        <v>264</v>
      </c>
      <c r="D948">
        <v>98</v>
      </c>
      <c r="E948" t="s">
        <v>5</v>
      </c>
      <c r="F948" t="s">
        <v>356</v>
      </c>
    </row>
    <row r="949" spans="1:6" hidden="1" x14ac:dyDescent="0.35">
      <c r="A949" s="110">
        <v>45838</v>
      </c>
      <c r="B949" t="s">
        <v>142</v>
      </c>
      <c r="C949" t="s">
        <v>282</v>
      </c>
      <c r="D949">
        <v>0.75</v>
      </c>
      <c r="E949" t="s">
        <v>5</v>
      </c>
      <c r="F949" t="s">
        <v>356</v>
      </c>
    </row>
    <row r="950" spans="1:6" hidden="1" x14ac:dyDescent="0.35">
      <c r="A950" s="110">
        <v>45838</v>
      </c>
      <c r="B950" t="s">
        <v>258</v>
      </c>
      <c r="C950" t="s">
        <v>282</v>
      </c>
      <c r="E950" t="s">
        <v>5</v>
      </c>
      <c r="F950" t="s">
        <v>356</v>
      </c>
    </row>
    <row r="951" spans="1:6" hidden="1" x14ac:dyDescent="0.35">
      <c r="A951" s="110">
        <v>45838</v>
      </c>
      <c r="B951" t="s">
        <v>226</v>
      </c>
      <c r="C951" t="s">
        <v>282</v>
      </c>
      <c r="D951">
        <v>0.75</v>
      </c>
      <c r="E951" t="s">
        <v>5</v>
      </c>
      <c r="F951" t="s">
        <v>356</v>
      </c>
    </row>
    <row r="952" spans="1:6" hidden="1" x14ac:dyDescent="0.35">
      <c r="A952" s="110">
        <v>45838</v>
      </c>
      <c r="B952" t="s">
        <v>137</v>
      </c>
      <c r="C952" t="s">
        <v>282</v>
      </c>
      <c r="D952">
        <v>1</v>
      </c>
      <c r="E952" t="s">
        <v>5</v>
      </c>
      <c r="F952" t="s">
        <v>356</v>
      </c>
    </row>
    <row r="953" spans="1:6" hidden="1" x14ac:dyDescent="0.35">
      <c r="A953" s="110">
        <v>45838</v>
      </c>
      <c r="B953" t="s">
        <v>136</v>
      </c>
      <c r="C953" t="s">
        <v>264</v>
      </c>
      <c r="D953">
        <v>10</v>
      </c>
      <c r="E953" t="s">
        <v>5</v>
      </c>
      <c r="F953" t="s">
        <v>356</v>
      </c>
    </row>
    <row r="954" spans="1:6" hidden="1" x14ac:dyDescent="0.35">
      <c r="A954" s="110">
        <v>45838</v>
      </c>
      <c r="B954" t="s">
        <v>147</v>
      </c>
      <c r="C954" t="s">
        <v>264</v>
      </c>
      <c r="D954">
        <v>18</v>
      </c>
      <c r="E954" t="s">
        <v>5</v>
      </c>
      <c r="F954" t="s">
        <v>356</v>
      </c>
    </row>
    <row r="955" spans="1:6" hidden="1" x14ac:dyDescent="0.35">
      <c r="A955" s="110">
        <v>45838</v>
      </c>
      <c r="B955" t="s">
        <v>135</v>
      </c>
      <c r="C955" t="s">
        <v>264</v>
      </c>
      <c r="D955">
        <v>33</v>
      </c>
      <c r="E955" t="s">
        <v>5</v>
      </c>
      <c r="F955" t="s">
        <v>356</v>
      </c>
    </row>
    <row r="956" spans="1:6" hidden="1" x14ac:dyDescent="0.35">
      <c r="A956" s="110">
        <v>45838</v>
      </c>
      <c r="B956" t="s">
        <v>139</v>
      </c>
      <c r="C956" t="s">
        <v>264</v>
      </c>
      <c r="D956">
        <v>2</v>
      </c>
      <c r="E956" t="s">
        <v>5</v>
      </c>
      <c r="F956" t="s">
        <v>356</v>
      </c>
    </row>
    <row r="957" spans="1:6" hidden="1" x14ac:dyDescent="0.35">
      <c r="A957" s="110">
        <v>45838</v>
      </c>
      <c r="B957" t="s">
        <v>131</v>
      </c>
      <c r="E957" t="s">
        <v>5</v>
      </c>
      <c r="F957" t="s">
        <v>356</v>
      </c>
    </row>
    <row r="958" spans="1:6" hidden="1" x14ac:dyDescent="0.35">
      <c r="A958" s="110">
        <v>45838</v>
      </c>
      <c r="B958" t="s">
        <v>140</v>
      </c>
      <c r="C958" t="s">
        <v>282</v>
      </c>
      <c r="D958">
        <v>2</v>
      </c>
      <c r="E958" t="s">
        <v>5</v>
      </c>
      <c r="F958" t="s">
        <v>356</v>
      </c>
    </row>
    <row r="959" spans="1:6" hidden="1" x14ac:dyDescent="0.35">
      <c r="A959" s="110">
        <v>45838</v>
      </c>
      <c r="B959" t="s">
        <v>290</v>
      </c>
      <c r="C959" t="s">
        <v>254</v>
      </c>
      <c r="D959">
        <v>2</v>
      </c>
      <c r="E959" t="s">
        <v>5</v>
      </c>
      <c r="F959" t="s">
        <v>356</v>
      </c>
    </row>
    <row r="960" spans="1:6" hidden="1" x14ac:dyDescent="0.35">
      <c r="A960" s="110">
        <v>45838</v>
      </c>
      <c r="B960" t="s">
        <v>143</v>
      </c>
      <c r="C960" t="s">
        <v>439</v>
      </c>
      <c r="E960" t="s">
        <v>5</v>
      </c>
      <c r="F960" t="s">
        <v>356</v>
      </c>
    </row>
    <row r="961" spans="1:6" hidden="1" x14ac:dyDescent="0.35">
      <c r="A961" s="110">
        <v>45838</v>
      </c>
      <c r="B961" t="s">
        <v>227</v>
      </c>
      <c r="E961" t="s">
        <v>5</v>
      </c>
      <c r="F961" t="s">
        <v>356</v>
      </c>
    </row>
    <row r="962" spans="1:6" hidden="1" x14ac:dyDescent="0.35">
      <c r="A962" s="110">
        <v>45838</v>
      </c>
      <c r="B962" t="s">
        <v>148</v>
      </c>
      <c r="C962" t="s">
        <v>282</v>
      </c>
      <c r="D962">
        <v>1</v>
      </c>
      <c r="E962" t="s">
        <v>5</v>
      </c>
      <c r="F962" t="s">
        <v>356</v>
      </c>
    </row>
    <row r="963" spans="1:6" hidden="1" x14ac:dyDescent="0.35">
      <c r="A963" s="110">
        <v>45838</v>
      </c>
      <c r="B963" t="s">
        <v>149</v>
      </c>
      <c r="C963" t="s">
        <v>282</v>
      </c>
      <c r="D963">
        <v>1</v>
      </c>
      <c r="E963" t="s">
        <v>5</v>
      </c>
      <c r="F963" t="s">
        <v>356</v>
      </c>
    </row>
    <row r="964" spans="1:6" hidden="1" x14ac:dyDescent="0.35">
      <c r="A964" s="110">
        <v>45838</v>
      </c>
      <c r="B964" t="s">
        <v>289</v>
      </c>
      <c r="C964" t="s">
        <v>264</v>
      </c>
      <c r="D964">
        <v>39</v>
      </c>
      <c r="E964" t="s">
        <v>5</v>
      </c>
      <c r="F964" t="s">
        <v>356</v>
      </c>
    </row>
    <row r="965" spans="1:6" hidden="1" x14ac:dyDescent="0.35">
      <c r="A965" s="110">
        <v>45838</v>
      </c>
      <c r="B965" t="s">
        <v>132</v>
      </c>
      <c r="C965" t="s">
        <v>264</v>
      </c>
      <c r="D965">
        <v>10</v>
      </c>
      <c r="E965" t="s">
        <v>5</v>
      </c>
      <c r="F965" t="s">
        <v>356</v>
      </c>
    </row>
    <row r="966" spans="1:6" hidden="1" x14ac:dyDescent="0.35">
      <c r="A966" s="110">
        <v>45838</v>
      </c>
      <c r="B966" t="s">
        <v>144</v>
      </c>
      <c r="C966" t="s">
        <v>264</v>
      </c>
      <c r="D966">
        <v>4</v>
      </c>
      <c r="E966" t="s">
        <v>5</v>
      </c>
      <c r="F966" t="s">
        <v>356</v>
      </c>
    </row>
    <row r="967" spans="1:6" hidden="1" x14ac:dyDescent="0.35">
      <c r="A967" s="110">
        <v>45838</v>
      </c>
      <c r="B967" t="s">
        <v>349</v>
      </c>
      <c r="C967" t="s">
        <v>438</v>
      </c>
      <c r="D967">
        <v>10</v>
      </c>
      <c r="E967" t="s">
        <v>5</v>
      </c>
      <c r="F967" t="s">
        <v>356</v>
      </c>
    </row>
    <row r="968" spans="1:6" hidden="1" x14ac:dyDescent="0.35">
      <c r="A968" s="110">
        <v>45838</v>
      </c>
      <c r="B968" t="s">
        <v>134</v>
      </c>
      <c r="C968" t="s">
        <v>440</v>
      </c>
      <c r="E968" t="s">
        <v>5</v>
      </c>
      <c r="F968" t="s">
        <v>356</v>
      </c>
    </row>
    <row r="969" spans="1:6" hidden="1" x14ac:dyDescent="0.35">
      <c r="A969" s="110">
        <v>45838</v>
      </c>
      <c r="B969" t="s">
        <v>453</v>
      </c>
      <c r="C969" t="s">
        <v>264</v>
      </c>
      <c r="E969" t="s">
        <v>5</v>
      </c>
      <c r="F969" t="s">
        <v>356</v>
      </c>
    </row>
    <row r="970" spans="1:6" hidden="1" x14ac:dyDescent="0.35">
      <c r="A970" s="110">
        <v>45838</v>
      </c>
      <c r="B970" t="s">
        <v>441</v>
      </c>
      <c r="C970" t="s">
        <v>264</v>
      </c>
      <c r="E970" t="s">
        <v>5</v>
      </c>
      <c r="F970" t="s">
        <v>356</v>
      </c>
    </row>
    <row r="971" spans="1:6" hidden="1" x14ac:dyDescent="0.35">
      <c r="A971" s="110">
        <v>45838</v>
      </c>
      <c r="B971" t="s">
        <v>442</v>
      </c>
      <c r="C971" t="s">
        <v>264</v>
      </c>
      <c r="D971">
        <v>2</v>
      </c>
      <c r="E971" t="s">
        <v>5</v>
      </c>
      <c r="F971" t="s">
        <v>356</v>
      </c>
    </row>
    <row r="972" spans="1:6" hidden="1" x14ac:dyDescent="0.35">
      <c r="A972" s="110">
        <v>45838</v>
      </c>
      <c r="B972" t="s">
        <v>443</v>
      </c>
      <c r="C972" t="s">
        <v>264</v>
      </c>
      <c r="D972">
        <v>16</v>
      </c>
      <c r="E972" t="s">
        <v>5</v>
      </c>
      <c r="F972" t="s">
        <v>356</v>
      </c>
    </row>
    <row r="973" spans="1:6" hidden="1" x14ac:dyDescent="0.35">
      <c r="A973" s="110">
        <v>45838</v>
      </c>
      <c r="B973" t="s">
        <v>455</v>
      </c>
      <c r="C973" t="s">
        <v>264</v>
      </c>
      <c r="D973">
        <v>11</v>
      </c>
      <c r="E973" t="s">
        <v>5</v>
      </c>
      <c r="F973" t="s">
        <v>356</v>
      </c>
    </row>
    <row r="974" spans="1:6" hidden="1" x14ac:dyDescent="0.35">
      <c r="A974" s="110">
        <v>45838</v>
      </c>
      <c r="B974" t="s">
        <v>444</v>
      </c>
      <c r="C974" t="s">
        <v>438</v>
      </c>
      <c r="D974">
        <v>0.75</v>
      </c>
      <c r="E974" t="s">
        <v>5</v>
      </c>
      <c r="F974" t="s">
        <v>356</v>
      </c>
    </row>
    <row r="975" spans="1:6" hidden="1" x14ac:dyDescent="0.35">
      <c r="A975" s="110">
        <v>45838</v>
      </c>
      <c r="B975" t="s">
        <v>445</v>
      </c>
      <c r="C975" t="s">
        <v>439</v>
      </c>
      <c r="E975" t="s">
        <v>5</v>
      </c>
      <c r="F975" t="s">
        <v>356</v>
      </c>
    </row>
    <row r="976" spans="1:6" hidden="1" x14ac:dyDescent="0.35">
      <c r="A976" s="110">
        <v>45838</v>
      </c>
      <c r="B976" t="s">
        <v>446</v>
      </c>
      <c r="C976" t="s">
        <v>439</v>
      </c>
      <c r="E976" t="s">
        <v>5</v>
      </c>
      <c r="F976" t="s">
        <v>356</v>
      </c>
    </row>
    <row r="977" spans="1:6" hidden="1" x14ac:dyDescent="0.35">
      <c r="A977" s="110">
        <v>45838</v>
      </c>
      <c r="B977" t="s">
        <v>447</v>
      </c>
      <c r="C977" t="s">
        <v>264</v>
      </c>
      <c r="D977">
        <v>1</v>
      </c>
      <c r="E977" t="s">
        <v>5</v>
      </c>
      <c r="F977" t="s">
        <v>356</v>
      </c>
    </row>
    <row r="978" spans="1:6" hidden="1" x14ac:dyDescent="0.35">
      <c r="A978" s="110">
        <v>45838</v>
      </c>
      <c r="B978" t="s">
        <v>448</v>
      </c>
      <c r="C978" t="s">
        <v>264</v>
      </c>
      <c r="D978">
        <v>17</v>
      </c>
      <c r="E978" t="s">
        <v>5</v>
      </c>
      <c r="F978" t="s">
        <v>356</v>
      </c>
    </row>
    <row r="979" spans="1:6" hidden="1" x14ac:dyDescent="0.35">
      <c r="A979" s="110">
        <v>45838</v>
      </c>
      <c r="B979" t="s">
        <v>467</v>
      </c>
      <c r="C979" t="s">
        <v>264</v>
      </c>
      <c r="D979">
        <v>404</v>
      </c>
      <c r="E979" t="s">
        <v>5</v>
      </c>
      <c r="F979" t="s">
        <v>356</v>
      </c>
    </row>
    <row r="980" spans="1:6" hidden="1" x14ac:dyDescent="0.35">
      <c r="A980" s="110">
        <v>45838</v>
      </c>
      <c r="B980" t="s">
        <v>453</v>
      </c>
      <c r="C980" t="s">
        <v>264</v>
      </c>
      <c r="D980">
        <v>2</v>
      </c>
      <c r="E980" t="s">
        <v>5</v>
      </c>
      <c r="F980" t="s">
        <v>356</v>
      </c>
    </row>
    <row r="981" spans="1:6" hidden="1" x14ac:dyDescent="0.35">
      <c r="A981" s="110">
        <v>45838</v>
      </c>
      <c r="B981" t="s">
        <v>468</v>
      </c>
      <c r="C981" t="s">
        <v>264</v>
      </c>
      <c r="D981">
        <v>2</v>
      </c>
      <c r="E981" t="s">
        <v>5</v>
      </c>
      <c r="F981" t="s">
        <v>356</v>
      </c>
    </row>
    <row r="982" spans="1:6" hidden="1" x14ac:dyDescent="0.35">
      <c r="A982" s="110">
        <v>45838</v>
      </c>
      <c r="B982" t="s">
        <v>469</v>
      </c>
      <c r="C982" t="s">
        <v>264</v>
      </c>
      <c r="D982">
        <v>49</v>
      </c>
      <c r="E982" t="s">
        <v>5</v>
      </c>
      <c r="F982" t="s">
        <v>356</v>
      </c>
    </row>
    <row r="983" spans="1:6" hidden="1" x14ac:dyDescent="0.35">
      <c r="A983" s="110">
        <v>45838</v>
      </c>
      <c r="B983" t="s">
        <v>470</v>
      </c>
      <c r="C983" t="s">
        <v>264</v>
      </c>
      <c r="D983">
        <v>59</v>
      </c>
      <c r="E983" t="s">
        <v>5</v>
      </c>
      <c r="F983" t="s">
        <v>356</v>
      </c>
    </row>
    <row r="984" spans="1:6" hidden="1" x14ac:dyDescent="0.35">
      <c r="A984" s="110">
        <v>45838</v>
      </c>
      <c r="B984" t="s">
        <v>519</v>
      </c>
      <c r="C984" t="s">
        <v>264</v>
      </c>
      <c r="D984">
        <v>5</v>
      </c>
      <c r="E984" t="s">
        <v>5</v>
      </c>
      <c r="F984" t="s">
        <v>356</v>
      </c>
    </row>
    <row r="985" spans="1:6" hidden="1" x14ac:dyDescent="0.35">
      <c r="A985" s="110">
        <v>45838</v>
      </c>
      <c r="B985" t="s">
        <v>520</v>
      </c>
      <c r="C985" t="s">
        <v>264</v>
      </c>
      <c r="D985">
        <v>0</v>
      </c>
      <c r="E985" t="s">
        <v>5</v>
      </c>
      <c r="F985" t="s">
        <v>356</v>
      </c>
    </row>
    <row r="986" spans="1:6" hidden="1" x14ac:dyDescent="0.35">
      <c r="A986" s="110">
        <v>45838</v>
      </c>
      <c r="B986" t="s">
        <v>521</v>
      </c>
      <c r="C986" t="s">
        <v>264</v>
      </c>
      <c r="D986">
        <v>27</v>
      </c>
      <c r="E986" t="s">
        <v>5</v>
      </c>
      <c r="F986" t="s">
        <v>356</v>
      </c>
    </row>
    <row r="987" spans="1:6" hidden="1" x14ac:dyDescent="0.35">
      <c r="A987" s="110">
        <v>45838</v>
      </c>
      <c r="B987" t="s">
        <v>522</v>
      </c>
      <c r="C987" t="s">
        <v>264</v>
      </c>
      <c r="D987">
        <v>162</v>
      </c>
      <c r="E987" t="s">
        <v>5</v>
      </c>
      <c r="F987" t="s">
        <v>356</v>
      </c>
    </row>
    <row r="988" spans="1:6" hidden="1" x14ac:dyDescent="0.35">
      <c r="A988" s="110">
        <v>45838</v>
      </c>
      <c r="B988" t="s">
        <v>523</v>
      </c>
      <c r="C988" t="s">
        <v>264</v>
      </c>
      <c r="D988">
        <v>18</v>
      </c>
      <c r="E988" t="s">
        <v>5</v>
      </c>
      <c r="F988" t="s">
        <v>356</v>
      </c>
    </row>
    <row r="989" spans="1:6" hidden="1" x14ac:dyDescent="0.35">
      <c r="A989" s="110">
        <v>45838</v>
      </c>
      <c r="B989" t="s">
        <v>524</v>
      </c>
      <c r="C989" t="s">
        <v>264</v>
      </c>
      <c r="D989">
        <v>325</v>
      </c>
      <c r="E989" t="s">
        <v>5</v>
      </c>
      <c r="F989" t="s">
        <v>356</v>
      </c>
    </row>
    <row r="990" spans="1:6" hidden="1" x14ac:dyDescent="0.35">
      <c r="A990" s="110">
        <v>45838</v>
      </c>
      <c r="B990" t="s">
        <v>525</v>
      </c>
      <c r="C990" t="s">
        <v>264</v>
      </c>
      <c r="D990">
        <v>0</v>
      </c>
      <c r="E990" t="s">
        <v>5</v>
      </c>
      <c r="F990" t="s">
        <v>356</v>
      </c>
    </row>
    <row r="991" spans="1:6" hidden="1" x14ac:dyDescent="0.35">
      <c r="A991" s="110">
        <v>45838</v>
      </c>
      <c r="B991" t="s">
        <v>526</v>
      </c>
      <c r="C991" t="s">
        <v>264</v>
      </c>
      <c r="D991">
        <v>26</v>
      </c>
      <c r="E991" t="s">
        <v>5</v>
      </c>
      <c r="F991" t="s">
        <v>356</v>
      </c>
    </row>
    <row r="992" spans="1:6" hidden="1" x14ac:dyDescent="0.35">
      <c r="A992" s="110">
        <v>45838</v>
      </c>
      <c r="B992" t="s">
        <v>154</v>
      </c>
      <c r="C992" t="s">
        <v>254</v>
      </c>
      <c r="D992">
        <v>6.5</v>
      </c>
      <c r="E992" t="s">
        <v>386</v>
      </c>
      <c r="F992" t="s">
        <v>356</v>
      </c>
    </row>
    <row r="993" spans="1:6" hidden="1" x14ac:dyDescent="0.35">
      <c r="A993" s="110">
        <v>45838</v>
      </c>
      <c r="B993" t="s">
        <v>156</v>
      </c>
      <c r="C993" t="s">
        <v>254</v>
      </c>
      <c r="D993">
        <v>0</v>
      </c>
      <c r="E993" t="s">
        <v>386</v>
      </c>
      <c r="F993" t="s">
        <v>356</v>
      </c>
    </row>
    <row r="994" spans="1:6" hidden="1" x14ac:dyDescent="0.35">
      <c r="A994" s="110">
        <v>45838</v>
      </c>
      <c r="B994" t="s">
        <v>164</v>
      </c>
      <c r="C994" t="s">
        <v>254</v>
      </c>
      <c r="D994">
        <v>2.1</v>
      </c>
      <c r="E994" t="s">
        <v>386</v>
      </c>
      <c r="F994" t="s">
        <v>356</v>
      </c>
    </row>
    <row r="995" spans="1:6" hidden="1" x14ac:dyDescent="0.35">
      <c r="A995" s="110">
        <v>45838</v>
      </c>
      <c r="B995" t="s">
        <v>163</v>
      </c>
      <c r="C995" t="s">
        <v>254</v>
      </c>
      <c r="D995">
        <v>1.2</v>
      </c>
      <c r="E995" t="s">
        <v>386</v>
      </c>
      <c r="F995" t="s">
        <v>356</v>
      </c>
    </row>
    <row r="996" spans="1:6" hidden="1" x14ac:dyDescent="0.35">
      <c r="A996" s="110">
        <v>45838</v>
      </c>
      <c r="B996" t="s">
        <v>511</v>
      </c>
      <c r="C996" t="s">
        <v>257</v>
      </c>
      <c r="D996">
        <v>7</v>
      </c>
      <c r="E996" t="s">
        <v>386</v>
      </c>
      <c r="F996" t="s">
        <v>356</v>
      </c>
    </row>
    <row r="997" spans="1:6" hidden="1" x14ac:dyDescent="0.35">
      <c r="A997" s="110">
        <v>45838</v>
      </c>
      <c r="B997" t="s">
        <v>512</v>
      </c>
      <c r="C997" t="s">
        <v>257</v>
      </c>
      <c r="D997">
        <v>14</v>
      </c>
      <c r="E997" t="s">
        <v>386</v>
      </c>
      <c r="F997" t="s">
        <v>356</v>
      </c>
    </row>
    <row r="998" spans="1:6" hidden="1" x14ac:dyDescent="0.35">
      <c r="A998" s="110">
        <v>45838</v>
      </c>
      <c r="B998" t="s">
        <v>284</v>
      </c>
      <c r="C998" t="s">
        <v>254</v>
      </c>
      <c r="D998">
        <v>0</v>
      </c>
      <c r="E998" t="s">
        <v>386</v>
      </c>
      <c r="F998" t="s">
        <v>356</v>
      </c>
    </row>
    <row r="999" spans="1:6" hidden="1" x14ac:dyDescent="0.35">
      <c r="A999" s="110">
        <v>45838</v>
      </c>
      <c r="B999" t="s">
        <v>508</v>
      </c>
      <c r="C999" t="s">
        <v>254</v>
      </c>
      <c r="D999">
        <v>0</v>
      </c>
      <c r="E999" t="s">
        <v>386</v>
      </c>
      <c r="F999" t="s">
        <v>356</v>
      </c>
    </row>
    <row r="1000" spans="1:6" hidden="1" x14ac:dyDescent="0.35">
      <c r="A1000" s="110">
        <v>45838</v>
      </c>
      <c r="B1000" t="s">
        <v>27</v>
      </c>
      <c r="C1000" t="s">
        <v>254</v>
      </c>
      <c r="D1000">
        <v>1.8</v>
      </c>
      <c r="E1000" t="s">
        <v>386</v>
      </c>
      <c r="F1000" t="s">
        <v>356</v>
      </c>
    </row>
    <row r="1001" spans="1:6" hidden="1" x14ac:dyDescent="0.35">
      <c r="A1001" s="110">
        <v>45838</v>
      </c>
      <c r="B1001" t="s">
        <v>155</v>
      </c>
      <c r="C1001" t="s">
        <v>254</v>
      </c>
      <c r="D1001">
        <v>0</v>
      </c>
      <c r="E1001" t="s">
        <v>386</v>
      </c>
      <c r="F1001" t="s">
        <v>356</v>
      </c>
    </row>
    <row r="1002" spans="1:6" hidden="1" x14ac:dyDescent="0.35">
      <c r="A1002" s="110">
        <v>45838</v>
      </c>
      <c r="B1002" t="s">
        <v>513</v>
      </c>
      <c r="C1002" t="s">
        <v>254</v>
      </c>
      <c r="D1002">
        <v>0.12</v>
      </c>
      <c r="E1002" t="s">
        <v>386</v>
      </c>
      <c r="F1002" t="s">
        <v>356</v>
      </c>
    </row>
    <row r="1003" spans="1:6" hidden="1" x14ac:dyDescent="0.35">
      <c r="A1003" s="110">
        <v>45838</v>
      </c>
      <c r="B1003" t="s">
        <v>514</v>
      </c>
      <c r="C1003" t="s">
        <v>254</v>
      </c>
      <c r="D1003">
        <v>6</v>
      </c>
      <c r="E1003" t="s">
        <v>386</v>
      </c>
      <c r="F1003" t="s">
        <v>356</v>
      </c>
    </row>
    <row r="1004" spans="1:6" hidden="1" x14ac:dyDescent="0.35">
      <c r="A1004" s="110">
        <v>45838</v>
      </c>
      <c r="B1004" t="s">
        <v>159</v>
      </c>
      <c r="C1004" t="s">
        <v>254</v>
      </c>
      <c r="D1004">
        <v>1.5</v>
      </c>
      <c r="E1004" t="s">
        <v>386</v>
      </c>
      <c r="F1004" t="s">
        <v>356</v>
      </c>
    </row>
    <row r="1005" spans="1:6" hidden="1" x14ac:dyDescent="0.35">
      <c r="A1005" s="110">
        <v>45838</v>
      </c>
      <c r="B1005" t="s">
        <v>45</v>
      </c>
      <c r="C1005" t="s">
        <v>254</v>
      </c>
      <c r="D1005">
        <v>0</v>
      </c>
      <c r="E1005" t="s">
        <v>386</v>
      </c>
      <c r="F1005" t="s">
        <v>356</v>
      </c>
    </row>
    <row r="1006" spans="1:6" hidden="1" x14ac:dyDescent="0.35">
      <c r="A1006" s="110">
        <v>45838</v>
      </c>
      <c r="B1006" t="s">
        <v>261</v>
      </c>
      <c r="C1006" t="s">
        <v>515</v>
      </c>
      <c r="D1006">
        <v>0.33300000000000002</v>
      </c>
      <c r="E1006" t="s">
        <v>386</v>
      </c>
      <c r="F1006" t="s">
        <v>356</v>
      </c>
    </row>
    <row r="1007" spans="1:6" hidden="1" x14ac:dyDescent="0.35">
      <c r="A1007" s="110">
        <v>45838</v>
      </c>
      <c r="B1007" t="s">
        <v>260</v>
      </c>
      <c r="C1007" t="s">
        <v>254</v>
      </c>
      <c r="D1007">
        <v>1.3</v>
      </c>
      <c r="E1007" t="s">
        <v>386</v>
      </c>
      <c r="F1007" t="s">
        <v>356</v>
      </c>
    </row>
    <row r="1008" spans="1:6" hidden="1" x14ac:dyDescent="0.35">
      <c r="A1008" s="110">
        <v>45838</v>
      </c>
      <c r="B1008" t="s">
        <v>334</v>
      </c>
      <c r="C1008" t="s">
        <v>254</v>
      </c>
      <c r="D1008">
        <v>5.6</v>
      </c>
      <c r="E1008" t="s">
        <v>3</v>
      </c>
      <c r="F1008" t="s">
        <v>356</v>
      </c>
    </row>
    <row r="1009" spans="1:6" hidden="1" x14ac:dyDescent="0.35">
      <c r="A1009" s="110">
        <v>45838</v>
      </c>
      <c r="B1009" t="s">
        <v>516</v>
      </c>
      <c r="C1009" t="s">
        <v>254</v>
      </c>
      <c r="D1009">
        <v>4.7</v>
      </c>
      <c r="E1009" t="s">
        <v>3</v>
      </c>
      <c r="F1009" t="s">
        <v>356</v>
      </c>
    </row>
    <row r="1010" spans="1:6" hidden="1" x14ac:dyDescent="0.35">
      <c r="A1010" s="110">
        <v>45838</v>
      </c>
      <c r="B1010" t="s">
        <v>55</v>
      </c>
      <c r="C1010" t="s">
        <v>264</v>
      </c>
      <c r="D1010">
        <v>180</v>
      </c>
      <c r="E1010" t="s">
        <v>386</v>
      </c>
      <c r="F1010" t="s">
        <v>356</v>
      </c>
    </row>
    <row r="1011" spans="1:6" hidden="1" x14ac:dyDescent="0.35">
      <c r="A1011" s="110">
        <v>45838</v>
      </c>
      <c r="B1011" t="s">
        <v>157</v>
      </c>
      <c r="C1011" t="s">
        <v>545</v>
      </c>
      <c r="D1011">
        <v>1.7</v>
      </c>
      <c r="E1011" t="s">
        <v>386</v>
      </c>
      <c r="F1011" t="s">
        <v>356</v>
      </c>
    </row>
    <row r="1012" spans="1:6" hidden="1" x14ac:dyDescent="0.35">
      <c r="A1012" s="110">
        <v>45838</v>
      </c>
      <c r="B1012" t="s">
        <v>582</v>
      </c>
      <c r="C1012" t="s">
        <v>545</v>
      </c>
      <c r="D1012">
        <v>1.8</v>
      </c>
      <c r="E1012" t="s">
        <v>386</v>
      </c>
      <c r="F1012" t="s">
        <v>356</v>
      </c>
    </row>
    <row r="1013" spans="1:6" hidden="1" x14ac:dyDescent="0.35">
      <c r="A1013" s="110">
        <v>45838</v>
      </c>
      <c r="B1013" t="s">
        <v>267</v>
      </c>
      <c r="C1013" t="s">
        <v>545</v>
      </c>
      <c r="D1013">
        <v>0.8</v>
      </c>
      <c r="E1013" t="s">
        <v>3</v>
      </c>
      <c r="F1013" t="s">
        <v>356</v>
      </c>
    </row>
    <row r="1014" spans="1:6" hidden="1" x14ac:dyDescent="0.35">
      <c r="A1014" s="110">
        <v>45838</v>
      </c>
      <c r="B1014" t="s">
        <v>546</v>
      </c>
      <c r="C1014" t="s">
        <v>545</v>
      </c>
      <c r="D1014">
        <v>1.3</v>
      </c>
      <c r="E1014" t="s">
        <v>386</v>
      </c>
      <c r="F1014" t="s">
        <v>356</v>
      </c>
    </row>
    <row r="1015" spans="1:6" hidden="1" x14ac:dyDescent="0.35">
      <c r="A1015" s="110">
        <v>45838</v>
      </c>
      <c r="B1015" t="s">
        <v>547</v>
      </c>
      <c r="C1015" t="s">
        <v>545</v>
      </c>
      <c r="D1015">
        <v>0.33</v>
      </c>
      <c r="E1015" t="s">
        <v>386</v>
      </c>
      <c r="F1015" t="s">
        <v>356</v>
      </c>
    </row>
    <row r="1016" spans="1:6" hidden="1" x14ac:dyDescent="0.35">
      <c r="A1016" s="110">
        <v>45838</v>
      </c>
      <c r="B1016" t="s">
        <v>247</v>
      </c>
      <c r="D1016">
        <v>0</v>
      </c>
      <c r="E1016" t="s">
        <v>1</v>
      </c>
      <c r="F1016" t="s">
        <v>353</v>
      </c>
    </row>
    <row r="1017" spans="1:6" hidden="1" x14ac:dyDescent="0.35">
      <c r="A1017" s="110">
        <v>45838</v>
      </c>
      <c r="B1017" t="s">
        <v>246</v>
      </c>
      <c r="D1017">
        <v>75</v>
      </c>
      <c r="E1017" t="s">
        <v>1</v>
      </c>
      <c r="F1017" t="s">
        <v>353</v>
      </c>
    </row>
    <row r="1018" spans="1:6" hidden="1" x14ac:dyDescent="0.35">
      <c r="A1018" s="110">
        <v>45838</v>
      </c>
      <c r="B1018" t="s">
        <v>248</v>
      </c>
      <c r="D1018">
        <v>12.5</v>
      </c>
      <c r="E1018" t="s">
        <v>1</v>
      </c>
      <c r="F1018" t="s">
        <v>353</v>
      </c>
    </row>
    <row r="1019" spans="1:6" hidden="1" x14ac:dyDescent="0.35">
      <c r="A1019" s="110">
        <v>45838</v>
      </c>
      <c r="B1019" t="s">
        <v>221</v>
      </c>
      <c r="D1019">
        <v>23.5</v>
      </c>
      <c r="E1019" t="s">
        <v>3</v>
      </c>
      <c r="F1019" t="s">
        <v>353</v>
      </c>
    </row>
    <row r="1020" spans="1:6" hidden="1" x14ac:dyDescent="0.35">
      <c r="A1020" s="110">
        <v>45838</v>
      </c>
      <c r="B1020" t="s">
        <v>25</v>
      </c>
      <c r="D1020">
        <v>3.7</v>
      </c>
      <c r="E1020" t="s">
        <v>3</v>
      </c>
      <c r="F1020" t="s">
        <v>353</v>
      </c>
    </row>
    <row r="1021" spans="1:6" hidden="1" x14ac:dyDescent="0.35">
      <c r="A1021" s="110">
        <v>45838</v>
      </c>
      <c r="B1021" t="s">
        <v>127</v>
      </c>
      <c r="D1021">
        <v>19</v>
      </c>
      <c r="E1021" t="s">
        <v>383</v>
      </c>
      <c r="F1021" t="s">
        <v>353</v>
      </c>
    </row>
    <row r="1022" spans="1:6" hidden="1" x14ac:dyDescent="0.35">
      <c r="A1022" s="110">
        <v>45838</v>
      </c>
      <c r="B1022" t="s">
        <v>241</v>
      </c>
      <c r="D1022">
        <v>12</v>
      </c>
      <c r="E1022" t="s">
        <v>384</v>
      </c>
      <c r="F1022" t="s">
        <v>353</v>
      </c>
    </row>
    <row r="1023" spans="1:6" hidden="1" x14ac:dyDescent="0.35">
      <c r="A1023" s="110">
        <v>45838</v>
      </c>
      <c r="B1023" t="s">
        <v>235</v>
      </c>
      <c r="D1023">
        <v>9</v>
      </c>
      <c r="E1023" t="s">
        <v>384</v>
      </c>
      <c r="F1023" t="s">
        <v>353</v>
      </c>
    </row>
    <row r="1024" spans="1:6" hidden="1" x14ac:dyDescent="0.35">
      <c r="A1024" s="110">
        <v>45838</v>
      </c>
      <c r="B1024" t="s">
        <v>236</v>
      </c>
      <c r="D1024">
        <v>7</v>
      </c>
      <c r="E1024" t="s">
        <v>384</v>
      </c>
      <c r="F1024" t="s">
        <v>353</v>
      </c>
    </row>
    <row r="1025" spans="1:6" hidden="1" x14ac:dyDescent="0.35">
      <c r="A1025" s="110">
        <v>45838</v>
      </c>
      <c r="B1025" t="s">
        <v>204</v>
      </c>
      <c r="D1025">
        <v>3.4</v>
      </c>
      <c r="E1025" t="s">
        <v>3</v>
      </c>
      <c r="F1025" t="s">
        <v>353</v>
      </c>
    </row>
    <row r="1026" spans="1:6" hidden="1" x14ac:dyDescent="0.35">
      <c r="A1026" s="110">
        <v>45838</v>
      </c>
      <c r="B1026" t="s">
        <v>174</v>
      </c>
      <c r="D1026">
        <v>0.5</v>
      </c>
      <c r="E1026" t="s">
        <v>1</v>
      </c>
      <c r="F1026" t="s">
        <v>353</v>
      </c>
    </row>
    <row r="1027" spans="1:6" hidden="1" x14ac:dyDescent="0.35">
      <c r="A1027" s="110">
        <v>45838</v>
      </c>
      <c r="B1027" t="s">
        <v>200</v>
      </c>
      <c r="D1027">
        <v>2</v>
      </c>
      <c r="E1027" t="s">
        <v>3</v>
      </c>
      <c r="F1027" t="s">
        <v>353</v>
      </c>
    </row>
    <row r="1028" spans="1:6" hidden="1" x14ac:dyDescent="0.35">
      <c r="A1028" s="110">
        <v>45838</v>
      </c>
      <c r="B1028" t="s">
        <v>116</v>
      </c>
      <c r="D1028">
        <v>1</v>
      </c>
      <c r="E1028" t="s">
        <v>383</v>
      </c>
      <c r="F1028" t="s">
        <v>353</v>
      </c>
    </row>
    <row r="1029" spans="1:6" hidden="1" x14ac:dyDescent="0.35">
      <c r="A1029" s="110">
        <v>45838</v>
      </c>
      <c r="B1029" t="s">
        <v>330</v>
      </c>
      <c r="D1029">
        <v>7</v>
      </c>
      <c r="E1029" t="s">
        <v>3</v>
      </c>
      <c r="F1029" t="s">
        <v>353</v>
      </c>
    </row>
    <row r="1030" spans="1:6" hidden="1" x14ac:dyDescent="0.35">
      <c r="A1030" s="110">
        <v>45838</v>
      </c>
      <c r="B1030" t="s">
        <v>225</v>
      </c>
      <c r="D1030">
        <v>5</v>
      </c>
      <c r="E1030" t="s">
        <v>1</v>
      </c>
      <c r="F1030" t="s">
        <v>353</v>
      </c>
    </row>
    <row r="1031" spans="1:6" hidden="1" x14ac:dyDescent="0.35">
      <c r="A1031" s="110">
        <v>45838</v>
      </c>
      <c r="B1031" t="s">
        <v>167</v>
      </c>
      <c r="D1031">
        <v>255</v>
      </c>
      <c r="E1031" t="s">
        <v>386</v>
      </c>
      <c r="F1031" t="s">
        <v>353</v>
      </c>
    </row>
    <row r="1032" spans="1:6" hidden="1" x14ac:dyDescent="0.35">
      <c r="A1032" s="110">
        <v>45838</v>
      </c>
      <c r="B1032" t="s">
        <v>156</v>
      </c>
      <c r="D1032">
        <v>3</v>
      </c>
      <c r="E1032" t="s">
        <v>386</v>
      </c>
      <c r="F1032" t="s">
        <v>353</v>
      </c>
    </row>
    <row r="1033" spans="1:6" hidden="1" x14ac:dyDescent="0.35">
      <c r="A1033" s="110">
        <v>45838</v>
      </c>
      <c r="B1033" t="s">
        <v>252</v>
      </c>
      <c r="D1033">
        <v>0.48</v>
      </c>
      <c r="E1033" t="s">
        <v>1</v>
      </c>
      <c r="F1033" t="s">
        <v>353</v>
      </c>
    </row>
    <row r="1034" spans="1:6" hidden="1" x14ac:dyDescent="0.35">
      <c r="A1034" s="110">
        <v>45838</v>
      </c>
      <c r="B1034" t="s">
        <v>457</v>
      </c>
      <c r="C1034" t="s">
        <v>280</v>
      </c>
      <c r="D1034">
        <v>5</v>
      </c>
      <c r="E1034" t="s">
        <v>7</v>
      </c>
      <c r="F1034" t="s">
        <v>356</v>
      </c>
    </row>
    <row r="1035" spans="1:6" hidden="1" x14ac:dyDescent="0.35">
      <c r="A1035" s="110">
        <v>45838</v>
      </c>
      <c r="B1035" t="s">
        <v>481</v>
      </c>
      <c r="C1035" t="s">
        <v>264</v>
      </c>
      <c r="D1035">
        <v>60</v>
      </c>
      <c r="E1035" t="s">
        <v>5</v>
      </c>
      <c r="F1035" t="s">
        <v>356</v>
      </c>
    </row>
    <row r="1036" spans="1:6" hidden="1" x14ac:dyDescent="0.35">
      <c r="A1036" s="110">
        <v>45838</v>
      </c>
      <c r="B1036" t="s">
        <v>449</v>
      </c>
      <c r="C1036" t="s">
        <v>280</v>
      </c>
      <c r="D1036">
        <v>5</v>
      </c>
      <c r="E1036" t="s">
        <v>7</v>
      </c>
      <c r="F1036" t="s">
        <v>356</v>
      </c>
    </row>
    <row r="1037" spans="1:6" hidden="1" x14ac:dyDescent="0.35">
      <c r="A1037" s="110">
        <v>45838</v>
      </c>
      <c r="B1037" t="s">
        <v>450</v>
      </c>
      <c r="C1037" t="s">
        <v>280</v>
      </c>
      <c r="D1037">
        <v>4.5</v>
      </c>
      <c r="E1037" t="s">
        <v>7</v>
      </c>
      <c r="F1037" t="s">
        <v>356</v>
      </c>
    </row>
    <row r="1038" spans="1:6" hidden="1" x14ac:dyDescent="0.35">
      <c r="A1038" s="110">
        <v>45838</v>
      </c>
      <c r="B1038" t="s">
        <v>459</v>
      </c>
      <c r="C1038" t="s">
        <v>280</v>
      </c>
      <c r="D1038">
        <v>5</v>
      </c>
      <c r="E1038" t="s">
        <v>7</v>
      </c>
      <c r="F1038" t="s">
        <v>356</v>
      </c>
    </row>
    <row r="1039" spans="1:6" hidden="1" x14ac:dyDescent="0.35">
      <c r="A1039" s="110">
        <v>45838</v>
      </c>
      <c r="B1039" t="s">
        <v>302</v>
      </c>
      <c r="C1039" t="s">
        <v>280</v>
      </c>
      <c r="D1039">
        <v>2.5</v>
      </c>
      <c r="E1039" t="s">
        <v>7</v>
      </c>
      <c r="F1039" t="s">
        <v>356</v>
      </c>
    </row>
    <row r="1040" spans="1:6" hidden="1" x14ac:dyDescent="0.35">
      <c r="A1040" s="110">
        <v>45838</v>
      </c>
      <c r="B1040" t="s">
        <v>141</v>
      </c>
      <c r="C1040" t="s">
        <v>264</v>
      </c>
      <c r="D1040">
        <v>0</v>
      </c>
      <c r="E1040" t="s">
        <v>7</v>
      </c>
      <c r="F1040" t="s">
        <v>356</v>
      </c>
    </row>
    <row r="1041" spans="1:6" hidden="1" x14ac:dyDescent="0.35">
      <c r="A1041" s="110">
        <v>45838</v>
      </c>
      <c r="B1041" t="s">
        <v>303</v>
      </c>
      <c r="C1041" t="s">
        <v>264</v>
      </c>
      <c r="D1041">
        <v>1</v>
      </c>
      <c r="E1041" t="s">
        <v>7</v>
      </c>
      <c r="F1041" t="s">
        <v>356</v>
      </c>
    </row>
    <row r="1042" spans="1:6" hidden="1" x14ac:dyDescent="0.35">
      <c r="A1042" s="110">
        <v>45838</v>
      </c>
      <c r="B1042" t="s">
        <v>301</v>
      </c>
      <c r="C1042" t="s">
        <v>280</v>
      </c>
      <c r="D1042">
        <v>5</v>
      </c>
      <c r="E1042" t="s">
        <v>7</v>
      </c>
      <c r="F1042" t="s">
        <v>356</v>
      </c>
    </row>
    <row r="1043" spans="1:6" hidden="1" x14ac:dyDescent="0.35">
      <c r="A1043" s="110">
        <v>45838</v>
      </c>
      <c r="B1043" t="s">
        <v>308</v>
      </c>
      <c r="C1043" t="s">
        <v>264</v>
      </c>
      <c r="D1043">
        <v>1</v>
      </c>
      <c r="E1043" t="s">
        <v>7</v>
      </c>
      <c r="F1043" t="s">
        <v>356</v>
      </c>
    </row>
    <row r="1044" spans="1:6" hidden="1" x14ac:dyDescent="0.35">
      <c r="A1044" s="110">
        <v>45838</v>
      </c>
      <c r="B1044" t="s">
        <v>458</v>
      </c>
      <c r="C1044" t="s">
        <v>264</v>
      </c>
      <c r="D1044">
        <v>0</v>
      </c>
      <c r="E1044" t="s">
        <v>7</v>
      </c>
      <c r="F1044" t="s">
        <v>356</v>
      </c>
    </row>
    <row r="1045" spans="1:6" hidden="1" x14ac:dyDescent="0.35">
      <c r="A1045" s="110">
        <v>45838</v>
      </c>
      <c r="B1045" t="s">
        <v>306</v>
      </c>
      <c r="C1045" t="s">
        <v>264</v>
      </c>
      <c r="D1045">
        <v>6</v>
      </c>
      <c r="E1045" t="s">
        <v>7</v>
      </c>
      <c r="F1045" t="s">
        <v>356</v>
      </c>
    </row>
    <row r="1046" spans="1:6" hidden="1" x14ac:dyDescent="0.35">
      <c r="A1046" s="110">
        <v>45838</v>
      </c>
      <c r="B1046" t="s">
        <v>342</v>
      </c>
      <c r="C1046" t="s">
        <v>280</v>
      </c>
      <c r="D1046">
        <v>4</v>
      </c>
      <c r="E1046" t="s">
        <v>7</v>
      </c>
      <c r="F1046" t="s">
        <v>356</v>
      </c>
    </row>
    <row r="1047" spans="1:6" hidden="1" x14ac:dyDescent="0.35">
      <c r="A1047" s="110">
        <v>45838</v>
      </c>
      <c r="B1047" t="s">
        <v>452</v>
      </c>
      <c r="C1047" t="s">
        <v>264</v>
      </c>
      <c r="D1047">
        <v>1</v>
      </c>
      <c r="E1047" t="s">
        <v>7</v>
      </c>
      <c r="F1047" t="s">
        <v>356</v>
      </c>
    </row>
    <row r="1048" spans="1:6" hidden="1" x14ac:dyDescent="0.35">
      <c r="A1048" s="110">
        <v>45838</v>
      </c>
      <c r="B1048" t="s">
        <v>304</v>
      </c>
      <c r="C1048" t="s">
        <v>264</v>
      </c>
      <c r="D1048">
        <v>1</v>
      </c>
      <c r="E1048" t="s">
        <v>7</v>
      </c>
      <c r="F1048" t="s">
        <v>356</v>
      </c>
    </row>
    <row r="1049" spans="1:6" hidden="1" x14ac:dyDescent="0.35">
      <c r="A1049" s="110">
        <v>45838</v>
      </c>
      <c r="B1049" t="s">
        <v>311</v>
      </c>
      <c r="C1049" t="s">
        <v>264</v>
      </c>
      <c r="D1049">
        <v>18</v>
      </c>
      <c r="E1049" t="s">
        <v>7</v>
      </c>
      <c r="F1049" t="s">
        <v>356</v>
      </c>
    </row>
    <row r="1050" spans="1:6" hidden="1" x14ac:dyDescent="0.35">
      <c r="A1050" s="110">
        <v>45838</v>
      </c>
      <c r="B1050" t="s">
        <v>300</v>
      </c>
      <c r="C1050" t="s">
        <v>280</v>
      </c>
      <c r="D1050">
        <v>6.5</v>
      </c>
      <c r="E1050" t="s">
        <v>7</v>
      </c>
      <c r="F1050" t="s">
        <v>356</v>
      </c>
    </row>
    <row r="1051" spans="1:6" hidden="1" x14ac:dyDescent="0.35">
      <c r="A1051" s="110">
        <v>45838</v>
      </c>
      <c r="B1051" t="s">
        <v>312</v>
      </c>
      <c r="C1051" t="s">
        <v>264</v>
      </c>
      <c r="D1051">
        <v>4</v>
      </c>
      <c r="E1051" t="s">
        <v>7</v>
      </c>
      <c r="F1051" t="s">
        <v>356</v>
      </c>
    </row>
    <row r="1052" spans="1:6" hidden="1" x14ac:dyDescent="0.35">
      <c r="A1052" s="110">
        <v>45838</v>
      </c>
      <c r="B1052" t="s">
        <v>343</v>
      </c>
      <c r="C1052" t="s">
        <v>264</v>
      </c>
      <c r="D1052">
        <v>0</v>
      </c>
      <c r="E1052" t="s">
        <v>7</v>
      </c>
      <c r="F1052" t="s">
        <v>356</v>
      </c>
    </row>
    <row r="1053" spans="1:6" hidden="1" x14ac:dyDescent="0.35">
      <c r="A1053" s="110">
        <v>45838</v>
      </c>
      <c r="B1053" t="s">
        <v>482</v>
      </c>
      <c r="C1053" t="s">
        <v>280</v>
      </c>
      <c r="D1053">
        <v>5</v>
      </c>
      <c r="E1053" t="s">
        <v>7</v>
      </c>
      <c r="F1053" t="s">
        <v>356</v>
      </c>
    </row>
    <row r="1054" spans="1:6" hidden="1" x14ac:dyDescent="0.35">
      <c r="A1054" s="110">
        <v>45838</v>
      </c>
      <c r="B1054" t="s">
        <v>481</v>
      </c>
      <c r="C1054" t="s">
        <v>264</v>
      </c>
      <c r="D1054">
        <v>60</v>
      </c>
      <c r="E1054" t="s">
        <v>5</v>
      </c>
      <c r="F1054" t="s">
        <v>356</v>
      </c>
    </row>
    <row r="1055" spans="1:6" hidden="1" x14ac:dyDescent="0.35">
      <c r="A1055" s="110">
        <v>45838</v>
      </c>
      <c r="B1055" t="s">
        <v>449</v>
      </c>
      <c r="C1055" t="s">
        <v>280</v>
      </c>
      <c r="D1055">
        <v>5</v>
      </c>
      <c r="E1055" t="s">
        <v>7</v>
      </c>
      <c r="F1055" t="s">
        <v>356</v>
      </c>
    </row>
    <row r="1056" spans="1:6" hidden="1" x14ac:dyDescent="0.35">
      <c r="A1056" s="110">
        <v>45838</v>
      </c>
      <c r="B1056" t="s">
        <v>450</v>
      </c>
      <c r="C1056" t="s">
        <v>280</v>
      </c>
      <c r="D1056">
        <v>4.5</v>
      </c>
      <c r="E1056" t="s">
        <v>7</v>
      </c>
      <c r="F1056" t="s">
        <v>356</v>
      </c>
    </row>
    <row r="1057" spans="1:6" hidden="1" x14ac:dyDescent="0.35">
      <c r="A1057" s="110">
        <v>45838</v>
      </c>
      <c r="B1057" t="s">
        <v>459</v>
      </c>
      <c r="C1057" t="s">
        <v>280</v>
      </c>
      <c r="D1057">
        <v>5</v>
      </c>
      <c r="E1057" t="s">
        <v>7</v>
      </c>
      <c r="F1057" t="s">
        <v>356</v>
      </c>
    </row>
    <row r="1058" spans="1:6" hidden="1" x14ac:dyDescent="0.35">
      <c r="A1058" s="110">
        <v>45838</v>
      </c>
      <c r="B1058" t="s">
        <v>302</v>
      </c>
      <c r="C1058" t="s">
        <v>280</v>
      </c>
      <c r="D1058">
        <v>2.5</v>
      </c>
      <c r="E1058" t="s">
        <v>7</v>
      </c>
      <c r="F1058" t="s">
        <v>356</v>
      </c>
    </row>
    <row r="1059" spans="1:6" hidden="1" x14ac:dyDescent="0.35">
      <c r="A1059" s="110">
        <v>45838</v>
      </c>
      <c r="B1059" t="s">
        <v>141</v>
      </c>
      <c r="C1059" t="s">
        <v>264</v>
      </c>
      <c r="D1059">
        <v>0</v>
      </c>
      <c r="E1059" t="s">
        <v>7</v>
      </c>
      <c r="F1059" t="s">
        <v>356</v>
      </c>
    </row>
    <row r="1060" spans="1:6" hidden="1" x14ac:dyDescent="0.35">
      <c r="A1060" s="110">
        <v>45838</v>
      </c>
      <c r="B1060" t="s">
        <v>303</v>
      </c>
      <c r="C1060" t="s">
        <v>264</v>
      </c>
      <c r="D1060">
        <v>1</v>
      </c>
      <c r="E1060" t="s">
        <v>7</v>
      </c>
      <c r="F1060" t="s">
        <v>356</v>
      </c>
    </row>
    <row r="1061" spans="1:6" hidden="1" x14ac:dyDescent="0.35">
      <c r="A1061" s="110">
        <v>45838</v>
      </c>
      <c r="B1061" t="s">
        <v>301</v>
      </c>
      <c r="C1061" t="s">
        <v>280</v>
      </c>
      <c r="D1061">
        <v>5</v>
      </c>
      <c r="E1061" t="s">
        <v>7</v>
      </c>
      <c r="F1061" t="s">
        <v>356</v>
      </c>
    </row>
    <row r="1062" spans="1:6" hidden="1" x14ac:dyDescent="0.35">
      <c r="A1062" s="110">
        <v>45838</v>
      </c>
      <c r="B1062" t="s">
        <v>308</v>
      </c>
      <c r="C1062" t="s">
        <v>264</v>
      </c>
      <c r="D1062">
        <v>1</v>
      </c>
      <c r="E1062" t="s">
        <v>7</v>
      </c>
      <c r="F1062" t="s">
        <v>356</v>
      </c>
    </row>
    <row r="1063" spans="1:6" hidden="1" x14ac:dyDescent="0.35">
      <c r="A1063" s="110">
        <v>45838</v>
      </c>
      <c r="B1063" t="s">
        <v>458</v>
      </c>
      <c r="C1063" t="s">
        <v>264</v>
      </c>
      <c r="D1063">
        <v>0</v>
      </c>
      <c r="E1063" t="s">
        <v>7</v>
      </c>
      <c r="F1063" t="s">
        <v>356</v>
      </c>
    </row>
    <row r="1064" spans="1:6" hidden="1" x14ac:dyDescent="0.35">
      <c r="A1064" s="110">
        <v>45838</v>
      </c>
      <c r="B1064" t="s">
        <v>306</v>
      </c>
      <c r="C1064" t="s">
        <v>264</v>
      </c>
      <c r="D1064">
        <v>6</v>
      </c>
      <c r="E1064" t="s">
        <v>7</v>
      </c>
      <c r="F1064" t="s">
        <v>356</v>
      </c>
    </row>
    <row r="1065" spans="1:6" hidden="1" x14ac:dyDescent="0.35">
      <c r="A1065" s="110">
        <v>45838</v>
      </c>
      <c r="B1065" t="s">
        <v>342</v>
      </c>
      <c r="C1065" t="s">
        <v>280</v>
      </c>
      <c r="D1065">
        <v>4</v>
      </c>
      <c r="E1065" t="s">
        <v>7</v>
      </c>
      <c r="F1065" t="s">
        <v>356</v>
      </c>
    </row>
    <row r="1066" spans="1:6" hidden="1" x14ac:dyDescent="0.35">
      <c r="A1066" s="110">
        <v>45838</v>
      </c>
      <c r="B1066" t="s">
        <v>452</v>
      </c>
      <c r="C1066" t="s">
        <v>264</v>
      </c>
      <c r="D1066">
        <v>1</v>
      </c>
      <c r="E1066" t="s">
        <v>7</v>
      </c>
      <c r="F1066" t="s">
        <v>356</v>
      </c>
    </row>
    <row r="1067" spans="1:6" hidden="1" x14ac:dyDescent="0.35">
      <c r="A1067" s="110">
        <v>45838</v>
      </c>
      <c r="B1067" t="s">
        <v>304</v>
      </c>
      <c r="C1067" t="s">
        <v>264</v>
      </c>
      <c r="D1067">
        <v>1</v>
      </c>
      <c r="E1067" t="s">
        <v>7</v>
      </c>
      <c r="F1067" t="s">
        <v>356</v>
      </c>
    </row>
    <row r="1068" spans="1:6" hidden="1" x14ac:dyDescent="0.35">
      <c r="A1068" s="110">
        <v>45838</v>
      </c>
      <c r="B1068" t="s">
        <v>311</v>
      </c>
      <c r="C1068" t="s">
        <v>264</v>
      </c>
      <c r="D1068">
        <v>18</v>
      </c>
      <c r="E1068" t="s">
        <v>7</v>
      </c>
      <c r="F1068" t="s">
        <v>356</v>
      </c>
    </row>
    <row r="1069" spans="1:6" hidden="1" x14ac:dyDescent="0.35">
      <c r="A1069" s="110">
        <v>45838</v>
      </c>
      <c r="B1069" t="s">
        <v>300</v>
      </c>
      <c r="C1069" t="s">
        <v>280</v>
      </c>
      <c r="D1069">
        <v>6.5</v>
      </c>
      <c r="E1069" t="s">
        <v>7</v>
      </c>
      <c r="F1069" t="s">
        <v>356</v>
      </c>
    </row>
    <row r="1070" spans="1:6" hidden="1" x14ac:dyDescent="0.35">
      <c r="A1070" s="110">
        <v>45838</v>
      </c>
      <c r="B1070" t="s">
        <v>312</v>
      </c>
      <c r="C1070" t="s">
        <v>264</v>
      </c>
      <c r="D1070">
        <v>4</v>
      </c>
      <c r="E1070" t="s">
        <v>7</v>
      </c>
      <c r="F1070" t="s">
        <v>356</v>
      </c>
    </row>
    <row r="1071" spans="1:6" hidden="1" x14ac:dyDescent="0.35">
      <c r="A1071" s="110">
        <v>45838</v>
      </c>
      <c r="B1071" t="s">
        <v>343</v>
      </c>
      <c r="C1071" t="s">
        <v>264</v>
      </c>
      <c r="D1071">
        <v>0</v>
      </c>
      <c r="E1071" t="s">
        <v>7</v>
      </c>
      <c r="F1071" t="s">
        <v>356</v>
      </c>
    </row>
    <row r="1072" spans="1:6" hidden="1" x14ac:dyDescent="0.35">
      <c r="A1072" s="110">
        <v>45838</v>
      </c>
      <c r="B1072" t="s">
        <v>482</v>
      </c>
      <c r="C1072" t="s">
        <v>280</v>
      </c>
      <c r="D1072">
        <v>5</v>
      </c>
      <c r="E1072" t="s">
        <v>7</v>
      </c>
      <c r="F1072" t="s">
        <v>356</v>
      </c>
    </row>
    <row r="1073" spans="1:6" hidden="1" x14ac:dyDescent="0.35">
      <c r="A1073" s="110">
        <v>45839</v>
      </c>
      <c r="B1073" t="s">
        <v>556</v>
      </c>
      <c r="C1073" t="s">
        <v>545</v>
      </c>
      <c r="D1073">
        <v>0.23300000000000001</v>
      </c>
      <c r="E1073" t="s">
        <v>3</v>
      </c>
      <c r="F1073" t="s">
        <v>356</v>
      </c>
    </row>
    <row r="1074" spans="1:6" hidden="1" x14ac:dyDescent="0.35">
      <c r="A1074" s="110">
        <v>45839</v>
      </c>
      <c r="B1074" t="s">
        <v>557</v>
      </c>
      <c r="C1074" t="s">
        <v>254</v>
      </c>
      <c r="D1074">
        <v>0.27700000000000002</v>
      </c>
      <c r="E1074" t="s">
        <v>3</v>
      </c>
      <c r="F1074" t="s">
        <v>356</v>
      </c>
    </row>
    <row r="1075" spans="1:6" hidden="1" x14ac:dyDescent="0.35">
      <c r="A1075" s="110">
        <v>45839</v>
      </c>
      <c r="B1075" t="s">
        <v>473</v>
      </c>
      <c r="C1075" t="s">
        <v>545</v>
      </c>
      <c r="D1075">
        <v>0.46200000000000002</v>
      </c>
      <c r="E1075" t="s">
        <v>3</v>
      </c>
      <c r="F1075" t="s">
        <v>356</v>
      </c>
    </row>
    <row r="1076" spans="1:6" hidden="1" x14ac:dyDescent="0.35">
      <c r="A1076" s="110">
        <v>45839</v>
      </c>
      <c r="B1076" t="s">
        <v>109</v>
      </c>
      <c r="C1076" t="s">
        <v>545</v>
      </c>
      <c r="D1076">
        <v>1.7610000000000001</v>
      </c>
      <c r="E1076" t="s">
        <v>3</v>
      </c>
    </row>
    <row r="1077" spans="1:6" hidden="1" x14ac:dyDescent="0.35">
      <c r="A1077" s="110">
        <v>45839</v>
      </c>
      <c r="B1077" t="s">
        <v>558</v>
      </c>
      <c r="C1077" t="s">
        <v>545</v>
      </c>
      <c r="D1077">
        <v>2.3620000000000001</v>
      </c>
      <c r="E1077" t="s">
        <v>3</v>
      </c>
    </row>
    <row r="1078" spans="1:6" hidden="1" x14ac:dyDescent="0.35">
      <c r="A1078" s="110">
        <v>45839</v>
      </c>
      <c r="B1078" t="s">
        <v>173</v>
      </c>
      <c r="C1078" t="s">
        <v>545</v>
      </c>
      <c r="D1078">
        <v>2.4670000000000001</v>
      </c>
      <c r="E1078" t="s">
        <v>1</v>
      </c>
    </row>
    <row r="1079" spans="1:6" hidden="1" x14ac:dyDescent="0.35">
      <c r="A1079" s="110">
        <v>45839</v>
      </c>
      <c r="B1079" t="s">
        <v>217</v>
      </c>
      <c r="C1079" t="s">
        <v>545</v>
      </c>
      <c r="D1079">
        <v>5</v>
      </c>
      <c r="E1079" t="s">
        <v>1</v>
      </c>
    </row>
    <row r="1080" spans="1:6" hidden="1" x14ac:dyDescent="0.35">
      <c r="A1080" s="110">
        <v>45839</v>
      </c>
      <c r="B1080" t="s">
        <v>164</v>
      </c>
      <c r="C1080" t="s">
        <v>254</v>
      </c>
      <c r="D1080">
        <v>1.7</v>
      </c>
      <c r="E1080" t="s">
        <v>386</v>
      </c>
    </row>
    <row r="1081" spans="1:6" hidden="1" x14ac:dyDescent="0.35">
      <c r="A1081" s="110">
        <v>45839</v>
      </c>
      <c r="B1081" t="s">
        <v>224</v>
      </c>
      <c r="C1081" t="s">
        <v>545</v>
      </c>
      <c r="D1081">
        <v>0.36399999999999999</v>
      </c>
      <c r="E1081" t="s">
        <v>1</v>
      </c>
    </row>
    <row r="1082" spans="1:6" hidden="1" x14ac:dyDescent="0.35">
      <c r="A1082" s="110">
        <v>45839</v>
      </c>
      <c r="B1082" t="s">
        <v>252</v>
      </c>
      <c r="C1082" t="s">
        <v>545</v>
      </c>
      <c r="D1082">
        <v>1.399</v>
      </c>
      <c r="E1082" t="s">
        <v>1</v>
      </c>
    </row>
    <row r="1083" spans="1:6" hidden="1" x14ac:dyDescent="0.35">
      <c r="A1083" s="110">
        <v>45839</v>
      </c>
      <c r="B1083" t="s">
        <v>559</v>
      </c>
      <c r="C1083" t="s">
        <v>545</v>
      </c>
      <c r="D1083">
        <v>7.6999999999999999E-2</v>
      </c>
      <c r="E1083" t="s">
        <v>3</v>
      </c>
    </row>
    <row r="1084" spans="1:6" hidden="1" x14ac:dyDescent="0.35">
      <c r="A1084" s="110">
        <v>45839</v>
      </c>
      <c r="B1084" t="s">
        <v>260</v>
      </c>
      <c r="C1084" t="s">
        <v>254</v>
      </c>
      <c r="D1084">
        <v>1.8</v>
      </c>
      <c r="E1084" t="s">
        <v>386</v>
      </c>
    </row>
    <row r="1085" spans="1:6" hidden="1" x14ac:dyDescent="0.35">
      <c r="A1085" s="110">
        <v>45839</v>
      </c>
      <c r="B1085" t="s">
        <v>560</v>
      </c>
      <c r="C1085" t="s">
        <v>545</v>
      </c>
      <c r="D1085">
        <v>0.05</v>
      </c>
      <c r="E1085" t="s">
        <v>3</v>
      </c>
    </row>
    <row r="1086" spans="1:6" hidden="1" x14ac:dyDescent="0.35">
      <c r="A1086" s="110">
        <v>45839</v>
      </c>
      <c r="B1086" t="s">
        <v>561</v>
      </c>
      <c r="D1086">
        <v>0.94</v>
      </c>
      <c r="E1086">
        <v>0</v>
      </c>
    </row>
    <row r="1087" spans="1:6" hidden="1" x14ac:dyDescent="0.35">
      <c r="A1087" s="110">
        <v>45839</v>
      </c>
      <c r="B1087" t="s">
        <v>562</v>
      </c>
      <c r="C1087" t="s">
        <v>264</v>
      </c>
      <c r="D1087">
        <v>11</v>
      </c>
      <c r="E1087">
        <v>0</v>
      </c>
    </row>
    <row r="1088" spans="1:6" hidden="1" x14ac:dyDescent="0.35">
      <c r="A1088" s="110">
        <v>45839</v>
      </c>
      <c r="B1088" t="s">
        <v>113</v>
      </c>
      <c r="C1088" t="s">
        <v>264</v>
      </c>
      <c r="D1088">
        <v>1</v>
      </c>
      <c r="E1088" t="s">
        <v>3</v>
      </c>
    </row>
    <row r="1089" spans="1:5" hidden="1" x14ac:dyDescent="0.35">
      <c r="A1089" s="110">
        <v>45839</v>
      </c>
      <c r="B1089" t="s">
        <v>477</v>
      </c>
      <c r="C1089" t="s">
        <v>545</v>
      </c>
      <c r="D1089">
        <v>0.95499999999999996</v>
      </c>
      <c r="E1089" t="s">
        <v>3</v>
      </c>
    </row>
    <row r="1090" spans="1:5" hidden="1" x14ac:dyDescent="0.35">
      <c r="A1090" s="110">
        <v>45839</v>
      </c>
      <c r="B1090" t="s">
        <v>198</v>
      </c>
      <c r="C1090" t="s">
        <v>545</v>
      </c>
      <c r="D1090">
        <v>1</v>
      </c>
      <c r="E1090" t="s">
        <v>384</v>
      </c>
    </row>
    <row r="1091" spans="1:5" hidden="1" x14ac:dyDescent="0.35">
      <c r="A1091" s="110">
        <v>45839</v>
      </c>
      <c r="B1091" t="s">
        <v>206</v>
      </c>
      <c r="C1091" t="s">
        <v>545</v>
      </c>
      <c r="D1091">
        <v>1.736</v>
      </c>
      <c r="E1091" t="s">
        <v>384</v>
      </c>
    </row>
    <row r="1092" spans="1:5" hidden="1" x14ac:dyDescent="0.35">
      <c r="A1092" s="110">
        <v>45839</v>
      </c>
      <c r="B1092" t="s">
        <v>208</v>
      </c>
      <c r="C1092" t="s">
        <v>545</v>
      </c>
      <c r="D1092">
        <v>3</v>
      </c>
      <c r="E1092" t="s">
        <v>3</v>
      </c>
    </row>
    <row r="1093" spans="1:5" hidden="1" x14ac:dyDescent="0.35">
      <c r="A1093" s="110">
        <v>45839</v>
      </c>
      <c r="B1093" t="s">
        <v>563</v>
      </c>
      <c r="C1093" t="s">
        <v>545</v>
      </c>
      <c r="D1093">
        <v>0.29699999999999999</v>
      </c>
      <c r="E1093" t="s">
        <v>3</v>
      </c>
    </row>
    <row r="1094" spans="1:5" hidden="1" x14ac:dyDescent="0.35">
      <c r="A1094" s="110">
        <v>45839</v>
      </c>
      <c r="B1094" t="s">
        <v>176</v>
      </c>
      <c r="D1094">
        <v>3.9490000000000003</v>
      </c>
      <c r="E1094" t="s">
        <v>3</v>
      </c>
    </row>
    <row r="1095" spans="1:5" hidden="1" x14ac:dyDescent="0.35">
      <c r="A1095" s="110">
        <v>45839</v>
      </c>
      <c r="B1095" t="s">
        <v>220</v>
      </c>
      <c r="C1095" t="s">
        <v>545</v>
      </c>
      <c r="D1095">
        <v>11.734999999999999</v>
      </c>
      <c r="E1095" t="s">
        <v>1</v>
      </c>
    </row>
    <row r="1096" spans="1:5" hidden="1" x14ac:dyDescent="0.35">
      <c r="A1096" s="110">
        <v>45839</v>
      </c>
      <c r="B1096" t="s">
        <v>222</v>
      </c>
      <c r="C1096" t="s">
        <v>545</v>
      </c>
      <c r="D1096">
        <v>1.393</v>
      </c>
      <c r="E1096" t="s">
        <v>1</v>
      </c>
    </row>
    <row r="1097" spans="1:5" hidden="1" x14ac:dyDescent="0.35">
      <c r="A1097" s="110">
        <v>45839</v>
      </c>
      <c r="B1097" t="s">
        <v>107</v>
      </c>
      <c r="C1097" t="s">
        <v>564</v>
      </c>
      <c r="D1097">
        <v>2</v>
      </c>
      <c r="E1097" t="s">
        <v>3</v>
      </c>
    </row>
    <row r="1098" spans="1:5" hidden="1" x14ac:dyDescent="0.35">
      <c r="A1098" s="110">
        <v>45839</v>
      </c>
      <c r="B1098" t="s">
        <v>140</v>
      </c>
      <c r="C1098" t="s">
        <v>264</v>
      </c>
      <c r="D1098">
        <v>1</v>
      </c>
      <c r="E1098" t="s">
        <v>5</v>
      </c>
    </row>
    <row r="1099" spans="1:5" hidden="1" x14ac:dyDescent="0.35">
      <c r="A1099" s="110">
        <v>45839</v>
      </c>
      <c r="B1099" t="s">
        <v>199</v>
      </c>
      <c r="C1099" t="s">
        <v>545</v>
      </c>
      <c r="D1099">
        <v>0.96899999999999997</v>
      </c>
      <c r="E1099" t="s">
        <v>3</v>
      </c>
    </row>
    <row r="1100" spans="1:5" hidden="1" x14ac:dyDescent="0.35">
      <c r="A1100" s="110">
        <v>45839</v>
      </c>
      <c r="B1100" t="s">
        <v>500</v>
      </c>
      <c r="C1100" t="s">
        <v>264</v>
      </c>
      <c r="D1100">
        <v>17</v>
      </c>
      <c r="E1100" t="s">
        <v>5</v>
      </c>
    </row>
    <row r="1101" spans="1:5" hidden="1" x14ac:dyDescent="0.35">
      <c r="A1101" s="110">
        <v>45839</v>
      </c>
      <c r="B1101" t="s">
        <v>492</v>
      </c>
      <c r="C1101" t="s">
        <v>264</v>
      </c>
      <c r="D1101">
        <v>101</v>
      </c>
      <c r="E1101" t="s">
        <v>5</v>
      </c>
    </row>
    <row r="1102" spans="1:5" hidden="1" x14ac:dyDescent="0.35">
      <c r="A1102" s="110">
        <v>45839</v>
      </c>
      <c r="B1102" t="s">
        <v>476</v>
      </c>
      <c r="C1102" t="s">
        <v>545</v>
      </c>
      <c r="D1102">
        <v>0.74</v>
      </c>
      <c r="E1102" t="s">
        <v>3</v>
      </c>
    </row>
    <row r="1103" spans="1:5" hidden="1" x14ac:dyDescent="0.35">
      <c r="A1103" s="110">
        <v>45839</v>
      </c>
      <c r="B1103" t="s">
        <v>565</v>
      </c>
      <c r="C1103" t="s">
        <v>545</v>
      </c>
      <c r="D1103">
        <v>2.3730000000000002</v>
      </c>
      <c r="E1103">
        <v>0</v>
      </c>
    </row>
    <row r="1104" spans="1:5" hidden="1" x14ac:dyDescent="0.35">
      <c r="A1104" s="110">
        <v>45839</v>
      </c>
      <c r="B1104" t="s">
        <v>246</v>
      </c>
      <c r="C1104" t="s">
        <v>545</v>
      </c>
      <c r="D1104">
        <v>1.5209999999999999</v>
      </c>
      <c r="E1104" t="s">
        <v>1</v>
      </c>
    </row>
    <row r="1105" spans="1:5" hidden="1" x14ac:dyDescent="0.35">
      <c r="A1105" s="110">
        <v>45839</v>
      </c>
      <c r="B1105" t="s">
        <v>55</v>
      </c>
      <c r="C1105" t="s">
        <v>264</v>
      </c>
      <c r="D1105">
        <v>180</v>
      </c>
      <c r="E1105" t="s">
        <v>386</v>
      </c>
    </row>
    <row r="1106" spans="1:5" hidden="1" x14ac:dyDescent="0.35">
      <c r="A1106" s="110">
        <v>45839</v>
      </c>
      <c r="B1106" t="s">
        <v>332</v>
      </c>
      <c r="D1106">
        <v>3.5059999999999998</v>
      </c>
      <c r="E1106" t="s">
        <v>3</v>
      </c>
    </row>
    <row r="1107" spans="1:5" hidden="1" x14ac:dyDescent="0.35">
      <c r="A1107" s="110">
        <v>45839</v>
      </c>
      <c r="B1107" t="s">
        <v>124</v>
      </c>
      <c r="D1107">
        <v>2.7050000000000001</v>
      </c>
      <c r="E1107" t="s">
        <v>3</v>
      </c>
    </row>
    <row r="1108" spans="1:5" hidden="1" x14ac:dyDescent="0.35">
      <c r="A1108" s="110">
        <v>45839</v>
      </c>
      <c r="B1108" t="s">
        <v>633</v>
      </c>
      <c r="C1108" t="s">
        <v>545</v>
      </c>
      <c r="D1108">
        <v>4</v>
      </c>
      <c r="E1108" t="s">
        <v>3</v>
      </c>
    </row>
    <row r="1109" spans="1:5" hidden="1" x14ac:dyDescent="0.35">
      <c r="A1109" s="110">
        <v>45839</v>
      </c>
      <c r="B1109" t="s">
        <v>174</v>
      </c>
      <c r="C1109" t="s">
        <v>545</v>
      </c>
      <c r="D1109">
        <v>0.1</v>
      </c>
      <c r="E1109" t="s">
        <v>1</v>
      </c>
    </row>
    <row r="1110" spans="1:5" hidden="1" x14ac:dyDescent="0.35">
      <c r="A1110" s="110">
        <v>45839</v>
      </c>
      <c r="B1110" t="s">
        <v>550</v>
      </c>
      <c r="C1110" t="s">
        <v>254</v>
      </c>
      <c r="D1110">
        <v>3.7</v>
      </c>
      <c r="E1110" t="s">
        <v>386</v>
      </c>
    </row>
    <row r="1111" spans="1:5" hidden="1" x14ac:dyDescent="0.35">
      <c r="A1111" s="110">
        <v>45839</v>
      </c>
      <c r="B1111" t="s">
        <v>200</v>
      </c>
      <c r="C1111" t="s">
        <v>254</v>
      </c>
      <c r="D1111">
        <v>0.53800000000000003</v>
      </c>
      <c r="E1111" t="s">
        <v>3</v>
      </c>
    </row>
    <row r="1112" spans="1:5" hidden="1" x14ac:dyDescent="0.35">
      <c r="A1112" s="110">
        <v>45839</v>
      </c>
      <c r="B1112" t="s">
        <v>103</v>
      </c>
      <c r="D1112">
        <v>2.7640000000000002</v>
      </c>
      <c r="E1112" t="s">
        <v>3</v>
      </c>
    </row>
    <row r="1113" spans="1:5" hidden="1" x14ac:dyDescent="0.35">
      <c r="A1113" s="110">
        <v>45839</v>
      </c>
      <c r="B1113" t="s">
        <v>154</v>
      </c>
      <c r="C1113" t="s">
        <v>254</v>
      </c>
      <c r="D1113">
        <v>7</v>
      </c>
      <c r="E1113" t="s">
        <v>386</v>
      </c>
    </row>
    <row r="1114" spans="1:5" hidden="1" x14ac:dyDescent="0.35">
      <c r="A1114" s="110">
        <v>45839</v>
      </c>
      <c r="B1114" t="s">
        <v>166</v>
      </c>
      <c r="C1114" t="s">
        <v>564</v>
      </c>
      <c r="D1114">
        <v>1</v>
      </c>
      <c r="E1114" t="s">
        <v>386</v>
      </c>
    </row>
    <row r="1115" spans="1:5" hidden="1" x14ac:dyDescent="0.35">
      <c r="A1115" s="110">
        <v>45839</v>
      </c>
      <c r="B1115" t="s">
        <v>110</v>
      </c>
      <c r="C1115" t="s">
        <v>545</v>
      </c>
      <c r="D1115">
        <v>6</v>
      </c>
      <c r="E1115" t="s">
        <v>3</v>
      </c>
    </row>
    <row r="1116" spans="1:5" hidden="1" x14ac:dyDescent="0.35">
      <c r="A1116" s="110">
        <v>45839</v>
      </c>
      <c r="B1116" t="s">
        <v>204</v>
      </c>
      <c r="C1116" t="s">
        <v>545</v>
      </c>
      <c r="D1116">
        <v>2.6929999999999996</v>
      </c>
      <c r="E1116" t="s">
        <v>3</v>
      </c>
    </row>
    <row r="1117" spans="1:5" hidden="1" x14ac:dyDescent="0.35">
      <c r="A1117" s="110">
        <v>45839</v>
      </c>
      <c r="B1117" t="s">
        <v>267</v>
      </c>
      <c r="C1117" t="s">
        <v>254</v>
      </c>
      <c r="D1117">
        <v>0.99</v>
      </c>
      <c r="E1117" t="s">
        <v>3</v>
      </c>
    </row>
    <row r="1118" spans="1:5" hidden="1" x14ac:dyDescent="0.35">
      <c r="A1118" s="110">
        <v>45839</v>
      </c>
      <c r="B1118" t="s">
        <v>123</v>
      </c>
      <c r="C1118" t="s">
        <v>545</v>
      </c>
      <c r="D1118">
        <v>2.38</v>
      </c>
      <c r="E1118" t="s">
        <v>3</v>
      </c>
    </row>
    <row r="1119" spans="1:5" hidden="1" x14ac:dyDescent="0.35">
      <c r="A1119" s="110">
        <v>45839</v>
      </c>
      <c r="B1119" t="s">
        <v>229</v>
      </c>
      <c r="C1119" t="s">
        <v>254</v>
      </c>
      <c r="D1119">
        <v>10</v>
      </c>
      <c r="E1119" t="s">
        <v>386</v>
      </c>
    </row>
    <row r="1120" spans="1:5" hidden="1" x14ac:dyDescent="0.35">
      <c r="A1120" s="110">
        <v>45839</v>
      </c>
      <c r="B1120" t="s">
        <v>201</v>
      </c>
      <c r="C1120" t="s">
        <v>545</v>
      </c>
      <c r="D1120">
        <v>5.2910000000000004</v>
      </c>
      <c r="E1120" t="s">
        <v>3</v>
      </c>
    </row>
    <row r="1121" spans="1:5" hidden="1" x14ac:dyDescent="0.35">
      <c r="A1121" s="110">
        <v>45839</v>
      </c>
      <c r="B1121" t="s">
        <v>566</v>
      </c>
      <c r="C1121" t="s">
        <v>545</v>
      </c>
      <c r="D1121">
        <v>0.86699999999999999</v>
      </c>
      <c r="E1121" t="s">
        <v>3</v>
      </c>
    </row>
    <row r="1122" spans="1:5" hidden="1" x14ac:dyDescent="0.35">
      <c r="A1122" s="110">
        <v>45839</v>
      </c>
      <c r="B1122" t="s">
        <v>567</v>
      </c>
      <c r="C1122" t="s">
        <v>545</v>
      </c>
      <c r="D1122">
        <v>0.29399999999999998</v>
      </c>
      <c r="E1122" t="s">
        <v>3</v>
      </c>
    </row>
    <row r="1123" spans="1:5" hidden="1" x14ac:dyDescent="0.35">
      <c r="A1123" s="110">
        <v>45839</v>
      </c>
      <c r="B1123" t="s">
        <v>568</v>
      </c>
      <c r="C1123" t="s">
        <v>264</v>
      </c>
      <c r="D1123">
        <v>16</v>
      </c>
      <c r="E1123" t="s">
        <v>385</v>
      </c>
    </row>
    <row r="1124" spans="1:5" hidden="1" x14ac:dyDescent="0.35">
      <c r="A1124" s="110">
        <v>45839</v>
      </c>
      <c r="B1124" t="s">
        <v>569</v>
      </c>
      <c r="D1124">
        <v>3.6980000000000004</v>
      </c>
      <c r="E1124">
        <v>0</v>
      </c>
    </row>
    <row r="1125" spans="1:5" hidden="1" x14ac:dyDescent="0.35">
      <c r="A1125" s="110">
        <v>45839</v>
      </c>
      <c r="B1125" t="s">
        <v>570</v>
      </c>
      <c r="C1125" t="s">
        <v>264</v>
      </c>
      <c r="D1125">
        <v>16</v>
      </c>
      <c r="E1125">
        <v>0</v>
      </c>
    </row>
    <row r="1126" spans="1:5" hidden="1" x14ac:dyDescent="0.35">
      <c r="A1126" s="110">
        <v>45839</v>
      </c>
      <c r="B1126" t="s">
        <v>148</v>
      </c>
      <c r="C1126" t="s">
        <v>264</v>
      </c>
      <c r="D1126">
        <v>1</v>
      </c>
      <c r="E1126" t="s">
        <v>5</v>
      </c>
    </row>
    <row r="1127" spans="1:5" hidden="1" x14ac:dyDescent="0.35">
      <c r="A1127" s="110">
        <v>45839</v>
      </c>
      <c r="B1127" t="s">
        <v>149</v>
      </c>
      <c r="C1127" t="s">
        <v>264</v>
      </c>
      <c r="D1127">
        <v>1</v>
      </c>
      <c r="E1127" t="s">
        <v>5</v>
      </c>
    </row>
    <row r="1128" spans="1:5" hidden="1" x14ac:dyDescent="0.35">
      <c r="A1128" s="110">
        <v>45839</v>
      </c>
      <c r="B1128" t="s">
        <v>122</v>
      </c>
      <c r="C1128" t="s">
        <v>254</v>
      </c>
      <c r="D1128">
        <v>0.63</v>
      </c>
      <c r="E1128" t="s">
        <v>3</v>
      </c>
    </row>
    <row r="1129" spans="1:5" hidden="1" x14ac:dyDescent="0.35">
      <c r="A1129" s="110">
        <v>45839</v>
      </c>
      <c r="B1129" t="s">
        <v>339</v>
      </c>
      <c r="C1129" t="s">
        <v>545</v>
      </c>
      <c r="D1129">
        <v>0.129</v>
      </c>
      <c r="E1129" t="s">
        <v>384</v>
      </c>
    </row>
    <row r="1130" spans="1:5" hidden="1" x14ac:dyDescent="0.35">
      <c r="A1130" s="110">
        <v>45839</v>
      </c>
      <c r="B1130" t="s">
        <v>571</v>
      </c>
      <c r="C1130" t="s">
        <v>545</v>
      </c>
      <c r="D1130">
        <v>0.26700000000000002</v>
      </c>
      <c r="E1130" t="s">
        <v>3</v>
      </c>
    </row>
    <row r="1131" spans="1:5" hidden="1" x14ac:dyDescent="0.35">
      <c r="A1131" s="110">
        <v>45839</v>
      </c>
      <c r="B1131" t="s">
        <v>572</v>
      </c>
      <c r="C1131" t="s">
        <v>545</v>
      </c>
      <c r="D1131">
        <v>0.214</v>
      </c>
      <c r="E1131" t="s">
        <v>3</v>
      </c>
    </row>
    <row r="1132" spans="1:5" hidden="1" x14ac:dyDescent="0.35">
      <c r="A1132" s="110">
        <v>45839</v>
      </c>
      <c r="B1132" t="s">
        <v>573</v>
      </c>
      <c r="C1132" t="s">
        <v>545</v>
      </c>
      <c r="D1132">
        <v>2</v>
      </c>
      <c r="E1132" t="s">
        <v>3</v>
      </c>
    </row>
    <row r="1133" spans="1:5" hidden="1" x14ac:dyDescent="0.35">
      <c r="A1133" s="110">
        <v>45839</v>
      </c>
      <c r="B1133" t="s">
        <v>574</v>
      </c>
      <c r="C1133" t="s">
        <v>254</v>
      </c>
      <c r="D1133">
        <v>7</v>
      </c>
      <c r="E1133">
        <v>0</v>
      </c>
    </row>
    <row r="1134" spans="1:5" hidden="1" x14ac:dyDescent="0.35">
      <c r="A1134" s="110">
        <v>45839</v>
      </c>
      <c r="B1134" t="s">
        <v>218</v>
      </c>
      <c r="C1134" t="s">
        <v>545</v>
      </c>
      <c r="D1134">
        <v>0.27500000000000002</v>
      </c>
      <c r="E1134" t="s">
        <v>1</v>
      </c>
    </row>
    <row r="1135" spans="1:5" hidden="1" x14ac:dyDescent="0.35">
      <c r="A1135" s="110">
        <v>45839</v>
      </c>
      <c r="B1135" t="s">
        <v>575</v>
      </c>
      <c r="C1135" t="s">
        <v>545</v>
      </c>
      <c r="D1135">
        <v>0.52600000000000002</v>
      </c>
      <c r="E1135">
        <v>0</v>
      </c>
    </row>
    <row r="1136" spans="1:5" hidden="1" x14ac:dyDescent="0.35">
      <c r="A1136" s="110">
        <v>45839</v>
      </c>
      <c r="B1136" t="s">
        <v>269</v>
      </c>
      <c r="C1136" t="s">
        <v>545</v>
      </c>
      <c r="D1136">
        <v>9.1999999999999993</v>
      </c>
      <c r="E1136" t="s">
        <v>3</v>
      </c>
    </row>
    <row r="1137" spans="1:5" hidden="1" x14ac:dyDescent="0.35">
      <c r="A1137" s="110">
        <v>45839</v>
      </c>
      <c r="B1137" t="s">
        <v>102</v>
      </c>
      <c r="D1137">
        <v>6.7380000000000004</v>
      </c>
      <c r="E1137" t="s">
        <v>3</v>
      </c>
    </row>
    <row r="1138" spans="1:5" hidden="1" x14ac:dyDescent="0.35">
      <c r="A1138" s="110">
        <v>45839</v>
      </c>
      <c r="B1138" t="s">
        <v>214</v>
      </c>
      <c r="D1138">
        <v>0.97799999999999998</v>
      </c>
      <c r="E1138">
        <v>0</v>
      </c>
    </row>
    <row r="1139" spans="1:5" hidden="1" x14ac:dyDescent="0.35">
      <c r="A1139" s="110">
        <v>45839</v>
      </c>
      <c r="B1139" t="s">
        <v>334</v>
      </c>
      <c r="D1139">
        <v>5.5069999999999997</v>
      </c>
      <c r="E1139" t="s">
        <v>3</v>
      </c>
    </row>
    <row r="1140" spans="1:5" hidden="1" x14ac:dyDescent="0.35">
      <c r="A1140" s="110">
        <v>45839</v>
      </c>
      <c r="B1140" t="s">
        <v>576</v>
      </c>
      <c r="C1140" t="s">
        <v>545</v>
      </c>
      <c r="D1140">
        <v>1.3149999999999999</v>
      </c>
      <c r="E1140">
        <v>0</v>
      </c>
    </row>
    <row r="1141" spans="1:5" hidden="1" x14ac:dyDescent="0.35">
      <c r="A1141" s="110">
        <v>45839</v>
      </c>
      <c r="B1141" t="s">
        <v>197</v>
      </c>
      <c r="C1141" t="s">
        <v>545</v>
      </c>
      <c r="D1141">
        <v>0.73099999999999998</v>
      </c>
      <c r="E1141" t="s">
        <v>3</v>
      </c>
    </row>
    <row r="1142" spans="1:5" hidden="1" x14ac:dyDescent="0.35">
      <c r="A1142" s="110">
        <v>45839</v>
      </c>
      <c r="B1142" t="s">
        <v>165</v>
      </c>
      <c r="D1142">
        <v>0.53</v>
      </c>
      <c r="E1142" t="s">
        <v>386</v>
      </c>
    </row>
    <row r="1143" spans="1:5" hidden="1" x14ac:dyDescent="0.35">
      <c r="A1143" s="110">
        <v>45839</v>
      </c>
      <c r="B1143" t="s">
        <v>221</v>
      </c>
      <c r="C1143" t="s">
        <v>545</v>
      </c>
      <c r="D1143">
        <v>2.6909999999999998</v>
      </c>
      <c r="E1143" t="s">
        <v>3</v>
      </c>
    </row>
    <row r="1144" spans="1:5" hidden="1" x14ac:dyDescent="0.35">
      <c r="A1144" s="110">
        <v>45839</v>
      </c>
      <c r="B1144" t="s">
        <v>577</v>
      </c>
      <c r="C1144" t="s">
        <v>264</v>
      </c>
      <c r="D1144">
        <v>3</v>
      </c>
      <c r="E1144">
        <v>0</v>
      </c>
    </row>
    <row r="1145" spans="1:5" hidden="1" x14ac:dyDescent="0.35">
      <c r="A1145" s="110">
        <v>45839</v>
      </c>
      <c r="B1145" t="s">
        <v>578</v>
      </c>
      <c r="C1145" t="s">
        <v>264</v>
      </c>
      <c r="D1145">
        <v>1</v>
      </c>
      <c r="E1145">
        <v>0</v>
      </c>
    </row>
    <row r="1146" spans="1:5" hidden="1" x14ac:dyDescent="0.35">
      <c r="A1146" s="110">
        <v>45839</v>
      </c>
      <c r="B1146" t="s">
        <v>250</v>
      </c>
      <c r="C1146" t="s">
        <v>545</v>
      </c>
      <c r="D1146">
        <v>0.48799999999999999</v>
      </c>
      <c r="E1146" t="s">
        <v>3</v>
      </c>
    </row>
    <row r="1147" spans="1:5" hidden="1" x14ac:dyDescent="0.35">
      <c r="A1147" s="110">
        <v>45839</v>
      </c>
      <c r="B1147" t="s">
        <v>205</v>
      </c>
      <c r="C1147" t="s">
        <v>545</v>
      </c>
      <c r="D1147">
        <v>1.5940000000000001</v>
      </c>
      <c r="E1147" t="s">
        <v>3</v>
      </c>
    </row>
    <row r="1148" spans="1:5" hidden="1" x14ac:dyDescent="0.35">
      <c r="A1148" s="110">
        <v>45839</v>
      </c>
      <c r="B1148" t="s">
        <v>475</v>
      </c>
      <c r="C1148" t="s">
        <v>254</v>
      </c>
      <c r="D1148">
        <v>0.36299999999999999</v>
      </c>
      <c r="E1148" t="s">
        <v>3</v>
      </c>
    </row>
    <row r="1149" spans="1:5" hidden="1" x14ac:dyDescent="0.35">
      <c r="A1149" s="110">
        <v>45839</v>
      </c>
      <c r="B1149" t="s">
        <v>478</v>
      </c>
      <c r="C1149" t="s">
        <v>280</v>
      </c>
      <c r="D1149">
        <v>0.71299999999999997</v>
      </c>
      <c r="E1149" t="s">
        <v>3</v>
      </c>
    </row>
    <row r="1150" spans="1:5" hidden="1" x14ac:dyDescent="0.35">
      <c r="A1150" s="110">
        <v>45839</v>
      </c>
      <c r="B1150" t="s">
        <v>472</v>
      </c>
      <c r="C1150" t="s">
        <v>545</v>
      </c>
      <c r="D1150">
        <v>1</v>
      </c>
      <c r="E1150" t="s">
        <v>3</v>
      </c>
    </row>
    <row r="1151" spans="1:5" hidden="1" x14ac:dyDescent="0.35">
      <c r="A1151" s="110">
        <v>45839</v>
      </c>
      <c r="B1151" t="s">
        <v>493</v>
      </c>
      <c r="C1151" t="s">
        <v>264</v>
      </c>
      <c r="D1151">
        <v>118</v>
      </c>
      <c r="E1151" t="s">
        <v>5</v>
      </c>
    </row>
    <row r="1152" spans="1:5" hidden="1" x14ac:dyDescent="0.35">
      <c r="A1152" s="110">
        <v>45839</v>
      </c>
      <c r="B1152" t="s">
        <v>579</v>
      </c>
      <c r="C1152" t="s">
        <v>264</v>
      </c>
      <c r="D1152">
        <v>12</v>
      </c>
      <c r="E1152" t="s">
        <v>385</v>
      </c>
    </row>
    <row r="1153" spans="1:6" hidden="1" x14ac:dyDescent="0.35">
      <c r="A1153" s="110">
        <v>45839</v>
      </c>
      <c r="B1153" t="s">
        <v>580</v>
      </c>
      <c r="D1153">
        <v>0.94</v>
      </c>
      <c r="E1153">
        <v>0</v>
      </c>
    </row>
    <row r="1154" spans="1:6" hidden="1" x14ac:dyDescent="0.35">
      <c r="A1154" s="110">
        <v>45839</v>
      </c>
      <c r="B1154" t="s">
        <v>106</v>
      </c>
      <c r="C1154" t="s">
        <v>264</v>
      </c>
      <c r="D1154">
        <v>3</v>
      </c>
      <c r="E1154" t="s">
        <v>3</v>
      </c>
    </row>
    <row r="1155" spans="1:6" hidden="1" x14ac:dyDescent="0.35">
      <c r="A1155" s="110">
        <v>45839</v>
      </c>
      <c r="B1155" t="s">
        <v>293</v>
      </c>
      <c r="C1155" t="s">
        <v>545</v>
      </c>
      <c r="D1155">
        <v>0.73299999999999998</v>
      </c>
      <c r="E1155" t="s">
        <v>3</v>
      </c>
    </row>
    <row r="1156" spans="1:6" hidden="1" x14ac:dyDescent="0.35">
      <c r="A1156" s="110">
        <v>45839</v>
      </c>
      <c r="B1156" t="s">
        <v>581</v>
      </c>
      <c r="D1156">
        <v>1.08</v>
      </c>
      <c r="E1156" t="s">
        <v>385</v>
      </c>
    </row>
    <row r="1157" spans="1:6" hidden="1" x14ac:dyDescent="0.35">
      <c r="A1157" s="110">
        <v>45839</v>
      </c>
      <c r="B1157" t="s">
        <v>582</v>
      </c>
      <c r="C1157" t="s">
        <v>254</v>
      </c>
      <c r="D1157">
        <v>3</v>
      </c>
      <c r="E1157" t="s">
        <v>386</v>
      </c>
    </row>
    <row r="1158" spans="1:6" hidden="1" x14ac:dyDescent="0.35">
      <c r="A1158" s="110">
        <v>45839</v>
      </c>
      <c r="B1158" t="s">
        <v>583</v>
      </c>
      <c r="C1158" t="s">
        <v>584</v>
      </c>
      <c r="D1158">
        <v>0.50800000000000001</v>
      </c>
      <c r="E1158">
        <v>0</v>
      </c>
    </row>
    <row r="1159" spans="1:6" hidden="1" x14ac:dyDescent="0.35">
      <c r="A1159" s="110">
        <v>45845</v>
      </c>
      <c r="B1159" t="s">
        <v>145</v>
      </c>
      <c r="C1159" t="s">
        <v>438</v>
      </c>
      <c r="D1159">
        <v>2</v>
      </c>
      <c r="E1159" t="s">
        <v>5</v>
      </c>
      <c r="F1159" t="s">
        <v>356</v>
      </c>
    </row>
    <row r="1160" spans="1:6" hidden="1" x14ac:dyDescent="0.35">
      <c r="A1160" s="110">
        <v>45845</v>
      </c>
      <c r="B1160" t="s">
        <v>150</v>
      </c>
      <c r="C1160" t="s">
        <v>264</v>
      </c>
      <c r="D1160">
        <v>15</v>
      </c>
      <c r="E1160" t="s">
        <v>5</v>
      </c>
      <c r="F1160" t="s">
        <v>356</v>
      </c>
    </row>
    <row r="1161" spans="1:6" hidden="1" x14ac:dyDescent="0.35">
      <c r="A1161" s="110">
        <v>45845</v>
      </c>
      <c r="B1161" t="s">
        <v>146</v>
      </c>
      <c r="C1161" t="s">
        <v>264</v>
      </c>
      <c r="D1161">
        <v>0</v>
      </c>
      <c r="E1161" t="s">
        <v>5</v>
      </c>
      <c r="F1161" t="s">
        <v>356</v>
      </c>
    </row>
    <row r="1162" spans="1:6" hidden="1" x14ac:dyDescent="0.35">
      <c r="A1162" s="110">
        <v>45845</v>
      </c>
      <c r="B1162" t="s">
        <v>138</v>
      </c>
      <c r="C1162" t="s">
        <v>264</v>
      </c>
      <c r="D1162">
        <v>57</v>
      </c>
      <c r="E1162" t="s">
        <v>5</v>
      </c>
      <c r="F1162" t="s">
        <v>356</v>
      </c>
    </row>
    <row r="1163" spans="1:6" hidden="1" x14ac:dyDescent="0.35">
      <c r="A1163" s="110">
        <v>45845</v>
      </c>
      <c r="B1163" t="s">
        <v>142</v>
      </c>
      <c r="C1163" t="s">
        <v>282</v>
      </c>
      <c r="D1163">
        <v>0.75</v>
      </c>
      <c r="E1163" t="s">
        <v>5</v>
      </c>
      <c r="F1163" t="s">
        <v>356</v>
      </c>
    </row>
    <row r="1164" spans="1:6" hidden="1" x14ac:dyDescent="0.35">
      <c r="A1164" s="110">
        <v>45845</v>
      </c>
      <c r="B1164" t="s">
        <v>258</v>
      </c>
      <c r="C1164" t="s">
        <v>282</v>
      </c>
      <c r="E1164" t="s">
        <v>5</v>
      </c>
      <c r="F1164" t="s">
        <v>356</v>
      </c>
    </row>
    <row r="1165" spans="1:6" hidden="1" x14ac:dyDescent="0.35">
      <c r="A1165" s="110">
        <v>45845</v>
      </c>
      <c r="B1165" t="s">
        <v>226</v>
      </c>
      <c r="C1165" t="s">
        <v>282</v>
      </c>
      <c r="D1165">
        <v>1</v>
      </c>
      <c r="E1165" t="s">
        <v>5</v>
      </c>
      <c r="F1165" t="s">
        <v>356</v>
      </c>
    </row>
    <row r="1166" spans="1:6" hidden="1" x14ac:dyDescent="0.35">
      <c r="A1166" s="110">
        <v>45845</v>
      </c>
      <c r="B1166" t="s">
        <v>137</v>
      </c>
      <c r="C1166" t="s">
        <v>282</v>
      </c>
      <c r="D1166">
        <v>0.5</v>
      </c>
      <c r="E1166" t="s">
        <v>5</v>
      </c>
      <c r="F1166" t="s">
        <v>356</v>
      </c>
    </row>
    <row r="1167" spans="1:6" hidden="1" x14ac:dyDescent="0.35">
      <c r="A1167" s="110">
        <v>45845</v>
      </c>
      <c r="B1167" t="s">
        <v>136</v>
      </c>
      <c r="C1167" t="s">
        <v>264</v>
      </c>
      <c r="D1167">
        <v>185</v>
      </c>
      <c r="E1167" t="s">
        <v>5</v>
      </c>
      <c r="F1167" t="s">
        <v>356</v>
      </c>
    </row>
    <row r="1168" spans="1:6" hidden="1" x14ac:dyDescent="0.35">
      <c r="A1168" s="110">
        <v>45845</v>
      </c>
      <c r="B1168" t="s">
        <v>147</v>
      </c>
      <c r="C1168" t="s">
        <v>264</v>
      </c>
      <c r="D1168">
        <v>8</v>
      </c>
      <c r="E1168" t="s">
        <v>5</v>
      </c>
      <c r="F1168" t="s">
        <v>356</v>
      </c>
    </row>
    <row r="1169" spans="1:6" hidden="1" x14ac:dyDescent="0.35">
      <c r="A1169" s="110">
        <v>45845</v>
      </c>
      <c r="B1169" t="s">
        <v>135</v>
      </c>
      <c r="C1169" t="s">
        <v>264</v>
      </c>
      <c r="D1169">
        <v>23</v>
      </c>
      <c r="E1169" t="s">
        <v>5</v>
      </c>
      <c r="F1169" t="s">
        <v>356</v>
      </c>
    </row>
    <row r="1170" spans="1:6" hidden="1" x14ac:dyDescent="0.35">
      <c r="A1170" s="110">
        <v>45845</v>
      </c>
      <c r="B1170" t="s">
        <v>139</v>
      </c>
      <c r="C1170" t="s">
        <v>264</v>
      </c>
      <c r="D1170">
        <v>2</v>
      </c>
      <c r="E1170" t="s">
        <v>5</v>
      </c>
      <c r="F1170" t="s">
        <v>356</v>
      </c>
    </row>
    <row r="1171" spans="1:6" hidden="1" x14ac:dyDescent="0.35">
      <c r="A1171" s="110">
        <v>45845</v>
      </c>
      <c r="B1171" t="s">
        <v>131</v>
      </c>
      <c r="E1171" t="s">
        <v>5</v>
      </c>
      <c r="F1171" t="s">
        <v>356</v>
      </c>
    </row>
    <row r="1172" spans="1:6" hidden="1" x14ac:dyDescent="0.35">
      <c r="A1172" s="110">
        <v>45845</v>
      </c>
      <c r="B1172" t="s">
        <v>140</v>
      </c>
      <c r="C1172" t="s">
        <v>282</v>
      </c>
      <c r="D1172">
        <v>2</v>
      </c>
      <c r="E1172" t="s">
        <v>5</v>
      </c>
      <c r="F1172" t="s">
        <v>356</v>
      </c>
    </row>
    <row r="1173" spans="1:6" hidden="1" x14ac:dyDescent="0.35">
      <c r="A1173" s="110">
        <v>45845</v>
      </c>
      <c r="B1173" t="s">
        <v>290</v>
      </c>
      <c r="C1173" t="s">
        <v>254</v>
      </c>
      <c r="D1173">
        <v>1.5</v>
      </c>
      <c r="E1173" t="s">
        <v>5</v>
      </c>
      <c r="F1173" t="s">
        <v>356</v>
      </c>
    </row>
    <row r="1174" spans="1:6" hidden="1" x14ac:dyDescent="0.35">
      <c r="A1174" s="110">
        <v>45845</v>
      </c>
      <c r="B1174" t="s">
        <v>143</v>
      </c>
      <c r="C1174" t="s">
        <v>439</v>
      </c>
      <c r="E1174" t="s">
        <v>5</v>
      </c>
      <c r="F1174" t="s">
        <v>356</v>
      </c>
    </row>
    <row r="1175" spans="1:6" hidden="1" x14ac:dyDescent="0.35">
      <c r="A1175" s="110">
        <v>45845</v>
      </c>
      <c r="B1175" t="s">
        <v>227</v>
      </c>
      <c r="E1175" t="s">
        <v>5</v>
      </c>
      <c r="F1175" t="s">
        <v>356</v>
      </c>
    </row>
    <row r="1176" spans="1:6" hidden="1" x14ac:dyDescent="0.35">
      <c r="A1176" s="110">
        <v>45845</v>
      </c>
      <c r="B1176" t="s">
        <v>148</v>
      </c>
      <c r="C1176" t="s">
        <v>282</v>
      </c>
      <c r="D1176">
        <v>1</v>
      </c>
      <c r="E1176" t="s">
        <v>5</v>
      </c>
      <c r="F1176" t="s">
        <v>356</v>
      </c>
    </row>
    <row r="1177" spans="1:6" hidden="1" x14ac:dyDescent="0.35">
      <c r="A1177" s="110">
        <v>45845</v>
      </c>
      <c r="B1177" t="s">
        <v>149</v>
      </c>
      <c r="C1177" t="s">
        <v>282</v>
      </c>
      <c r="D1177">
        <v>1</v>
      </c>
      <c r="E1177" t="s">
        <v>5</v>
      </c>
      <c r="F1177" t="s">
        <v>356</v>
      </c>
    </row>
    <row r="1178" spans="1:6" hidden="1" x14ac:dyDescent="0.35">
      <c r="A1178" s="110">
        <v>45845</v>
      </c>
      <c r="B1178" t="s">
        <v>289</v>
      </c>
      <c r="C1178" t="s">
        <v>264</v>
      </c>
      <c r="D1178">
        <v>31</v>
      </c>
      <c r="E1178" t="s">
        <v>5</v>
      </c>
      <c r="F1178" t="s">
        <v>356</v>
      </c>
    </row>
    <row r="1179" spans="1:6" hidden="1" x14ac:dyDescent="0.35">
      <c r="A1179" s="110">
        <v>45845</v>
      </c>
      <c r="B1179" t="s">
        <v>132</v>
      </c>
      <c r="C1179" t="s">
        <v>264</v>
      </c>
      <c r="D1179">
        <v>10</v>
      </c>
      <c r="E1179" t="s">
        <v>5</v>
      </c>
      <c r="F1179" t="s">
        <v>356</v>
      </c>
    </row>
    <row r="1180" spans="1:6" hidden="1" x14ac:dyDescent="0.35">
      <c r="A1180" s="110">
        <v>45845</v>
      </c>
      <c r="B1180" t="s">
        <v>144</v>
      </c>
      <c r="C1180" t="s">
        <v>264</v>
      </c>
      <c r="D1180">
        <v>5</v>
      </c>
      <c r="E1180" t="s">
        <v>5</v>
      </c>
      <c r="F1180" t="s">
        <v>356</v>
      </c>
    </row>
    <row r="1181" spans="1:6" hidden="1" x14ac:dyDescent="0.35">
      <c r="A1181" s="110">
        <v>45845</v>
      </c>
      <c r="B1181" t="s">
        <v>349</v>
      </c>
      <c r="C1181" t="s">
        <v>438</v>
      </c>
      <c r="D1181">
        <v>9</v>
      </c>
      <c r="E1181" t="s">
        <v>5</v>
      </c>
      <c r="F1181" t="s">
        <v>356</v>
      </c>
    </row>
    <row r="1182" spans="1:6" hidden="1" x14ac:dyDescent="0.35">
      <c r="A1182" s="110">
        <v>45845</v>
      </c>
      <c r="B1182" t="s">
        <v>134</v>
      </c>
      <c r="C1182" t="s">
        <v>440</v>
      </c>
      <c r="E1182" t="s">
        <v>5</v>
      </c>
      <c r="F1182" t="s">
        <v>356</v>
      </c>
    </row>
    <row r="1183" spans="1:6" hidden="1" x14ac:dyDescent="0.35">
      <c r="A1183" s="110">
        <v>45845</v>
      </c>
      <c r="B1183" t="s">
        <v>453</v>
      </c>
      <c r="C1183" t="s">
        <v>264</v>
      </c>
      <c r="E1183" t="s">
        <v>5</v>
      </c>
      <c r="F1183" t="s">
        <v>356</v>
      </c>
    </row>
    <row r="1184" spans="1:6" hidden="1" x14ac:dyDescent="0.35">
      <c r="A1184" s="110">
        <v>45845</v>
      </c>
      <c r="B1184" t="s">
        <v>441</v>
      </c>
      <c r="C1184" t="s">
        <v>264</v>
      </c>
      <c r="E1184" t="s">
        <v>5</v>
      </c>
      <c r="F1184" t="s">
        <v>356</v>
      </c>
    </row>
    <row r="1185" spans="1:6" hidden="1" x14ac:dyDescent="0.35">
      <c r="A1185" s="110">
        <v>45845</v>
      </c>
      <c r="B1185" t="s">
        <v>442</v>
      </c>
      <c r="C1185" t="s">
        <v>264</v>
      </c>
      <c r="D1185">
        <v>2</v>
      </c>
      <c r="E1185" t="s">
        <v>5</v>
      </c>
      <c r="F1185" t="s">
        <v>356</v>
      </c>
    </row>
    <row r="1186" spans="1:6" hidden="1" x14ac:dyDescent="0.35">
      <c r="A1186" s="110">
        <v>45845</v>
      </c>
      <c r="B1186" t="s">
        <v>443</v>
      </c>
      <c r="C1186" t="s">
        <v>264</v>
      </c>
      <c r="D1186">
        <v>16</v>
      </c>
      <c r="E1186" t="s">
        <v>5</v>
      </c>
      <c r="F1186" t="s">
        <v>356</v>
      </c>
    </row>
    <row r="1187" spans="1:6" hidden="1" x14ac:dyDescent="0.35">
      <c r="A1187" s="110">
        <v>45845</v>
      </c>
      <c r="B1187" t="s">
        <v>455</v>
      </c>
      <c r="C1187" t="s">
        <v>264</v>
      </c>
      <c r="D1187">
        <v>11</v>
      </c>
      <c r="E1187" t="s">
        <v>5</v>
      </c>
      <c r="F1187" t="s">
        <v>356</v>
      </c>
    </row>
    <row r="1188" spans="1:6" hidden="1" x14ac:dyDescent="0.35">
      <c r="A1188" s="110">
        <v>45845</v>
      </c>
      <c r="B1188" t="s">
        <v>444</v>
      </c>
      <c r="C1188" t="s">
        <v>438</v>
      </c>
      <c r="D1188">
        <v>0.75</v>
      </c>
      <c r="E1188" t="s">
        <v>5</v>
      </c>
      <c r="F1188" t="s">
        <v>356</v>
      </c>
    </row>
    <row r="1189" spans="1:6" hidden="1" x14ac:dyDescent="0.35">
      <c r="A1189" s="110">
        <v>45845</v>
      </c>
      <c r="B1189" t="s">
        <v>445</v>
      </c>
      <c r="C1189" t="s">
        <v>439</v>
      </c>
      <c r="E1189" t="s">
        <v>5</v>
      </c>
      <c r="F1189" t="s">
        <v>356</v>
      </c>
    </row>
    <row r="1190" spans="1:6" hidden="1" x14ac:dyDescent="0.35">
      <c r="A1190" s="110">
        <v>45845</v>
      </c>
      <c r="B1190" t="s">
        <v>446</v>
      </c>
      <c r="C1190" t="s">
        <v>439</v>
      </c>
      <c r="E1190" t="s">
        <v>5</v>
      </c>
      <c r="F1190" t="s">
        <v>356</v>
      </c>
    </row>
    <row r="1191" spans="1:6" hidden="1" x14ac:dyDescent="0.35">
      <c r="A1191" s="110">
        <v>45845</v>
      </c>
      <c r="B1191" t="s">
        <v>447</v>
      </c>
      <c r="C1191" t="s">
        <v>264</v>
      </c>
      <c r="D1191">
        <v>17</v>
      </c>
      <c r="E1191" t="s">
        <v>5</v>
      </c>
      <c r="F1191" t="s">
        <v>356</v>
      </c>
    </row>
    <row r="1192" spans="1:6" hidden="1" x14ac:dyDescent="0.35">
      <c r="A1192" s="110">
        <v>45845</v>
      </c>
      <c r="B1192" t="s">
        <v>448</v>
      </c>
      <c r="C1192" t="s">
        <v>264</v>
      </c>
      <c r="D1192">
        <v>17</v>
      </c>
      <c r="E1192" t="s">
        <v>5</v>
      </c>
      <c r="F1192" t="s">
        <v>356</v>
      </c>
    </row>
    <row r="1193" spans="1:6" hidden="1" x14ac:dyDescent="0.35">
      <c r="A1193" s="110">
        <v>45845</v>
      </c>
      <c r="B1193" t="s">
        <v>467</v>
      </c>
      <c r="C1193" t="s">
        <v>264</v>
      </c>
      <c r="D1193">
        <v>386</v>
      </c>
      <c r="E1193" t="s">
        <v>5</v>
      </c>
      <c r="F1193" t="s">
        <v>356</v>
      </c>
    </row>
    <row r="1194" spans="1:6" hidden="1" x14ac:dyDescent="0.35">
      <c r="A1194" s="110">
        <v>45845</v>
      </c>
      <c r="B1194" t="s">
        <v>453</v>
      </c>
      <c r="C1194" t="s">
        <v>264</v>
      </c>
      <c r="D1194">
        <v>0</v>
      </c>
      <c r="E1194" t="s">
        <v>5</v>
      </c>
      <c r="F1194" t="s">
        <v>356</v>
      </c>
    </row>
    <row r="1195" spans="1:6" hidden="1" x14ac:dyDescent="0.35">
      <c r="A1195" s="110">
        <v>45845</v>
      </c>
      <c r="B1195" t="s">
        <v>468</v>
      </c>
      <c r="C1195" t="s">
        <v>264</v>
      </c>
      <c r="D1195">
        <v>2</v>
      </c>
      <c r="E1195" t="s">
        <v>5</v>
      </c>
      <c r="F1195" t="s">
        <v>356</v>
      </c>
    </row>
    <row r="1196" spans="1:6" hidden="1" x14ac:dyDescent="0.35">
      <c r="A1196" s="110">
        <v>45845</v>
      </c>
      <c r="B1196" t="s">
        <v>469</v>
      </c>
      <c r="C1196" t="s">
        <v>264</v>
      </c>
      <c r="D1196">
        <v>49</v>
      </c>
      <c r="E1196" t="s">
        <v>5</v>
      </c>
      <c r="F1196" t="s">
        <v>356</v>
      </c>
    </row>
    <row r="1197" spans="1:6" hidden="1" x14ac:dyDescent="0.35">
      <c r="A1197" s="110">
        <v>45845</v>
      </c>
      <c r="B1197" t="s">
        <v>470</v>
      </c>
      <c r="C1197" t="s">
        <v>264</v>
      </c>
      <c r="D1197">
        <v>59</v>
      </c>
      <c r="E1197" t="s">
        <v>5</v>
      </c>
      <c r="F1197" t="s">
        <v>356</v>
      </c>
    </row>
    <row r="1198" spans="1:6" hidden="1" x14ac:dyDescent="0.35">
      <c r="A1198" s="110">
        <v>45845</v>
      </c>
      <c r="B1198" t="s">
        <v>519</v>
      </c>
      <c r="C1198" t="s">
        <v>264</v>
      </c>
      <c r="D1198">
        <v>5</v>
      </c>
      <c r="E1198" t="s">
        <v>5</v>
      </c>
      <c r="F1198" t="s">
        <v>356</v>
      </c>
    </row>
    <row r="1199" spans="1:6" hidden="1" x14ac:dyDescent="0.35">
      <c r="A1199" s="110">
        <v>45845</v>
      </c>
      <c r="B1199" t="s">
        <v>520</v>
      </c>
      <c r="C1199" t="s">
        <v>264</v>
      </c>
      <c r="D1199">
        <v>1</v>
      </c>
      <c r="E1199" t="s">
        <v>5</v>
      </c>
      <c r="F1199" t="s">
        <v>356</v>
      </c>
    </row>
    <row r="1200" spans="1:6" hidden="1" x14ac:dyDescent="0.35">
      <c r="A1200" s="110">
        <v>45845</v>
      </c>
      <c r="B1200" t="s">
        <v>521</v>
      </c>
      <c r="C1200" t="s">
        <v>264</v>
      </c>
      <c r="D1200">
        <v>12</v>
      </c>
      <c r="E1200" t="s">
        <v>5</v>
      </c>
      <c r="F1200" t="s">
        <v>356</v>
      </c>
    </row>
    <row r="1201" spans="1:7" hidden="1" x14ac:dyDescent="0.35">
      <c r="A1201" s="110">
        <v>45845</v>
      </c>
      <c r="B1201" t="s">
        <v>522</v>
      </c>
      <c r="C1201" t="s">
        <v>264</v>
      </c>
      <c r="D1201">
        <v>110</v>
      </c>
      <c r="E1201" t="s">
        <v>5</v>
      </c>
      <c r="F1201" t="s">
        <v>356</v>
      </c>
    </row>
    <row r="1202" spans="1:7" hidden="1" x14ac:dyDescent="0.35">
      <c r="A1202" s="110">
        <v>45845</v>
      </c>
      <c r="B1202" t="s">
        <v>523</v>
      </c>
      <c r="C1202" t="s">
        <v>264</v>
      </c>
      <c r="D1202">
        <v>4</v>
      </c>
      <c r="E1202" t="s">
        <v>5</v>
      </c>
      <c r="F1202" t="s">
        <v>356</v>
      </c>
    </row>
    <row r="1203" spans="1:7" hidden="1" x14ac:dyDescent="0.35">
      <c r="A1203" s="110">
        <v>45845</v>
      </c>
      <c r="B1203" t="s">
        <v>524</v>
      </c>
      <c r="C1203" t="s">
        <v>264</v>
      </c>
      <c r="D1203">
        <v>271</v>
      </c>
      <c r="E1203" t="s">
        <v>5</v>
      </c>
      <c r="F1203" t="s">
        <v>356</v>
      </c>
    </row>
    <row r="1204" spans="1:7" hidden="1" x14ac:dyDescent="0.35">
      <c r="A1204" s="110">
        <v>45845</v>
      </c>
      <c r="B1204" t="s">
        <v>525</v>
      </c>
      <c r="C1204" t="s">
        <v>264</v>
      </c>
      <c r="D1204">
        <v>28</v>
      </c>
      <c r="E1204" t="s">
        <v>5</v>
      </c>
      <c r="F1204" t="s">
        <v>356</v>
      </c>
    </row>
    <row r="1205" spans="1:7" hidden="1" x14ac:dyDescent="0.35">
      <c r="A1205" s="110">
        <v>45845</v>
      </c>
      <c r="B1205" t="s">
        <v>526</v>
      </c>
      <c r="C1205" t="s">
        <v>264</v>
      </c>
      <c r="D1205">
        <v>25</v>
      </c>
      <c r="E1205" t="s">
        <v>5</v>
      </c>
      <c r="F1205" t="s">
        <v>356</v>
      </c>
    </row>
    <row r="1206" spans="1:7" hidden="1" x14ac:dyDescent="0.35">
      <c r="A1206" s="110">
        <v>45845</v>
      </c>
      <c r="B1206" t="s">
        <v>116</v>
      </c>
      <c r="C1206" t="s">
        <v>254</v>
      </c>
      <c r="D1206">
        <v>1</v>
      </c>
      <c r="E1206" t="s">
        <v>383</v>
      </c>
      <c r="F1206" t="s">
        <v>356</v>
      </c>
    </row>
    <row r="1207" spans="1:7" hidden="1" x14ac:dyDescent="0.35">
      <c r="A1207" s="110">
        <v>45845</v>
      </c>
      <c r="B1207" t="s">
        <v>185</v>
      </c>
      <c r="C1207" t="s">
        <v>254</v>
      </c>
      <c r="D1207">
        <v>10.5</v>
      </c>
      <c r="E1207" t="s">
        <v>383</v>
      </c>
      <c r="F1207" t="s">
        <v>356</v>
      </c>
    </row>
    <row r="1208" spans="1:7" hidden="1" x14ac:dyDescent="0.35">
      <c r="A1208" s="110">
        <v>45845</v>
      </c>
      <c r="B1208" t="s">
        <v>186</v>
      </c>
      <c r="C1208" t="s">
        <v>264</v>
      </c>
      <c r="D1208">
        <v>0</v>
      </c>
      <c r="E1208" t="s">
        <v>383</v>
      </c>
      <c r="F1208" t="s">
        <v>356</v>
      </c>
    </row>
    <row r="1209" spans="1:7" x14ac:dyDescent="0.35">
      <c r="A1209" s="110">
        <v>45845</v>
      </c>
      <c r="B1209" t="s">
        <v>285</v>
      </c>
      <c r="C1209" t="s">
        <v>264</v>
      </c>
      <c r="D1209">
        <v>16</v>
      </c>
      <c r="E1209" t="s">
        <v>383</v>
      </c>
      <c r="F1209" t="s">
        <v>356</v>
      </c>
      <c r="G1209">
        <v>1</v>
      </c>
    </row>
    <row r="1210" spans="1:7" hidden="1" x14ac:dyDescent="0.35">
      <c r="A1210" s="110">
        <v>45845</v>
      </c>
      <c r="B1210" t="s">
        <v>288</v>
      </c>
      <c r="C1210" t="s">
        <v>254</v>
      </c>
      <c r="D1210">
        <v>2.4</v>
      </c>
      <c r="E1210" t="s">
        <v>383</v>
      </c>
      <c r="F1210" t="s">
        <v>356</v>
      </c>
    </row>
    <row r="1211" spans="1:7" hidden="1" x14ac:dyDescent="0.35">
      <c r="A1211" s="110">
        <v>45845</v>
      </c>
      <c r="B1211" t="s">
        <v>130</v>
      </c>
      <c r="C1211" t="s">
        <v>264</v>
      </c>
      <c r="D1211">
        <v>3</v>
      </c>
      <c r="E1211" t="s">
        <v>383</v>
      </c>
      <c r="F1211" t="s">
        <v>356</v>
      </c>
    </row>
    <row r="1212" spans="1:7" x14ac:dyDescent="0.35">
      <c r="A1212" s="110">
        <v>45845</v>
      </c>
      <c r="B1212" t="s">
        <v>298</v>
      </c>
      <c r="C1212" t="s">
        <v>264</v>
      </c>
      <c r="D1212">
        <v>8</v>
      </c>
      <c r="E1212" t="s">
        <v>383</v>
      </c>
      <c r="F1212" t="s">
        <v>356</v>
      </c>
      <c r="G1212">
        <v>1</v>
      </c>
    </row>
    <row r="1213" spans="1:7" hidden="1" x14ac:dyDescent="0.35">
      <c r="A1213" s="110">
        <v>45845</v>
      </c>
      <c r="B1213" t="s">
        <v>297</v>
      </c>
      <c r="C1213" t="s">
        <v>264</v>
      </c>
      <c r="D1213">
        <v>85</v>
      </c>
      <c r="E1213" t="s">
        <v>383</v>
      </c>
      <c r="F1213" t="s">
        <v>356</v>
      </c>
    </row>
    <row r="1214" spans="1:7" hidden="1" x14ac:dyDescent="0.35">
      <c r="A1214" s="110">
        <v>45845</v>
      </c>
      <c r="B1214" t="s">
        <v>355</v>
      </c>
      <c r="C1214" t="s">
        <v>264</v>
      </c>
      <c r="D1214">
        <v>1</v>
      </c>
      <c r="E1214" t="s">
        <v>383</v>
      </c>
      <c r="F1214" t="s">
        <v>356</v>
      </c>
    </row>
    <row r="1215" spans="1:7" hidden="1" x14ac:dyDescent="0.35">
      <c r="A1215" s="110">
        <v>45845</v>
      </c>
      <c r="B1215" t="s">
        <v>192</v>
      </c>
      <c r="C1215" t="s">
        <v>264</v>
      </c>
      <c r="D1215">
        <v>44</v>
      </c>
      <c r="E1215" t="s">
        <v>383</v>
      </c>
      <c r="F1215" t="s">
        <v>356</v>
      </c>
    </row>
    <row r="1216" spans="1:7" hidden="1" x14ac:dyDescent="0.35">
      <c r="A1216" s="110">
        <v>45845</v>
      </c>
      <c r="B1216" t="s">
        <v>195</v>
      </c>
      <c r="C1216" t="s">
        <v>254</v>
      </c>
      <c r="D1216">
        <v>0.3</v>
      </c>
      <c r="E1216" t="s">
        <v>383</v>
      </c>
      <c r="F1216" t="s">
        <v>356</v>
      </c>
    </row>
    <row r="1217" spans="1:7" x14ac:dyDescent="0.35">
      <c r="A1217" s="110">
        <v>45845</v>
      </c>
      <c r="B1217" t="s">
        <v>287</v>
      </c>
      <c r="C1217" t="s">
        <v>254</v>
      </c>
      <c r="D1217">
        <v>28</v>
      </c>
      <c r="E1217" t="s">
        <v>383</v>
      </c>
      <c r="F1217" t="s">
        <v>356</v>
      </c>
      <c r="G1217">
        <v>1</v>
      </c>
    </row>
    <row r="1218" spans="1:7" hidden="1" x14ac:dyDescent="0.35">
      <c r="A1218" s="110">
        <v>45845</v>
      </c>
      <c r="B1218" t="s">
        <v>299</v>
      </c>
      <c r="C1218" t="s">
        <v>264</v>
      </c>
      <c r="D1218">
        <v>1</v>
      </c>
      <c r="E1218" t="s">
        <v>383</v>
      </c>
      <c r="F1218" t="s">
        <v>356</v>
      </c>
    </row>
    <row r="1219" spans="1:7" hidden="1" x14ac:dyDescent="0.35">
      <c r="A1219" s="110">
        <v>45845</v>
      </c>
      <c r="B1219" t="s">
        <v>418</v>
      </c>
      <c r="C1219" t="s">
        <v>254</v>
      </c>
      <c r="D1219">
        <v>1.0619999999999998</v>
      </c>
      <c r="E1219" t="s">
        <v>383</v>
      </c>
      <c r="F1219" t="s">
        <v>356</v>
      </c>
    </row>
    <row r="1220" spans="1:7" hidden="1" x14ac:dyDescent="0.35">
      <c r="A1220" s="110">
        <v>45845</v>
      </c>
      <c r="B1220" t="s">
        <v>419</v>
      </c>
      <c r="C1220" t="s">
        <v>254</v>
      </c>
      <c r="D1220">
        <v>0.3</v>
      </c>
      <c r="E1220" t="s">
        <v>383</v>
      </c>
      <c r="F1220" t="s">
        <v>356</v>
      </c>
    </row>
    <row r="1221" spans="1:7" hidden="1" x14ac:dyDescent="0.35">
      <c r="A1221" s="110">
        <v>45845</v>
      </c>
      <c r="B1221" t="s">
        <v>420</v>
      </c>
      <c r="C1221" t="s">
        <v>254</v>
      </c>
      <c r="D1221">
        <v>0.4</v>
      </c>
      <c r="E1221" t="s">
        <v>383</v>
      </c>
      <c r="F1221" t="s">
        <v>356</v>
      </c>
    </row>
    <row r="1222" spans="1:7" x14ac:dyDescent="0.35">
      <c r="A1222" s="110">
        <v>45845</v>
      </c>
      <c r="B1222" t="s">
        <v>421</v>
      </c>
      <c r="C1222" t="s">
        <v>254</v>
      </c>
      <c r="D1222">
        <v>0</v>
      </c>
      <c r="E1222" t="s">
        <v>383</v>
      </c>
      <c r="F1222" t="s">
        <v>356</v>
      </c>
      <c r="G1222">
        <v>1</v>
      </c>
    </row>
    <row r="1223" spans="1:7" hidden="1" x14ac:dyDescent="0.35">
      <c r="A1223" s="110">
        <v>45845</v>
      </c>
      <c r="B1223" t="s">
        <v>116</v>
      </c>
      <c r="C1223" t="s">
        <v>254</v>
      </c>
      <c r="D1223">
        <v>1</v>
      </c>
      <c r="E1223" t="s">
        <v>383</v>
      </c>
      <c r="F1223" t="s">
        <v>356</v>
      </c>
    </row>
    <row r="1224" spans="1:7" hidden="1" x14ac:dyDescent="0.35">
      <c r="A1224" s="110">
        <v>45845</v>
      </c>
      <c r="B1224" t="s">
        <v>422</v>
      </c>
      <c r="C1224" t="s">
        <v>254</v>
      </c>
      <c r="D1224">
        <v>1</v>
      </c>
      <c r="E1224" t="s">
        <v>383</v>
      </c>
      <c r="F1224" t="s">
        <v>356</v>
      </c>
    </row>
    <row r="1225" spans="1:7" hidden="1" x14ac:dyDescent="0.35">
      <c r="A1225" s="110">
        <v>45845</v>
      </c>
      <c r="B1225" t="s">
        <v>423</v>
      </c>
      <c r="C1225" t="s">
        <v>254</v>
      </c>
      <c r="D1225">
        <v>1.3</v>
      </c>
      <c r="E1225" t="s">
        <v>383</v>
      </c>
      <c r="F1225" t="s">
        <v>356</v>
      </c>
    </row>
    <row r="1226" spans="1:7" hidden="1" x14ac:dyDescent="0.35">
      <c r="A1226" s="110">
        <v>45845</v>
      </c>
      <c r="B1226" t="s">
        <v>426</v>
      </c>
      <c r="C1226" t="s">
        <v>280</v>
      </c>
      <c r="D1226">
        <v>1</v>
      </c>
      <c r="E1226" t="s">
        <v>383</v>
      </c>
      <c r="F1226" t="s">
        <v>356</v>
      </c>
    </row>
    <row r="1227" spans="1:7" hidden="1" x14ac:dyDescent="0.35">
      <c r="A1227" s="110">
        <v>45845</v>
      </c>
      <c r="B1227" t="s">
        <v>427</v>
      </c>
      <c r="C1227" t="s">
        <v>280</v>
      </c>
      <c r="D1227">
        <v>0.75</v>
      </c>
      <c r="E1227" t="s">
        <v>383</v>
      </c>
      <c r="F1227" t="s">
        <v>356</v>
      </c>
    </row>
    <row r="1228" spans="1:7" x14ac:dyDescent="0.35">
      <c r="A1228" s="110">
        <v>45845</v>
      </c>
      <c r="B1228" t="s">
        <v>428</v>
      </c>
      <c r="C1228" t="s">
        <v>280</v>
      </c>
      <c r="D1228">
        <v>0.92999999999999994</v>
      </c>
      <c r="E1228" t="s">
        <v>383</v>
      </c>
      <c r="F1228" t="s">
        <v>356</v>
      </c>
      <c r="G1228">
        <v>1</v>
      </c>
    </row>
    <row r="1229" spans="1:7" hidden="1" x14ac:dyDescent="0.35">
      <c r="A1229" s="110">
        <v>45845</v>
      </c>
      <c r="B1229" t="s">
        <v>429</v>
      </c>
      <c r="C1229" t="s">
        <v>254</v>
      </c>
      <c r="D1229">
        <v>1</v>
      </c>
      <c r="E1229" t="s">
        <v>383</v>
      </c>
      <c r="F1229" t="s">
        <v>356</v>
      </c>
    </row>
    <row r="1230" spans="1:7" hidden="1" x14ac:dyDescent="0.35">
      <c r="A1230" s="110">
        <v>45845</v>
      </c>
      <c r="B1230" t="s">
        <v>111</v>
      </c>
      <c r="C1230" t="s">
        <v>264</v>
      </c>
      <c r="D1230">
        <v>1</v>
      </c>
      <c r="E1230" t="s">
        <v>383</v>
      </c>
      <c r="F1230" t="s">
        <v>356</v>
      </c>
    </row>
    <row r="1231" spans="1:7" hidden="1" x14ac:dyDescent="0.35">
      <c r="A1231" s="110">
        <v>45845</v>
      </c>
      <c r="B1231" t="s">
        <v>213</v>
      </c>
      <c r="C1231" t="s">
        <v>280</v>
      </c>
      <c r="D1231">
        <v>1.2</v>
      </c>
      <c r="E1231" t="s">
        <v>383</v>
      </c>
      <c r="F1231" t="s">
        <v>356</v>
      </c>
    </row>
    <row r="1232" spans="1:7" hidden="1" x14ac:dyDescent="0.35">
      <c r="A1232" s="110">
        <v>45845</v>
      </c>
      <c r="B1232" t="s">
        <v>350</v>
      </c>
      <c r="C1232" t="s">
        <v>438</v>
      </c>
      <c r="D1232">
        <v>2</v>
      </c>
      <c r="E1232" t="s">
        <v>3</v>
      </c>
      <c r="F1232" t="s">
        <v>356</v>
      </c>
    </row>
    <row r="1233" spans="1:6" hidden="1" x14ac:dyDescent="0.35">
      <c r="A1233" s="110">
        <v>45845</v>
      </c>
      <c r="B1233" t="s">
        <v>116</v>
      </c>
      <c r="C1233" t="s">
        <v>254</v>
      </c>
      <c r="D1233">
        <v>1</v>
      </c>
      <c r="E1233" t="s">
        <v>383</v>
      </c>
      <c r="F1233" t="s">
        <v>356</v>
      </c>
    </row>
    <row r="1234" spans="1:6" hidden="1" x14ac:dyDescent="0.35">
      <c r="A1234" s="110">
        <v>45845</v>
      </c>
      <c r="B1234" t="s">
        <v>247</v>
      </c>
      <c r="C1234" t="s">
        <v>254</v>
      </c>
      <c r="D1234">
        <v>125</v>
      </c>
      <c r="E1234" t="s">
        <v>1</v>
      </c>
      <c r="F1234" t="s">
        <v>353</v>
      </c>
    </row>
    <row r="1235" spans="1:6" hidden="1" x14ac:dyDescent="0.35">
      <c r="A1235" s="110">
        <v>45845</v>
      </c>
      <c r="B1235" t="s">
        <v>246</v>
      </c>
      <c r="C1235" t="s">
        <v>254</v>
      </c>
      <c r="D1235">
        <v>75</v>
      </c>
      <c r="E1235" t="s">
        <v>1</v>
      </c>
    </row>
    <row r="1236" spans="1:6" hidden="1" x14ac:dyDescent="0.35">
      <c r="A1236" s="110">
        <v>45845</v>
      </c>
      <c r="B1236" t="s">
        <v>248</v>
      </c>
      <c r="C1236" t="s">
        <v>254</v>
      </c>
      <c r="D1236">
        <v>39</v>
      </c>
      <c r="E1236" t="s">
        <v>1</v>
      </c>
    </row>
    <row r="1237" spans="1:6" hidden="1" x14ac:dyDescent="0.35">
      <c r="A1237" s="110">
        <v>45845</v>
      </c>
      <c r="B1237" t="s">
        <v>249</v>
      </c>
      <c r="C1237" t="s">
        <v>254</v>
      </c>
      <c r="D1237">
        <v>25</v>
      </c>
      <c r="E1237" t="s">
        <v>1</v>
      </c>
      <c r="F1237" t="s">
        <v>353</v>
      </c>
    </row>
    <row r="1238" spans="1:6" hidden="1" x14ac:dyDescent="0.35">
      <c r="A1238" s="110">
        <v>45845</v>
      </c>
      <c r="B1238" t="s">
        <v>127</v>
      </c>
      <c r="C1238" t="s">
        <v>280</v>
      </c>
      <c r="D1238">
        <v>7</v>
      </c>
      <c r="E1238" t="s">
        <v>383</v>
      </c>
    </row>
    <row r="1239" spans="1:6" hidden="1" x14ac:dyDescent="0.35">
      <c r="A1239" s="110">
        <v>45845</v>
      </c>
      <c r="B1239" t="s">
        <v>220</v>
      </c>
      <c r="C1239" t="s">
        <v>254</v>
      </c>
      <c r="D1239">
        <v>10</v>
      </c>
      <c r="E1239" t="s">
        <v>1</v>
      </c>
    </row>
    <row r="1240" spans="1:6" hidden="1" x14ac:dyDescent="0.35">
      <c r="A1240" s="110">
        <v>45845</v>
      </c>
      <c r="B1240" t="s">
        <v>225</v>
      </c>
      <c r="C1240" t="s">
        <v>254</v>
      </c>
      <c r="D1240">
        <v>5</v>
      </c>
      <c r="E1240" t="s">
        <v>1</v>
      </c>
    </row>
    <row r="1241" spans="1:6" hidden="1" x14ac:dyDescent="0.35">
      <c r="A1241" s="110">
        <v>45845</v>
      </c>
      <c r="B1241" t="s">
        <v>174</v>
      </c>
      <c r="C1241" t="s">
        <v>254</v>
      </c>
      <c r="D1241">
        <v>1</v>
      </c>
      <c r="E1241" t="s">
        <v>1</v>
      </c>
    </row>
    <row r="1242" spans="1:6" hidden="1" x14ac:dyDescent="0.35">
      <c r="A1242" s="110">
        <v>45845</v>
      </c>
      <c r="B1242" t="s">
        <v>236</v>
      </c>
      <c r="C1242" t="s">
        <v>254</v>
      </c>
      <c r="D1242">
        <v>5</v>
      </c>
      <c r="E1242" t="s">
        <v>384</v>
      </c>
    </row>
    <row r="1243" spans="1:6" hidden="1" x14ac:dyDescent="0.35">
      <c r="A1243" s="110">
        <v>45845</v>
      </c>
      <c r="B1243" t="s">
        <v>235</v>
      </c>
      <c r="C1243" t="s">
        <v>254</v>
      </c>
      <c r="D1243">
        <v>6</v>
      </c>
      <c r="E1243" t="s">
        <v>384</v>
      </c>
    </row>
    <row r="1244" spans="1:6" hidden="1" x14ac:dyDescent="0.35">
      <c r="A1244" s="110">
        <v>45845</v>
      </c>
      <c r="B1244" t="s">
        <v>204</v>
      </c>
      <c r="C1244" t="s">
        <v>254</v>
      </c>
      <c r="D1244">
        <v>3</v>
      </c>
      <c r="E1244" t="s">
        <v>3</v>
      </c>
    </row>
    <row r="1245" spans="1:6" hidden="1" x14ac:dyDescent="0.35">
      <c r="A1245" s="110">
        <v>45845</v>
      </c>
      <c r="B1245" t="s">
        <v>201</v>
      </c>
      <c r="C1245" t="s">
        <v>254</v>
      </c>
      <c r="D1245">
        <v>10</v>
      </c>
      <c r="E1245" t="s">
        <v>3</v>
      </c>
    </row>
    <row r="1246" spans="1:6" hidden="1" x14ac:dyDescent="0.35">
      <c r="A1246" s="110">
        <v>45845</v>
      </c>
      <c r="B1246" t="s">
        <v>241</v>
      </c>
      <c r="C1246" t="s">
        <v>254</v>
      </c>
      <c r="D1246">
        <v>12</v>
      </c>
      <c r="E1246" t="s">
        <v>384</v>
      </c>
    </row>
    <row r="1247" spans="1:6" hidden="1" x14ac:dyDescent="0.35">
      <c r="A1247" s="110">
        <v>45845</v>
      </c>
      <c r="B1247" t="s">
        <v>167</v>
      </c>
      <c r="C1247" t="s">
        <v>264</v>
      </c>
      <c r="D1247">
        <v>480</v>
      </c>
      <c r="E1247" t="s">
        <v>386</v>
      </c>
    </row>
    <row r="1248" spans="1:6" hidden="1" x14ac:dyDescent="0.35">
      <c r="A1248" s="110">
        <v>45845</v>
      </c>
      <c r="B1248" t="s">
        <v>330</v>
      </c>
      <c r="C1248" t="s">
        <v>254</v>
      </c>
      <c r="D1248">
        <v>7</v>
      </c>
      <c r="E1248" t="s">
        <v>3</v>
      </c>
    </row>
    <row r="1249" spans="1:5" hidden="1" x14ac:dyDescent="0.35">
      <c r="A1249" s="110">
        <v>45845</v>
      </c>
      <c r="B1249" t="s">
        <v>110</v>
      </c>
      <c r="C1249" t="s">
        <v>254</v>
      </c>
      <c r="D1249">
        <v>6</v>
      </c>
      <c r="E1249" t="s">
        <v>3</v>
      </c>
    </row>
    <row r="1250" spans="1:5" hidden="1" x14ac:dyDescent="0.35">
      <c r="A1250" s="110">
        <v>45845</v>
      </c>
      <c r="B1250" t="s">
        <v>25</v>
      </c>
      <c r="C1250" t="s">
        <v>280</v>
      </c>
      <c r="D1250">
        <v>3</v>
      </c>
      <c r="E1250" t="s">
        <v>3</v>
      </c>
    </row>
    <row r="1251" spans="1:5" hidden="1" x14ac:dyDescent="0.35">
      <c r="A1251" s="110">
        <v>45845</v>
      </c>
      <c r="B1251" t="s">
        <v>252</v>
      </c>
      <c r="C1251" t="s">
        <v>254</v>
      </c>
      <c r="D1251">
        <v>0.4</v>
      </c>
      <c r="E1251" t="s">
        <v>1</v>
      </c>
    </row>
    <row r="1252" spans="1:5" hidden="1" x14ac:dyDescent="0.35">
      <c r="A1252" s="110">
        <v>45845</v>
      </c>
      <c r="B1252" t="s">
        <v>152</v>
      </c>
      <c r="C1252" t="s">
        <v>254</v>
      </c>
      <c r="D1252">
        <v>4</v>
      </c>
      <c r="E1252" t="s">
        <v>386</v>
      </c>
    </row>
    <row r="1253" spans="1:5" hidden="1" x14ac:dyDescent="0.35">
      <c r="A1253" s="110">
        <v>45845</v>
      </c>
      <c r="B1253" t="s">
        <v>172</v>
      </c>
      <c r="C1253" t="s">
        <v>254</v>
      </c>
      <c r="D1253">
        <v>1.25</v>
      </c>
      <c r="E1253" t="s">
        <v>386</v>
      </c>
    </row>
    <row r="1254" spans="1:5" hidden="1" x14ac:dyDescent="0.35">
      <c r="A1254" s="110">
        <v>45845</v>
      </c>
      <c r="B1254" t="s">
        <v>154</v>
      </c>
      <c r="C1254" t="s">
        <v>254</v>
      </c>
      <c r="D1254">
        <v>7</v>
      </c>
      <c r="E1254" t="s">
        <v>386</v>
      </c>
    </row>
    <row r="1255" spans="1:5" hidden="1" x14ac:dyDescent="0.35">
      <c r="A1255" s="110">
        <v>45845</v>
      </c>
      <c r="B1255" t="s">
        <v>156</v>
      </c>
      <c r="C1255" t="s">
        <v>254</v>
      </c>
      <c r="D1255">
        <v>7</v>
      </c>
      <c r="E1255" t="s">
        <v>386</v>
      </c>
    </row>
    <row r="1256" spans="1:5" hidden="1" x14ac:dyDescent="0.35">
      <c r="A1256" s="110">
        <v>45845</v>
      </c>
      <c r="B1256" t="s">
        <v>153</v>
      </c>
      <c r="C1256" t="s">
        <v>254</v>
      </c>
      <c r="D1256">
        <v>7</v>
      </c>
      <c r="E1256" t="s">
        <v>386</v>
      </c>
    </row>
    <row r="1257" spans="1:5" hidden="1" x14ac:dyDescent="0.35">
      <c r="A1257" s="110">
        <v>45845</v>
      </c>
      <c r="B1257" t="s">
        <v>102</v>
      </c>
      <c r="C1257" t="s">
        <v>254</v>
      </c>
      <c r="D1257">
        <v>3.8</v>
      </c>
      <c r="E1257" t="s">
        <v>3</v>
      </c>
    </row>
    <row r="1258" spans="1:5" hidden="1" x14ac:dyDescent="0.35">
      <c r="A1258" s="110">
        <v>45845</v>
      </c>
      <c r="B1258" t="s">
        <v>482</v>
      </c>
      <c r="C1258" t="s">
        <v>280</v>
      </c>
      <c r="D1258">
        <v>5</v>
      </c>
      <c r="E1258" t="s">
        <v>7</v>
      </c>
    </row>
    <row r="1259" spans="1:5" hidden="1" x14ac:dyDescent="0.35">
      <c r="A1259" s="110">
        <v>45845</v>
      </c>
      <c r="B1259" t="s">
        <v>483</v>
      </c>
      <c r="C1259" t="s">
        <v>564</v>
      </c>
      <c r="D1259">
        <v>1</v>
      </c>
      <c r="E1259" t="s">
        <v>5</v>
      </c>
    </row>
    <row r="1260" spans="1:5" hidden="1" x14ac:dyDescent="0.35">
      <c r="A1260" s="110">
        <v>45845</v>
      </c>
      <c r="B1260" t="s">
        <v>309</v>
      </c>
      <c r="C1260" t="s">
        <v>254</v>
      </c>
      <c r="D1260">
        <v>3.08</v>
      </c>
      <c r="E1260" t="s">
        <v>384</v>
      </c>
    </row>
    <row r="1261" spans="1:5" hidden="1" x14ac:dyDescent="0.35">
      <c r="A1261" s="110">
        <v>45845</v>
      </c>
      <c r="B1261" t="s">
        <v>486</v>
      </c>
      <c r="C1261" t="s">
        <v>254</v>
      </c>
      <c r="D1261">
        <v>1.4</v>
      </c>
      <c r="E1261" t="s">
        <v>384</v>
      </c>
    </row>
    <row r="1262" spans="1:5" hidden="1" x14ac:dyDescent="0.35">
      <c r="A1262" s="110">
        <v>45845</v>
      </c>
      <c r="B1262" t="s">
        <v>250</v>
      </c>
      <c r="C1262" t="s">
        <v>254</v>
      </c>
      <c r="D1262">
        <v>1.0900000000000001</v>
      </c>
      <c r="E1262" t="s">
        <v>3</v>
      </c>
    </row>
    <row r="1263" spans="1:5" hidden="1" x14ac:dyDescent="0.35">
      <c r="A1263" s="110">
        <v>45845</v>
      </c>
      <c r="B1263" t="s">
        <v>281</v>
      </c>
      <c r="C1263" t="s">
        <v>254</v>
      </c>
      <c r="D1263">
        <v>1.1599999999999999</v>
      </c>
      <c r="E1263" t="s">
        <v>384</v>
      </c>
    </row>
    <row r="1264" spans="1:5" hidden="1" x14ac:dyDescent="0.35">
      <c r="A1264" s="110">
        <v>45845</v>
      </c>
      <c r="B1264" t="s">
        <v>179</v>
      </c>
      <c r="C1264" t="s">
        <v>280</v>
      </c>
      <c r="D1264">
        <v>0.87</v>
      </c>
      <c r="E1264" t="s">
        <v>384</v>
      </c>
    </row>
    <row r="1265" spans="1:6" hidden="1" x14ac:dyDescent="0.35">
      <c r="A1265" s="110">
        <v>45845</v>
      </c>
      <c r="B1265" t="s">
        <v>173</v>
      </c>
      <c r="C1265" t="s">
        <v>254</v>
      </c>
      <c r="D1265">
        <v>0.8</v>
      </c>
      <c r="E1265" t="s">
        <v>1</v>
      </c>
    </row>
    <row r="1266" spans="1:6" hidden="1" x14ac:dyDescent="0.35">
      <c r="A1266" s="110">
        <v>45845</v>
      </c>
      <c r="B1266" t="s">
        <v>200</v>
      </c>
      <c r="C1266" t="s">
        <v>254</v>
      </c>
      <c r="D1266">
        <v>0.72499999999999998</v>
      </c>
      <c r="E1266" t="s">
        <v>3</v>
      </c>
    </row>
    <row r="1267" spans="1:6" hidden="1" x14ac:dyDescent="0.35">
      <c r="A1267" s="110">
        <v>45845</v>
      </c>
      <c r="B1267" t="s">
        <v>203</v>
      </c>
      <c r="C1267" t="s">
        <v>254</v>
      </c>
      <c r="D1267">
        <v>6.5</v>
      </c>
      <c r="E1267" t="s">
        <v>384</v>
      </c>
    </row>
    <row r="1268" spans="1:6" hidden="1" x14ac:dyDescent="0.35">
      <c r="A1268" s="110">
        <v>45845</v>
      </c>
      <c r="B1268" t="s">
        <v>202</v>
      </c>
      <c r="C1268" t="s">
        <v>254</v>
      </c>
      <c r="D1268">
        <v>2.5</v>
      </c>
      <c r="E1268" t="s">
        <v>3</v>
      </c>
    </row>
    <row r="1269" spans="1:6" hidden="1" x14ac:dyDescent="0.35">
      <c r="A1269" s="110">
        <v>45845</v>
      </c>
      <c r="B1269" t="s">
        <v>217</v>
      </c>
      <c r="C1269" t="s">
        <v>254</v>
      </c>
      <c r="D1269">
        <v>6.2</v>
      </c>
      <c r="E1269" t="s">
        <v>1</v>
      </c>
    </row>
    <row r="1270" spans="1:6" hidden="1" x14ac:dyDescent="0.35">
      <c r="A1270" s="110">
        <v>45845</v>
      </c>
      <c r="B1270" t="s">
        <v>222</v>
      </c>
      <c r="C1270" t="s">
        <v>254</v>
      </c>
      <c r="D1270">
        <v>9.26</v>
      </c>
      <c r="E1270" t="s">
        <v>1</v>
      </c>
    </row>
    <row r="1271" spans="1:6" hidden="1" x14ac:dyDescent="0.35">
      <c r="A1271" s="110">
        <v>45845</v>
      </c>
      <c r="B1271" t="s">
        <v>220</v>
      </c>
      <c r="C1271" t="s">
        <v>254</v>
      </c>
      <c r="D1271">
        <v>14.5</v>
      </c>
      <c r="E1271" t="s">
        <v>1</v>
      </c>
    </row>
    <row r="1272" spans="1:6" hidden="1" x14ac:dyDescent="0.35">
      <c r="A1272" s="110">
        <v>45845</v>
      </c>
      <c r="B1272" t="s">
        <v>218</v>
      </c>
      <c r="C1272" t="s">
        <v>254</v>
      </c>
      <c r="D1272">
        <v>0.6</v>
      </c>
      <c r="E1272" t="s">
        <v>1</v>
      </c>
    </row>
    <row r="1273" spans="1:6" hidden="1" x14ac:dyDescent="0.35">
      <c r="A1273" s="110">
        <v>45845</v>
      </c>
      <c r="B1273" t="s">
        <v>339</v>
      </c>
      <c r="C1273" t="s">
        <v>254</v>
      </c>
      <c r="D1273">
        <v>0.25</v>
      </c>
      <c r="E1273" t="s">
        <v>384</v>
      </c>
    </row>
    <row r="1274" spans="1:6" hidden="1" x14ac:dyDescent="0.35">
      <c r="A1274" s="110">
        <v>45845</v>
      </c>
      <c r="B1274" t="s">
        <v>219</v>
      </c>
      <c r="C1274" t="s">
        <v>254</v>
      </c>
      <c r="D1274">
        <v>1.1599999999999999</v>
      </c>
      <c r="E1274" t="s">
        <v>1</v>
      </c>
    </row>
    <row r="1275" spans="1:6" hidden="1" x14ac:dyDescent="0.35">
      <c r="A1275" s="110">
        <v>45845</v>
      </c>
      <c r="B1275" t="s">
        <v>198</v>
      </c>
      <c r="C1275" t="s">
        <v>254</v>
      </c>
      <c r="D1275">
        <v>0.33500000000000002</v>
      </c>
      <c r="E1275" t="s">
        <v>384</v>
      </c>
    </row>
    <row r="1276" spans="1:6" hidden="1" x14ac:dyDescent="0.35">
      <c r="A1276" s="110">
        <v>45845</v>
      </c>
      <c r="B1276" t="s">
        <v>206</v>
      </c>
      <c r="C1276" t="s">
        <v>254</v>
      </c>
      <c r="D1276">
        <v>0.69499999999999995</v>
      </c>
      <c r="E1276" t="s">
        <v>384</v>
      </c>
    </row>
    <row r="1277" spans="1:6" hidden="1" x14ac:dyDescent="0.35">
      <c r="A1277" s="110">
        <v>45845</v>
      </c>
      <c r="B1277" t="s">
        <v>224</v>
      </c>
      <c r="C1277" t="s">
        <v>254</v>
      </c>
      <c r="D1277">
        <v>0.84</v>
      </c>
      <c r="E1277" t="s">
        <v>1</v>
      </c>
    </row>
    <row r="1278" spans="1:6" hidden="1" x14ac:dyDescent="0.35">
      <c r="A1278" s="110">
        <v>45845</v>
      </c>
      <c r="B1278" t="s">
        <v>251</v>
      </c>
      <c r="C1278" t="s">
        <v>254</v>
      </c>
      <c r="D1278">
        <v>7.1</v>
      </c>
      <c r="E1278" t="s">
        <v>1</v>
      </c>
      <c r="F1278" t="s">
        <v>353</v>
      </c>
    </row>
    <row r="1279" spans="1:6" hidden="1" x14ac:dyDescent="0.35">
      <c r="A1279" s="110">
        <v>45845</v>
      </c>
      <c r="B1279" t="s">
        <v>335</v>
      </c>
      <c r="C1279" t="s">
        <v>280</v>
      </c>
      <c r="D1279">
        <v>8</v>
      </c>
      <c r="E1279" t="s">
        <v>3</v>
      </c>
    </row>
    <row r="1280" spans="1:6" hidden="1" x14ac:dyDescent="0.35">
      <c r="A1280" s="110">
        <v>45845</v>
      </c>
      <c r="B1280" t="s">
        <v>245</v>
      </c>
      <c r="C1280" t="s">
        <v>254</v>
      </c>
      <c r="D1280">
        <v>3</v>
      </c>
      <c r="E1280" t="s">
        <v>3</v>
      </c>
    </row>
    <row r="1281" spans="1:6" hidden="1" x14ac:dyDescent="0.35">
      <c r="A1281" s="110">
        <v>45845</v>
      </c>
      <c r="B1281" t="s">
        <v>193</v>
      </c>
      <c r="C1281" t="s">
        <v>280</v>
      </c>
      <c r="D1281">
        <v>0.9</v>
      </c>
      <c r="E1281" t="s">
        <v>383</v>
      </c>
    </row>
    <row r="1282" spans="1:6" hidden="1" x14ac:dyDescent="0.35">
      <c r="A1282" s="110">
        <v>45845</v>
      </c>
      <c r="B1282" t="s">
        <v>168</v>
      </c>
      <c r="C1282" t="s">
        <v>254</v>
      </c>
      <c r="D1282">
        <v>4.8</v>
      </c>
      <c r="E1282" t="s">
        <v>313</v>
      </c>
    </row>
    <row r="1283" spans="1:6" hidden="1" x14ac:dyDescent="0.35">
      <c r="A1283" s="110">
        <v>45845</v>
      </c>
      <c r="B1283" t="s">
        <v>341</v>
      </c>
      <c r="C1283" t="s">
        <v>254</v>
      </c>
      <c r="D1283">
        <v>0.98</v>
      </c>
      <c r="E1283" t="s">
        <v>313</v>
      </c>
    </row>
    <row r="1284" spans="1:6" hidden="1" x14ac:dyDescent="0.35">
      <c r="A1284" s="110">
        <v>45845</v>
      </c>
      <c r="B1284" t="s">
        <v>45</v>
      </c>
      <c r="C1284" t="s">
        <v>254</v>
      </c>
      <c r="D1284">
        <v>2</v>
      </c>
      <c r="E1284" t="s">
        <v>386</v>
      </c>
    </row>
    <row r="1285" spans="1:6" hidden="1" x14ac:dyDescent="0.35">
      <c r="A1285" s="110">
        <v>45845</v>
      </c>
      <c r="B1285" t="s">
        <v>216</v>
      </c>
      <c r="C1285" t="s">
        <v>254</v>
      </c>
      <c r="D1285">
        <v>1</v>
      </c>
      <c r="E1285" t="s">
        <v>384</v>
      </c>
    </row>
    <row r="1286" spans="1:6" hidden="1" x14ac:dyDescent="0.35">
      <c r="A1286" s="110">
        <v>45845</v>
      </c>
      <c r="B1286" t="s">
        <v>585</v>
      </c>
      <c r="C1286" t="s">
        <v>254</v>
      </c>
      <c r="D1286">
        <v>0.68</v>
      </c>
      <c r="E1286" t="s">
        <v>384</v>
      </c>
    </row>
    <row r="1287" spans="1:6" hidden="1" x14ac:dyDescent="0.35">
      <c r="A1287" s="110">
        <v>45845</v>
      </c>
      <c r="B1287" t="s">
        <v>457</v>
      </c>
      <c r="C1287" t="s">
        <v>280</v>
      </c>
      <c r="D1287">
        <v>0.5</v>
      </c>
      <c r="E1287" t="s">
        <v>7</v>
      </c>
      <c r="F1287" t="s">
        <v>356</v>
      </c>
    </row>
    <row r="1288" spans="1:6" hidden="1" x14ac:dyDescent="0.35">
      <c r="A1288" s="110">
        <v>45845</v>
      </c>
      <c r="B1288" t="s">
        <v>481</v>
      </c>
      <c r="C1288" t="s">
        <v>264</v>
      </c>
      <c r="D1288">
        <v>20</v>
      </c>
      <c r="E1288" t="s">
        <v>5</v>
      </c>
      <c r="F1288" t="s">
        <v>356</v>
      </c>
    </row>
    <row r="1289" spans="1:6" hidden="1" x14ac:dyDescent="0.35">
      <c r="A1289" s="110">
        <v>45845</v>
      </c>
      <c r="B1289" t="s">
        <v>449</v>
      </c>
      <c r="C1289" t="s">
        <v>280</v>
      </c>
      <c r="D1289">
        <v>6</v>
      </c>
      <c r="E1289" t="s">
        <v>7</v>
      </c>
      <c r="F1289" t="s">
        <v>356</v>
      </c>
    </row>
    <row r="1290" spans="1:6" hidden="1" x14ac:dyDescent="0.35">
      <c r="A1290" s="110">
        <v>45845</v>
      </c>
      <c r="B1290" t="s">
        <v>450</v>
      </c>
      <c r="C1290" t="s">
        <v>280</v>
      </c>
      <c r="D1290">
        <v>5</v>
      </c>
      <c r="E1290" t="s">
        <v>7</v>
      </c>
      <c r="F1290" t="s">
        <v>356</v>
      </c>
    </row>
    <row r="1291" spans="1:6" hidden="1" x14ac:dyDescent="0.35">
      <c r="A1291" s="110">
        <v>45845</v>
      </c>
      <c r="B1291" t="s">
        <v>459</v>
      </c>
      <c r="C1291" t="s">
        <v>280</v>
      </c>
      <c r="D1291">
        <v>5</v>
      </c>
      <c r="E1291" t="s">
        <v>7</v>
      </c>
      <c r="F1291" t="s">
        <v>356</v>
      </c>
    </row>
    <row r="1292" spans="1:6" hidden="1" x14ac:dyDescent="0.35">
      <c r="A1292" s="110">
        <v>45845</v>
      </c>
      <c r="B1292" t="s">
        <v>302</v>
      </c>
      <c r="C1292" t="s">
        <v>280</v>
      </c>
      <c r="D1292">
        <v>2.5</v>
      </c>
      <c r="E1292" t="s">
        <v>7</v>
      </c>
      <c r="F1292" t="s">
        <v>356</v>
      </c>
    </row>
    <row r="1293" spans="1:6" hidden="1" x14ac:dyDescent="0.35">
      <c r="A1293" s="110">
        <v>45845</v>
      </c>
      <c r="B1293" t="s">
        <v>141</v>
      </c>
      <c r="C1293" t="s">
        <v>264</v>
      </c>
      <c r="D1293">
        <v>0</v>
      </c>
      <c r="E1293" t="s">
        <v>7</v>
      </c>
      <c r="F1293" t="s">
        <v>356</v>
      </c>
    </row>
    <row r="1294" spans="1:6" hidden="1" x14ac:dyDescent="0.35">
      <c r="A1294" s="110">
        <v>45845</v>
      </c>
      <c r="B1294" t="s">
        <v>303</v>
      </c>
      <c r="C1294" t="s">
        <v>264</v>
      </c>
      <c r="D1294">
        <v>1</v>
      </c>
      <c r="E1294" t="s">
        <v>7</v>
      </c>
      <c r="F1294" t="s">
        <v>356</v>
      </c>
    </row>
    <row r="1295" spans="1:6" hidden="1" x14ac:dyDescent="0.35">
      <c r="A1295" s="110">
        <v>45845</v>
      </c>
      <c r="B1295" t="s">
        <v>301</v>
      </c>
      <c r="C1295" t="s">
        <v>280</v>
      </c>
      <c r="D1295">
        <v>5</v>
      </c>
      <c r="E1295" t="s">
        <v>7</v>
      </c>
      <c r="F1295" t="s">
        <v>356</v>
      </c>
    </row>
    <row r="1296" spans="1:6" hidden="1" x14ac:dyDescent="0.35">
      <c r="A1296" s="110">
        <v>45845</v>
      </c>
      <c r="B1296" t="s">
        <v>308</v>
      </c>
      <c r="C1296" t="s">
        <v>264</v>
      </c>
      <c r="D1296">
        <v>1</v>
      </c>
      <c r="E1296" t="s">
        <v>7</v>
      </c>
      <c r="F1296" t="s">
        <v>356</v>
      </c>
    </row>
    <row r="1297" spans="1:6" hidden="1" x14ac:dyDescent="0.35">
      <c r="A1297" s="110">
        <v>45845</v>
      </c>
      <c r="B1297" t="s">
        <v>458</v>
      </c>
      <c r="C1297" t="s">
        <v>264</v>
      </c>
      <c r="D1297">
        <v>0</v>
      </c>
      <c r="E1297" t="s">
        <v>7</v>
      </c>
      <c r="F1297" t="s">
        <v>356</v>
      </c>
    </row>
    <row r="1298" spans="1:6" hidden="1" x14ac:dyDescent="0.35">
      <c r="A1298" s="110">
        <v>45845</v>
      </c>
      <c r="B1298" t="s">
        <v>306</v>
      </c>
      <c r="C1298" t="s">
        <v>264</v>
      </c>
      <c r="D1298">
        <v>6</v>
      </c>
      <c r="E1298" t="s">
        <v>7</v>
      </c>
      <c r="F1298" t="s">
        <v>356</v>
      </c>
    </row>
    <row r="1299" spans="1:6" hidden="1" x14ac:dyDescent="0.35">
      <c r="A1299" s="110">
        <v>45845</v>
      </c>
      <c r="B1299" t="s">
        <v>342</v>
      </c>
      <c r="C1299" t="s">
        <v>280</v>
      </c>
      <c r="D1299">
        <v>8</v>
      </c>
      <c r="E1299" t="s">
        <v>7</v>
      </c>
      <c r="F1299" t="s">
        <v>356</v>
      </c>
    </row>
    <row r="1300" spans="1:6" hidden="1" x14ac:dyDescent="0.35">
      <c r="A1300" s="110">
        <v>45845</v>
      </c>
      <c r="B1300" t="s">
        <v>452</v>
      </c>
      <c r="C1300" t="s">
        <v>264</v>
      </c>
      <c r="D1300">
        <v>1</v>
      </c>
      <c r="E1300" t="s">
        <v>7</v>
      </c>
      <c r="F1300" t="s">
        <v>356</v>
      </c>
    </row>
    <row r="1301" spans="1:6" hidden="1" x14ac:dyDescent="0.35">
      <c r="A1301" s="110">
        <v>45845</v>
      </c>
      <c r="B1301" t="s">
        <v>304</v>
      </c>
      <c r="C1301" t="s">
        <v>264</v>
      </c>
      <c r="D1301">
        <v>0</v>
      </c>
      <c r="E1301" t="s">
        <v>7</v>
      </c>
      <c r="F1301" t="s">
        <v>356</v>
      </c>
    </row>
    <row r="1302" spans="1:6" hidden="1" x14ac:dyDescent="0.35">
      <c r="A1302" s="110">
        <v>45845</v>
      </c>
      <c r="B1302" t="s">
        <v>311</v>
      </c>
      <c r="C1302" t="s">
        <v>264</v>
      </c>
      <c r="D1302">
        <v>13</v>
      </c>
      <c r="E1302" t="s">
        <v>7</v>
      </c>
      <c r="F1302" t="s">
        <v>356</v>
      </c>
    </row>
    <row r="1303" spans="1:6" hidden="1" x14ac:dyDescent="0.35">
      <c r="A1303" s="110">
        <v>45845</v>
      </c>
      <c r="B1303" t="s">
        <v>300</v>
      </c>
      <c r="C1303" t="s">
        <v>280</v>
      </c>
      <c r="D1303">
        <v>5</v>
      </c>
      <c r="E1303" t="s">
        <v>7</v>
      </c>
      <c r="F1303" t="s">
        <v>356</v>
      </c>
    </row>
    <row r="1304" spans="1:6" hidden="1" x14ac:dyDescent="0.35">
      <c r="A1304" s="110">
        <v>45845</v>
      </c>
      <c r="B1304" t="s">
        <v>312</v>
      </c>
      <c r="C1304" t="s">
        <v>264</v>
      </c>
      <c r="D1304">
        <v>6</v>
      </c>
      <c r="E1304" t="s">
        <v>7</v>
      </c>
      <c r="F1304" t="s">
        <v>356</v>
      </c>
    </row>
    <row r="1305" spans="1:6" hidden="1" x14ac:dyDescent="0.35">
      <c r="A1305" s="110">
        <v>45845</v>
      </c>
      <c r="B1305" t="s">
        <v>343</v>
      </c>
      <c r="C1305" t="s">
        <v>264</v>
      </c>
      <c r="D1305">
        <v>0</v>
      </c>
      <c r="E1305" t="s">
        <v>7</v>
      </c>
      <c r="F1305" t="s">
        <v>356</v>
      </c>
    </row>
    <row r="1306" spans="1:6" hidden="1" x14ac:dyDescent="0.35">
      <c r="A1306" s="110">
        <v>45845</v>
      </c>
      <c r="B1306" t="s">
        <v>482</v>
      </c>
      <c r="C1306" t="s">
        <v>280</v>
      </c>
      <c r="D1306">
        <v>2.5</v>
      </c>
      <c r="E1306" t="s">
        <v>7</v>
      </c>
      <c r="F1306" t="s">
        <v>356</v>
      </c>
    </row>
    <row r="1307" spans="1:6" hidden="1" x14ac:dyDescent="0.35">
      <c r="A1307" s="110">
        <v>45845</v>
      </c>
      <c r="B1307" t="s">
        <v>305</v>
      </c>
      <c r="C1307" t="s">
        <v>264</v>
      </c>
      <c r="D1307">
        <v>8</v>
      </c>
      <c r="E1307" t="s">
        <v>7</v>
      </c>
      <c r="F1307" t="s">
        <v>356</v>
      </c>
    </row>
    <row r="1308" spans="1:6" hidden="1" x14ac:dyDescent="0.35">
      <c r="A1308" s="110">
        <v>45845</v>
      </c>
      <c r="B1308" t="s">
        <v>449</v>
      </c>
      <c r="C1308" t="s">
        <v>280</v>
      </c>
      <c r="D1308">
        <v>6</v>
      </c>
      <c r="E1308" t="s">
        <v>7</v>
      </c>
      <c r="F1308" t="s">
        <v>356</v>
      </c>
    </row>
    <row r="1309" spans="1:6" hidden="1" x14ac:dyDescent="0.35">
      <c r="A1309" s="110">
        <v>45852</v>
      </c>
      <c r="B1309" t="s">
        <v>457</v>
      </c>
      <c r="C1309" t="s">
        <v>280</v>
      </c>
      <c r="D1309">
        <v>0</v>
      </c>
      <c r="E1309" t="s">
        <v>7</v>
      </c>
      <c r="F1309" t="s">
        <v>356</v>
      </c>
    </row>
    <row r="1310" spans="1:6" hidden="1" x14ac:dyDescent="0.35">
      <c r="A1310" s="110">
        <v>45852</v>
      </c>
      <c r="B1310" t="s">
        <v>481</v>
      </c>
      <c r="C1310" t="s">
        <v>264</v>
      </c>
      <c r="D1310">
        <v>3</v>
      </c>
      <c r="E1310" t="s">
        <v>5</v>
      </c>
      <c r="F1310" t="s">
        <v>356</v>
      </c>
    </row>
    <row r="1311" spans="1:6" hidden="1" x14ac:dyDescent="0.35">
      <c r="A1311" s="110">
        <v>45852</v>
      </c>
      <c r="B1311" t="s">
        <v>449</v>
      </c>
      <c r="C1311" t="s">
        <v>280</v>
      </c>
      <c r="D1311">
        <v>6</v>
      </c>
      <c r="E1311" t="s">
        <v>7</v>
      </c>
      <c r="F1311" t="s">
        <v>356</v>
      </c>
    </row>
    <row r="1312" spans="1:6" hidden="1" x14ac:dyDescent="0.35">
      <c r="A1312" s="110">
        <v>45852</v>
      </c>
      <c r="B1312" t="s">
        <v>450</v>
      </c>
      <c r="C1312" t="s">
        <v>280</v>
      </c>
      <c r="D1312">
        <v>4</v>
      </c>
      <c r="E1312" t="s">
        <v>7</v>
      </c>
      <c r="F1312" t="s">
        <v>356</v>
      </c>
    </row>
    <row r="1313" spans="1:6" hidden="1" x14ac:dyDescent="0.35">
      <c r="A1313" s="110">
        <v>45852</v>
      </c>
      <c r="B1313" t="s">
        <v>459</v>
      </c>
      <c r="C1313" t="s">
        <v>280</v>
      </c>
      <c r="D1313">
        <v>5</v>
      </c>
      <c r="E1313" t="s">
        <v>7</v>
      </c>
      <c r="F1313" t="s">
        <v>356</v>
      </c>
    </row>
    <row r="1314" spans="1:6" hidden="1" x14ac:dyDescent="0.35">
      <c r="A1314" s="110">
        <v>45852</v>
      </c>
      <c r="B1314" t="s">
        <v>302</v>
      </c>
      <c r="C1314" t="s">
        <v>280</v>
      </c>
      <c r="D1314">
        <v>2.5</v>
      </c>
      <c r="E1314" t="s">
        <v>7</v>
      </c>
      <c r="F1314" t="s">
        <v>356</v>
      </c>
    </row>
    <row r="1315" spans="1:6" hidden="1" x14ac:dyDescent="0.35">
      <c r="A1315" s="110">
        <v>45852</v>
      </c>
      <c r="B1315" t="s">
        <v>141</v>
      </c>
      <c r="C1315" t="s">
        <v>264</v>
      </c>
      <c r="D1315">
        <v>0</v>
      </c>
      <c r="E1315" t="s">
        <v>7</v>
      </c>
      <c r="F1315" t="s">
        <v>356</v>
      </c>
    </row>
    <row r="1316" spans="1:6" hidden="1" x14ac:dyDescent="0.35">
      <c r="A1316" s="110">
        <v>45852</v>
      </c>
      <c r="B1316" t="s">
        <v>303</v>
      </c>
      <c r="C1316" t="s">
        <v>264</v>
      </c>
      <c r="D1316">
        <v>0</v>
      </c>
      <c r="E1316" t="s">
        <v>7</v>
      </c>
      <c r="F1316" t="s">
        <v>356</v>
      </c>
    </row>
    <row r="1317" spans="1:6" hidden="1" x14ac:dyDescent="0.35">
      <c r="A1317" s="110">
        <v>45852</v>
      </c>
      <c r="B1317" t="s">
        <v>301</v>
      </c>
      <c r="C1317" t="s">
        <v>280</v>
      </c>
      <c r="D1317">
        <v>2</v>
      </c>
      <c r="E1317" t="s">
        <v>7</v>
      </c>
      <c r="F1317" t="s">
        <v>356</v>
      </c>
    </row>
    <row r="1318" spans="1:6" hidden="1" x14ac:dyDescent="0.35">
      <c r="A1318" s="110">
        <v>45852</v>
      </c>
      <c r="B1318" t="s">
        <v>308</v>
      </c>
      <c r="C1318" t="s">
        <v>264</v>
      </c>
      <c r="D1318">
        <v>1</v>
      </c>
      <c r="E1318" t="s">
        <v>7</v>
      </c>
      <c r="F1318" t="s">
        <v>356</v>
      </c>
    </row>
    <row r="1319" spans="1:6" hidden="1" x14ac:dyDescent="0.35">
      <c r="A1319" s="110">
        <v>45852</v>
      </c>
      <c r="B1319" t="s">
        <v>458</v>
      </c>
      <c r="C1319" t="s">
        <v>264</v>
      </c>
      <c r="D1319">
        <v>0</v>
      </c>
      <c r="E1319" t="s">
        <v>7</v>
      </c>
      <c r="F1319" t="s">
        <v>356</v>
      </c>
    </row>
    <row r="1320" spans="1:6" hidden="1" x14ac:dyDescent="0.35">
      <c r="A1320" s="110">
        <v>45852</v>
      </c>
      <c r="B1320" t="s">
        <v>306</v>
      </c>
      <c r="C1320" t="s">
        <v>264</v>
      </c>
      <c r="D1320">
        <v>5</v>
      </c>
      <c r="E1320" t="s">
        <v>7</v>
      </c>
      <c r="F1320" t="s">
        <v>356</v>
      </c>
    </row>
    <row r="1321" spans="1:6" hidden="1" x14ac:dyDescent="0.35">
      <c r="A1321" s="110">
        <v>45852</v>
      </c>
      <c r="B1321" t="s">
        <v>342</v>
      </c>
      <c r="C1321" t="s">
        <v>280</v>
      </c>
      <c r="D1321">
        <v>9.5</v>
      </c>
      <c r="E1321" t="s">
        <v>7</v>
      </c>
      <c r="F1321" t="s">
        <v>356</v>
      </c>
    </row>
    <row r="1322" spans="1:6" hidden="1" x14ac:dyDescent="0.35">
      <c r="A1322" s="110">
        <v>45852</v>
      </c>
      <c r="B1322" t="s">
        <v>452</v>
      </c>
      <c r="C1322" t="s">
        <v>264</v>
      </c>
      <c r="D1322">
        <v>1</v>
      </c>
      <c r="E1322" t="s">
        <v>7</v>
      </c>
      <c r="F1322" t="s">
        <v>356</v>
      </c>
    </row>
    <row r="1323" spans="1:6" hidden="1" x14ac:dyDescent="0.35">
      <c r="A1323" s="110">
        <v>45852</v>
      </c>
      <c r="B1323" t="s">
        <v>304</v>
      </c>
      <c r="C1323" t="s">
        <v>264</v>
      </c>
      <c r="D1323">
        <v>0</v>
      </c>
      <c r="E1323" t="s">
        <v>7</v>
      </c>
      <c r="F1323" t="s">
        <v>356</v>
      </c>
    </row>
    <row r="1324" spans="1:6" hidden="1" x14ac:dyDescent="0.35">
      <c r="A1324" s="110">
        <v>45852</v>
      </c>
      <c r="B1324" t="s">
        <v>311</v>
      </c>
      <c r="C1324" t="s">
        <v>264</v>
      </c>
      <c r="D1324">
        <v>7</v>
      </c>
      <c r="E1324" t="s">
        <v>7</v>
      </c>
      <c r="F1324" t="s">
        <v>356</v>
      </c>
    </row>
    <row r="1325" spans="1:6" hidden="1" x14ac:dyDescent="0.35">
      <c r="A1325" s="110">
        <v>45852</v>
      </c>
      <c r="B1325" t="s">
        <v>300</v>
      </c>
      <c r="C1325" t="s">
        <v>280</v>
      </c>
      <c r="D1325">
        <v>5</v>
      </c>
      <c r="E1325" t="s">
        <v>7</v>
      </c>
      <c r="F1325" t="s">
        <v>356</v>
      </c>
    </row>
    <row r="1326" spans="1:6" hidden="1" x14ac:dyDescent="0.35">
      <c r="A1326" s="110">
        <v>45852</v>
      </c>
      <c r="B1326" t="s">
        <v>312</v>
      </c>
      <c r="C1326" t="s">
        <v>264</v>
      </c>
      <c r="D1326">
        <v>4</v>
      </c>
      <c r="E1326" t="s">
        <v>7</v>
      </c>
      <c r="F1326" t="s">
        <v>356</v>
      </c>
    </row>
    <row r="1327" spans="1:6" hidden="1" x14ac:dyDescent="0.35">
      <c r="A1327" s="110">
        <v>45852</v>
      </c>
      <c r="B1327" t="s">
        <v>343</v>
      </c>
      <c r="C1327" t="s">
        <v>264</v>
      </c>
      <c r="D1327">
        <v>0</v>
      </c>
      <c r="E1327" t="s">
        <v>7</v>
      </c>
      <c r="F1327" t="s">
        <v>356</v>
      </c>
    </row>
    <row r="1328" spans="1:6" hidden="1" x14ac:dyDescent="0.35">
      <c r="A1328" s="110">
        <v>45852</v>
      </c>
      <c r="B1328" t="s">
        <v>434</v>
      </c>
      <c r="C1328" t="s">
        <v>280</v>
      </c>
      <c r="D1328">
        <v>5</v>
      </c>
      <c r="E1328" t="s">
        <v>3</v>
      </c>
      <c r="F1328" t="s">
        <v>356</v>
      </c>
    </row>
    <row r="1329" spans="1:7" hidden="1" x14ac:dyDescent="0.35">
      <c r="A1329" s="110">
        <v>45852</v>
      </c>
      <c r="B1329" t="s">
        <v>305</v>
      </c>
      <c r="C1329" t="s">
        <v>264</v>
      </c>
      <c r="D1329">
        <v>30</v>
      </c>
      <c r="E1329" t="s">
        <v>7</v>
      </c>
      <c r="F1329" t="s">
        <v>356</v>
      </c>
    </row>
    <row r="1330" spans="1:7" hidden="1" x14ac:dyDescent="0.35">
      <c r="A1330" s="110">
        <v>45852</v>
      </c>
      <c r="B1330" t="s">
        <v>449</v>
      </c>
      <c r="C1330" t="s">
        <v>280</v>
      </c>
      <c r="D1330">
        <v>6</v>
      </c>
      <c r="E1330" t="s">
        <v>7</v>
      </c>
      <c r="F1330" t="s">
        <v>356</v>
      </c>
    </row>
    <row r="1331" spans="1:7" hidden="1" x14ac:dyDescent="0.35">
      <c r="A1331" s="110">
        <v>45852</v>
      </c>
      <c r="B1331" t="s">
        <v>116</v>
      </c>
      <c r="C1331" t="s">
        <v>254</v>
      </c>
      <c r="D1331">
        <v>0.8</v>
      </c>
      <c r="E1331" t="s">
        <v>383</v>
      </c>
      <c r="F1331" t="s">
        <v>356</v>
      </c>
    </row>
    <row r="1332" spans="1:7" hidden="1" x14ac:dyDescent="0.35">
      <c r="A1332" s="110">
        <v>45852</v>
      </c>
      <c r="B1332" t="s">
        <v>185</v>
      </c>
      <c r="C1332" t="s">
        <v>254</v>
      </c>
      <c r="D1332">
        <v>7</v>
      </c>
      <c r="E1332" t="s">
        <v>383</v>
      </c>
      <c r="F1332" t="s">
        <v>356</v>
      </c>
    </row>
    <row r="1333" spans="1:7" hidden="1" x14ac:dyDescent="0.35">
      <c r="A1333" s="110">
        <v>45852</v>
      </c>
      <c r="B1333" t="s">
        <v>186</v>
      </c>
      <c r="C1333" t="s">
        <v>264</v>
      </c>
      <c r="D1333">
        <v>2</v>
      </c>
      <c r="E1333" t="s">
        <v>383</v>
      </c>
      <c r="F1333" t="s">
        <v>356</v>
      </c>
    </row>
    <row r="1334" spans="1:7" hidden="1" x14ac:dyDescent="0.35">
      <c r="A1334" s="110">
        <v>45852</v>
      </c>
      <c r="B1334" t="s">
        <v>285</v>
      </c>
      <c r="C1334" t="s">
        <v>264</v>
      </c>
      <c r="D1334">
        <v>26</v>
      </c>
      <c r="E1334" t="s">
        <v>383</v>
      </c>
      <c r="F1334" t="s">
        <v>356</v>
      </c>
    </row>
    <row r="1335" spans="1:7" hidden="1" x14ac:dyDescent="0.35">
      <c r="A1335" s="110">
        <v>45852</v>
      </c>
      <c r="B1335" t="s">
        <v>288</v>
      </c>
      <c r="C1335" t="s">
        <v>254</v>
      </c>
      <c r="D1335">
        <v>1.95</v>
      </c>
      <c r="E1335" t="s">
        <v>383</v>
      </c>
      <c r="F1335" t="s">
        <v>356</v>
      </c>
    </row>
    <row r="1336" spans="1:7" hidden="1" x14ac:dyDescent="0.35">
      <c r="A1336" s="110">
        <v>45852</v>
      </c>
      <c r="B1336" t="s">
        <v>130</v>
      </c>
      <c r="C1336" t="s">
        <v>264</v>
      </c>
      <c r="D1336">
        <v>2</v>
      </c>
      <c r="E1336" t="s">
        <v>383</v>
      </c>
      <c r="F1336" t="s">
        <v>356</v>
      </c>
    </row>
    <row r="1337" spans="1:7" x14ac:dyDescent="0.35">
      <c r="A1337" s="110">
        <v>45852</v>
      </c>
      <c r="B1337" t="s">
        <v>298</v>
      </c>
      <c r="C1337" t="s">
        <v>264</v>
      </c>
      <c r="D1337">
        <v>5</v>
      </c>
      <c r="E1337" t="s">
        <v>383</v>
      </c>
      <c r="F1337" t="s">
        <v>356</v>
      </c>
      <c r="G1337">
        <v>1</v>
      </c>
    </row>
    <row r="1338" spans="1:7" hidden="1" x14ac:dyDescent="0.35">
      <c r="A1338" s="110">
        <v>45852</v>
      </c>
      <c r="B1338" t="s">
        <v>297</v>
      </c>
      <c r="C1338" t="s">
        <v>264</v>
      </c>
      <c r="D1338">
        <v>85</v>
      </c>
      <c r="E1338" t="s">
        <v>383</v>
      </c>
      <c r="F1338" t="s">
        <v>356</v>
      </c>
    </row>
    <row r="1339" spans="1:7" hidden="1" x14ac:dyDescent="0.35">
      <c r="A1339" s="110">
        <v>45852</v>
      </c>
      <c r="B1339" t="s">
        <v>355</v>
      </c>
      <c r="C1339" t="s">
        <v>264</v>
      </c>
      <c r="D1339">
        <v>1</v>
      </c>
      <c r="E1339" t="s">
        <v>383</v>
      </c>
      <c r="F1339" t="s">
        <v>356</v>
      </c>
    </row>
    <row r="1340" spans="1:7" hidden="1" x14ac:dyDescent="0.35">
      <c r="A1340" s="110">
        <v>45852</v>
      </c>
      <c r="B1340" t="s">
        <v>192</v>
      </c>
      <c r="C1340" t="s">
        <v>264</v>
      </c>
      <c r="D1340">
        <v>38</v>
      </c>
      <c r="E1340" t="s">
        <v>383</v>
      </c>
      <c r="F1340" t="s">
        <v>356</v>
      </c>
    </row>
    <row r="1341" spans="1:7" hidden="1" x14ac:dyDescent="0.35">
      <c r="A1341" s="110">
        <v>45852</v>
      </c>
      <c r="B1341" t="s">
        <v>195</v>
      </c>
      <c r="C1341" t="s">
        <v>254</v>
      </c>
      <c r="D1341">
        <v>0.3</v>
      </c>
      <c r="E1341" t="s">
        <v>383</v>
      </c>
      <c r="F1341" t="s">
        <v>356</v>
      </c>
    </row>
    <row r="1342" spans="1:7" hidden="1" x14ac:dyDescent="0.35">
      <c r="A1342" s="110">
        <v>45852</v>
      </c>
      <c r="B1342" t="s">
        <v>287</v>
      </c>
      <c r="C1342" t="s">
        <v>254</v>
      </c>
      <c r="D1342">
        <v>2.25</v>
      </c>
      <c r="E1342" t="s">
        <v>383</v>
      </c>
      <c r="F1342" t="s">
        <v>356</v>
      </c>
    </row>
    <row r="1343" spans="1:7" hidden="1" x14ac:dyDescent="0.35">
      <c r="A1343" s="110">
        <v>45852</v>
      </c>
      <c r="B1343" t="s">
        <v>299</v>
      </c>
      <c r="C1343" t="s">
        <v>264</v>
      </c>
      <c r="D1343">
        <v>1</v>
      </c>
      <c r="E1343" t="s">
        <v>383</v>
      </c>
      <c r="F1343" t="s">
        <v>356</v>
      </c>
    </row>
    <row r="1344" spans="1:7" hidden="1" x14ac:dyDescent="0.35">
      <c r="A1344" s="110">
        <v>45852</v>
      </c>
      <c r="B1344" t="s">
        <v>418</v>
      </c>
      <c r="C1344" t="s">
        <v>254</v>
      </c>
      <c r="D1344">
        <v>0.54</v>
      </c>
      <c r="E1344" t="s">
        <v>383</v>
      </c>
      <c r="F1344" t="s">
        <v>356</v>
      </c>
    </row>
    <row r="1345" spans="1:7" hidden="1" x14ac:dyDescent="0.35">
      <c r="A1345" s="110">
        <v>45852</v>
      </c>
      <c r="B1345" t="s">
        <v>419</v>
      </c>
      <c r="C1345" t="s">
        <v>254</v>
      </c>
      <c r="D1345">
        <v>1</v>
      </c>
      <c r="E1345" t="s">
        <v>383</v>
      </c>
      <c r="F1345" t="s">
        <v>356</v>
      </c>
    </row>
    <row r="1346" spans="1:7" hidden="1" x14ac:dyDescent="0.35">
      <c r="A1346" s="110">
        <v>45852</v>
      </c>
      <c r="B1346" t="s">
        <v>420</v>
      </c>
      <c r="C1346" t="s">
        <v>254</v>
      </c>
      <c r="D1346">
        <v>1</v>
      </c>
      <c r="E1346" t="s">
        <v>383</v>
      </c>
      <c r="F1346" t="s">
        <v>356</v>
      </c>
    </row>
    <row r="1347" spans="1:7" hidden="1" x14ac:dyDescent="0.35">
      <c r="A1347" s="110">
        <v>45852</v>
      </c>
      <c r="B1347" t="s">
        <v>421</v>
      </c>
      <c r="C1347" t="s">
        <v>254</v>
      </c>
      <c r="D1347">
        <v>1</v>
      </c>
      <c r="E1347" t="s">
        <v>383</v>
      </c>
      <c r="F1347" t="s">
        <v>356</v>
      </c>
    </row>
    <row r="1348" spans="1:7" hidden="1" x14ac:dyDescent="0.35">
      <c r="A1348" s="110">
        <v>45852</v>
      </c>
      <c r="B1348" t="s">
        <v>116</v>
      </c>
      <c r="C1348" t="s">
        <v>254</v>
      </c>
      <c r="D1348">
        <v>1</v>
      </c>
      <c r="E1348" t="s">
        <v>383</v>
      </c>
      <c r="F1348" t="s">
        <v>356</v>
      </c>
    </row>
    <row r="1349" spans="1:7" hidden="1" x14ac:dyDescent="0.35">
      <c r="A1349" s="110">
        <v>45852</v>
      </c>
      <c r="B1349" t="s">
        <v>422</v>
      </c>
      <c r="C1349" t="s">
        <v>254</v>
      </c>
      <c r="D1349">
        <v>1</v>
      </c>
      <c r="E1349" t="s">
        <v>383</v>
      </c>
      <c r="F1349" t="s">
        <v>356</v>
      </c>
    </row>
    <row r="1350" spans="1:7" hidden="1" x14ac:dyDescent="0.35">
      <c r="A1350" s="110">
        <v>45852</v>
      </c>
      <c r="B1350" t="s">
        <v>423</v>
      </c>
      <c r="C1350" t="s">
        <v>254</v>
      </c>
      <c r="D1350">
        <v>1.3</v>
      </c>
      <c r="E1350" t="s">
        <v>383</v>
      </c>
      <c r="F1350" t="s">
        <v>356</v>
      </c>
    </row>
    <row r="1351" spans="1:7" hidden="1" x14ac:dyDescent="0.35">
      <c r="A1351" s="110">
        <v>45852</v>
      </c>
      <c r="B1351" t="s">
        <v>426</v>
      </c>
      <c r="C1351" t="s">
        <v>280</v>
      </c>
      <c r="D1351">
        <v>1</v>
      </c>
      <c r="E1351" t="s">
        <v>383</v>
      </c>
      <c r="F1351" t="s">
        <v>356</v>
      </c>
    </row>
    <row r="1352" spans="1:7" hidden="1" x14ac:dyDescent="0.35">
      <c r="A1352" s="110">
        <v>45852</v>
      </c>
      <c r="B1352" t="s">
        <v>427</v>
      </c>
      <c r="C1352" t="s">
        <v>280</v>
      </c>
      <c r="D1352">
        <v>1.25</v>
      </c>
      <c r="E1352" t="s">
        <v>383</v>
      </c>
      <c r="F1352" t="s">
        <v>356</v>
      </c>
    </row>
    <row r="1353" spans="1:7" x14ac:dyDescent="0.35">
      <c r="A1353" s="110">
        <v>45852</v>
      </c>
      <c r="B1353" t="s">
        <v>428</v>
      </c>
      <c r="C1353" t="s">
        <v>280</v>
      </c>
      <c r="D1353">
        <v>0.5</v>
      </c>
      <c r="E1353" t="s">
        <v>383</v>
      </c>
      <c r="F1353" t="s">
        <v>356</v>
      </c>
      <c r="G1353">
        <v>1</v>
      </c>
    </row>
    <row r="1354" spans="1:7" hidden="1" x14ac:dyDescent="0.35">
      <c r="A1354" s="110">
        <v>45852</v>
      </c>
      <c r="B1354" t="s">
        <v>429</v>
      </c>
      <c r="C1354" t="s">
        <v>254</v>
      </c>
      <c r="D1354">
        <v>1</v>
      </c>
      <c r="E1354" t="s">
        <v>383</v>
      </c>
      <c r="F1354" t="s">
        <v>356</v>
      </c>
    </row>
    <row r="1355" spans="1:7" x14ac:dyDescent="0.35">
      <c r="A1355" s="110">
        <v>45852</v>
      </c>
      <c r="B1355" t="s">
        <v>111</v>
      </c>
      <c r="C1355" t="s">
        <v>264</v>
      </c>
      <c r="D1355">
        <v>0.5</v>
      </c>
      <c r="E1355" t="s">
        <v>383</v>
      </c>
      <c r="F1355" t="s">
        <v>356</v>
      </c>
      <c r="G1355">
        <v>1</v>
      </c>
    </row>
    <row r="1356" spans="1:7" hidden="1" x14ac:dyDescent="0.35">
      <c r="A1356" s="110">
        <v>45852</v>
      </c>
      <c r="B1356" t="s">
        <v>213</v>
      </c>
      <c r="C1356" t="s">
        <v>280</v>
      </c>
      <c r="D1356">
        <v>1</v>
      </c>
      <c r="E1356" t="s">
        <v>383</v>
      </c>
      <c r="F1356" t="s">
        <v>356</v>
      </c>
    </row>
    <row r="1357" spans="1:7" hidden="1" x14ac:dyDescent="0.35">
      <c r="A1357" s="110">
        <v>45852</v>
      </c>
      <c r="B1357" t="s">
        <v>350</v>
      </c>
      <c r="C1357" t="s">
        <v>438</v>
      </c>
      <c r="D1357">
        <v>2</v>
      </c>
      <c r="E1357" t="s">
        <v>3</v>
      </c>
      <c r="F1357" t="s">
        <v>356</v>
      </c>
    </row>
    <row r="1358" spans="1:7" hidden="1" x14ac:dyDescent="0.35">
      <c r="A1358" s="110">
        <v>45852</v>
      </c>
      <c r="B1358" t="s">
        <v>116</v>
      </c>
      <c r="C1358" t="s">
        <v>254</v>
      </c>
      <c r="D1358">
        <v>1</v>
      </c>
      <c r="E1358" t="s">
        <v>383</v>
      </c>
      <c r="F1358" t="s">
        <v>356</v>
      </c>
    </row>
    <row r="1359" spans="1:7" hidden="1" x14ac:dyDescent="0.35">
      <c r="A1359" s="110">
        <v>45852</v>
      </c>
      <c r="B1359" t="s">
        <v>145</v>
      </c>
      <c r="C1359" t="s">
        <v>438</v>
      </c>
      <c r="D1359">
        <v>1.5</v>
      </c>
      <c r="E1359" t="s">
        <v>5</v>
      </c>
      <c r="F1359" t="s">
        <v>356</v>
      </c>
    </row>
    <row r="1360" spans="1:7" hidden="1" x14ac:dyDescent="0.35">
      <c r="A1360" s="110">
        <v>45852</v>
      </c>
      <c r="B1360" t="s">
        <v>436</v>
      </c>
      <c r="C1360" t="s">
        <v>264</v>
      </c>
      <c r="E1360">
        <v>0</v>
      </c>
      <c r="F1360" t="s">
        <v>356</v>
      </c>
    </row>
    <row r="1361" spans="1:6" hidden="1" x14ac:dyDescent="0.35">
      <c r="A1361" s="110">
        <v>45852</v>
      </c>
      <c r="B1361" t="s">
        <v>150</v>
      </c>
      <c r="C1361" t="s">
        <v>264</v>
      </c>
      <c r="D1361">
        <v>4</v>
      </c>
      <c r="E1361" t="s">
        <v>5</v>
      </c>
      <c r="F1361" t="s">
        <v>356</v>
      </c>
    </row>
    <row r="1362" spans="1:6" hidden="1" x14ac:dyDescent="0.35">
      <c r="A1362" s="110">
        <v>45852</v>
      </c>
      <c r="B1362" t="s">
        <v>146</v>
      </c>
      <c r="C1362" t="s">
        <v>264</v>
      </c>
      <c r="D1362">
        <v>16</v>
      </c>
      <c r="E1362" t="s">
        <v>5</v>
      </c>
      <c r="F1362" t="s">
        <v>356</v>
      </c>
    </row>
    <row r="1363" spans="1:6" hidden="1" x14ac:dyDescent="0.35">
      <c r="A1363" s="110">
        <v>45852</v>
      </c>
      <c r="B1363" t="s">
        <v>138</v>
      </c>
      <c r="C1363" t="s">
        <v>264</v>
      </c>
      <c r="D1363">
        <v>7</v>
      </c>
      <c r="E1363" t="s">
        <v>5</v>
      </c>
      <c r="F1363" t="s">
        <v>356</v>
      </c>
    </row>
    <row r="1364" spans="1:6" hidden="1" x14ac:dyDescent="0.35">
      <c r="A1364" s="110">
        <v>45852</v>
      </c>
      <c r="B1364" t="s">
        <v>142</v>
      </c>
      <c r="C1364" t="s">
        <v>282</v>
      </c>
      <c r="E1364" t="s">
        <v>5</v>
      </c>
      <c r="F1364" t="s">
        <v>356</v>
      </c>
    </row>
    <row r="1365" spans="1:6" hidden="1" x14ac:dyDescent="0.35">
      <c r="A1365" s="110">
        <v>45852</v>
      </c>
      <c r="B1365" t="s">
        <v>258</v>
      </c>
      <c r="C1365" t="s">
        <v>282</v>
      </c>
      <c r="D1365">
        <v>0.5</v>
      </c>
      <c r="E1365" t="s">
        <v>5</v>
      </c>
      <c r="F1365" t="s">
        <v>356</v>
      </c>
    </row>
    <row r="1366" spans="1:6" hidden="1" x14ac:dyDescent="0.35">
      <c r="A1366" s="110">
        <v>45852</v>
      </c>
      <c r="B1366" t="s">
        <v>226</v>
      </c>
      <c r="C1366" t="s">
        <v>282</v>
      </c>
      <c r="D1366">
        <v>1</v>
      </c>
      <c r="E1366" t="s">
        <v>5</v>
      </c>
      <c r="F1366" t="s">
        <v>356</v>
      </c>
    </row>
    <row r="1367" spans="1:6" hidden="1" x14ac:dyDescent="0.35">
      <c r="A1367" s="110">
        <v>45852</v>
      </c>
      <c r="B1367" t="s">
        <v>137</v>
      </c>
      <c r="C1367" t="s">
        <v>282</v>
      </c>
      <c r="D1367">
        <v>0</v>
      </c>
      <c r="E1367" t="s">
        <v>5</v>
      </c>
      <c r="F1367" t="s">
        <v>356</v>
      </c>
    </row>
    <row r="1368" spans="1:6" hidden="1" x14ac:dyDescent="0.35">
      <c r="A1368" s="110">
        <v>45852</v>
      </c>
      <c r="B1368" t="s">
        <v>136</v>
      </c>
      <c r="C1368" t="s">
        <v>264</v>
      </c>
      <c r="D1368">
        <v>16</v>
      </c>
      <c r="E1368" t="s">
        <v>5</v>
      </c>
      <c r="F1368" t="s">
        <v>356</v>
      </c>
    </row>
    <row r="1369" spans="1:6" hidden="1" x14ac:dyDescent="0.35">
      <c r="A1369" s="110">
        <v>45852</v>
      </c>
      <c r="B1369" t="s">
        <v>147</v>
      </c>
      <c r="C1369" t="s">
        <v>264</v>
      </c>
      <c r="D1369">
        <v>2</v>
      </c>
      <c r="E1369" t="s">
        <v>5</v>
      </c>
      <c r="F1369" t="s">
        <v>356</v>
      </c>
    </row>
    <row r="1370" spans="1:6" hidden="1" x14ac:dyDescent="0.35">
      <c r="A1370" s="110">
        <v>45852</v>
      </c>
      <c r="B1370" t="s">
        <v>135</v>
      </c>
      <c r="C1370" t="s">
        <v>264</v>
      </c>
      <c r="D1370">
        <v>23</v>
      </c>
      <c r="E1370" t="s">
        <v>5</v>
      </c>
      <c r="F1370" t="s">
        <v>356</v>
      </c>
    </row>
    <row r="1371" spans="1:6" hidden="1" x14ac:dyDescent="0.35">
      <c r="A1371" s="110">
        <v>45852</v>
      </c>
      <c r="B1371" t="s">
        <v>139</v>
      </c>
      <c r="C1371" t="s">
        <v>264</v>
      </c>
      <c r="D1371">
        <v>1</v>
      </c>
      <c r="E1371" t="s">
        <v>5</v>
      </c>
      <c r="F1371" t="s">
        <v>356</v>
      </c>
    </row>
    <row r="1372" spans="1:6" hidden="1" x14ac:dyDescent="0.35">
      <c r="A1372" s="110">
        <v>45852</v>
      </c>
      <c r="B1372" t="s">
        <v>131</v>
      </c>
      <c r="E1372" t="s">
        <v>5</v>
      </c>
      <c r="F1372" t="s">
        <v>356</v>
      </c>
    </row>
    <row r="1373" spans="1:6" hidden="1" x14ac:dyDescent="0.35">
      <c r="A1373" s="110">
        <v>45852</v>
      </c>
      <c r="B1373" t="s">
        <v>140</v>
      </c>
      <c r="C1373" t="s">
        <v>282</v>
      </c>
      <c r="D1373">
        <v>2</v>
      </c>
      <c r="E1373" t="s">
        <v>5</v>
      </c>
      <c r="F1373" t="s">
        <v>356</v>
      </c>
    </row>
    <row r="1374" spans="1:6" hidden="1" x14ac:dyDescent="0.35">
      <c r="A1374" s="110">
        <v>45852</v>
      </c>
      <c r="B1374" t="s">
        <v>290</v>
      </c>
      <c r="C1374" t="s">
        <v>254</v>
      </c>
      <c r="D1374">
        <v>1.5</v>
      </c>
      <c r="E1374" t="s">
        <v>5</v>
      </c>
      <c r="F1374" t="s">
        <v>356</v>
      </c>
    </row>
    <row r="1375" spans="1:6" hidden="1" x14ac:dyDescent="0.35">
      <c r="A1375" s="110">
        <v>45852</v>
      </c>
      <c r="B1375" t="s">
        <v>143</v>
      </c>
      <c r="C1375" t="s">
        <v>439</v>
      </c>
      <c r="E1375" t="s">
        <v>5</v>
      </c>
      <c r="F1375" t="s">
        <v>356</v>
      </c>
    </row>
    <row r="1376" spans="1:6" hidden="1" x14ac:dyDescent="0.35">
      <c r="A1376" s="110">
        <v>45852</v>
      </c>
      <c r="B1376" t="s">
        <v>227</v>
      </c>
      <c r="E1376" t="s">
        <v>5</v>
      </c>
      <c r="F1376" t="s">
        <v>356</v>
      </c>
    </row>
    <row r="1377" spans="1:6" hidden="1" x14ac:dyDescent="0.35">
      <c r="A1377" s="110">
        <v>45852</v>
      </c>
      <c r="B1377" t="s">
        <v>148</v>
      </c>
      <c r="C1377" t="s">
        <v>282</v>
      </c>
      <c r="D1377">
        <v>0</v>
      </c>
      <c r="E1377" t="s">
        <v>5</v>
      </c>
      <c r="F1377" t="s">
        <v>356</v>
      </c>
    </row>
    <row r="1378" spans="1:6" hidden="1" x14ac:dyDescent="0.35">
      <c r="A1378" s="110">
        <v>45852</v>
      </c>
      <c r="B1378" t="s">
        <v>149</v>
      </c>
      <c r="C1378" t="s">
        <v>282</v>
      </c>
      <c r="D1378">
        <v>1</v>
      </c>
      <c r="E1378" t="s">
        <v>5</v>
      </c>
      <c r="F1378" t="s">
        <v>356</v>
      </c>
    </row>
    <row r="1379" spans="1:6" hidden="1" x14ac:dyDescent="0.35">
      <c r="A1379" s="110">
        <v>45852</v>
      </c>
      <c r="B1379" t="s">
        <v>289</v>
      </c>
      <c r="C1379" t="s">
        <v>264</v>
      </c>
      <c r="D1379">
        <v>26</v>
      </c>
      <c r="E1379" t="s">
        <v>5</v>
      </c>
      <c r="F1379" t="s">
        <v>356</v>
      </c>
    </row>
    <row r="1380" spans="1:6" hidden="1" x14ac:dyDescent="0.35">
      <c r="A1380" s="110">
        <v>45852</v>
      </c>
      <c r="B1380" t="s">
        <v>132</v>
      </c>
      <c r="C1380" t="s">
        <v>264</v>
      </c>
      <c r="D1380">
        <v>10</v>
      </c>
      <c r="E1380" t="s">
        <v>5</v>
      </c>
      <c r="F1380" t="s">
        <v>356</v>
      </c>
    </row>
    <row r="1381" spans="1:6" hidden="1" x14ac:dyDescent="0.35">
      <c r="A1381" s="110">
        <v>45852</v>
      </c>
      <c r="B1381" t="s">
        <v>144</v>
      </c>
      <c r="C1381" t="s">
        <v>264</v>
      </c>
      <c r="D1381">
        <v>0</v>
      </c>
      <c r="E1381" t="s">
        <v>5</v>
      </c>
      <c r="F1381" t="s">
        <v>356</v>
      </c>
    </row>
    <row r="1382" spans="1:6" hidden="1" x14ac:dyDescent="0.35">
      <c r="A1382" s="110">
        <v>45852</v>
      </c>
      <c r="B1382" t="s">
        <v>349</v>
      </c>
      <c r="C1382" t="s">
        <v>438</v>
      </c>
      <c r="D1382">
        <v>6</v>
      </c>
      <c r="E1382" t="s">
        <v>5</v>
      </c>
      <c r="F1382" t="s">
        <v>356</v>
      </c>
    </row>
    <row r="1383" spans="1:6" hidden="1" x14ac:dyDescent="0.35">
      <c r="A1383" s="110">
        <v>45852</v>
      </c>
      <c r="B1383" t="s">
        <v>134</v>
      </c>
      <c r="C1383" t="s">
        <v>440</v>
      </c>
      <c r="E1383" t="s">
        <v>5</v>
      </c>
      <c r="F1383" t="s">
        <v>356</v>
      </c>
    </row>
    <row r="1384" spans="1:6" hidden="1" x14ac:dyDescent="0.35">
      <c r="A1384" s="110">
        <v>45852</v>
      </c>
      <c r="B1384" t="s">
        <v>453</v>
      </c>
      <c r="C1384" t="s">
        <v>264</v>
      </c>
      <c r="E1384" t="s">
        <v>5</v>
      </c>
      <c r="F1384" t="s">
        <v>356</v>
      </c>
    </row>
    <row r="1385" spans="1:6" hidden="1" x14ac:dyDescent="0.35">
      <c r="A1385" s="110">
        <v>45852</v>
      </c>
      <c r="B1385" t="s">
        <v>441</v>
      </c>
      <c r="C1385" t="s">
        <v>264</v>
      </c>
      <c r="E1385" t="s">
        <v>5</v>
      </c>
      <c r="F1385" t="s">
        <v>356</v>
      </c>
    </row>
    <row r="1386" spans="1:6" hidden="1" x14ac:dyDescent="0.35">
      <c r="A1386" s="110">
        <v>45852</v>
      </c>
      <c r="B1386" t="s">
        <v>442</v>
      </c>
      <c r="C1386" t="s">
        <v>264</v>
      </c>
      <c r="D1386">
        <v>0</v>
      </c>
      <c r="E1386" t="s">
        <v>5</v>
      </c>
      <c r="F1386" t="s">
        <v>356</v>
      </c>
    </row>
    <row r="1387" spans="1:6" hidden="1" x14ac:dyDescent="0.35">
      <c r="A1387" s="110">
        <v>45852</v>
      </c>
      <c r="B1387" t="s">
        <v>443</v>
      </c>
      <c r="C1387" t="s">
        <v>264</v>
      </c>
      <c r="D1387">
        <v>11</v>
      </c>
      <c r="E1387" t="s">
        <v>5</v>
      </c>
      <c r="F1387" t="s">
        <v>356</v>
      </c>
    </row>
    <row r="1388" spans="1:6" hidden="1" x14ac:dyDescent="0.35">
      <c r="A1388" s="110">
        <v>45852</v>
      </c>
      <c r="B1388" t="s">
        <v>455</v>
      </c>
      <c r="C1388" t="s">
        <v>264</v>
      </c>
      <c r="D1388">
        <v>5</v>
      </c>
      <c r="E1388" t="s">
        <v>5</v>
      </c>
      <c r="F1388" t="s">
        <v>356</v>
      </c>
    </row>
    <row r="1389" spans="1:6" hidden="1" x14ac:dyDescent="0.35">
      <c r="A1389" s="110">
        <v>45852</v>
      </c>
      <c r="B1389" t="s">
        <v>444</v>
      </c>
      <c r="C1389" t="s">
        <v>438</v>
      </c>
      <c r="D1389">
        <v>0.75</v>
      </c>
      <c r="E1389" t="s">
        <v>5</v>
      </c>
      <c r="F1389" t="s">
        <v>356</v>
      </c>
    </row>
    <row r="1390" spans="1:6" hidden="1" x14ac:dyDescent="0.35">
      <c r="A1390" s="110">
        <v>45852</v>
      </c>
      <c r="B1390" t="s">
        <v>445</v>
      </c>
      <c r="C1390" t="s">
        <v>439</v>
      </c>
      <c r="E1390" t="s">
        <v>5</v>
      </c>
      <c r="F1390" t="s">
        <v>356</v>
      </c>
    </row>
    <row r="1391" spans="1:6" hidden="1" x14ac:dyDescent="0.35">
      <c r="A1391" s="110">
        <v>45852</v>
      </c>
      <c r="B1391" t="s">
        <v>446</v>
      </c>
      <c r="C1391" t="s">
        <v>439</v>
      </c>
      <c r="E1391" t="s">
        <v>5</v>
      </c>
      <c r="F1391" t="s">
        <v>356</v>
      </c>
    </row>
    <row r="1392" spans="1:6" hidden="1" x14ac:dyDescent="0.35">
      <c r="A1392" s="110">
        <v>45852</v>
      </c>
      <c r="B1392" t="s">
        <v>447</v>
      </c>
      <c r="C1392" t="s">
        <v>264</v>
      </c>
      <c r="D1392">
        <v>0</v>
      </c>
      <c r="E1392" t="s">
        <v>5</v>
      </c>
      <c r="F1392" t="s">
        <v>356</v>
      </c>
    </row>
    <row r="1393" spans="1:6" hidden="1" x14ac:dyDescent="0.35">
      <c r="A1393" s="110">
        <v>45852</v>
      </c>
      <c r="B1393" t="s">
        <v>448</v>
      </c>
      <c r="C1393" t="s">
        <v>264</v>
      </c>
      <c r="D1393">
        <v>17</v>
      </c>
      <c r="E1393" t="s">
        <v>5</v>
      </c>
      <c r="F1393" t="s">
        <v>356</v>
      </c>
    </row>
    <row r="1394" spans="1:6" hidden="1" x14ac:dyDescent="0.35">
      <c r="A1394" s="110">
        <v>45852</v>
      </c>
      <c r="B1394" t="s">
        <v>467</v>
      </c>
      <c r="C1394" t="s">
        <v>264</v>
      </c>
      <c r="D1394">
        <v>289</v>
      </c>
      <c r="E1394" t="s">
        <v>5</v>
      </c>
      <c r="F1394" t="s">
        <v>356</v>
      </c>
    </row>
    <row r="1395" spans="1:6" hidden="1" x14ac:dyDescent="0.35">
      <c r="A1395" s="110">
        <v>45852</v>
      </c>
      <c r="B1395" t="s">
        <v>453</v>
      </c>
      <c r="C1395" t="s">
        <v>264</v>
      </c>
      <c r="D1395">
        <v>0</v>
      </c>
      <c r="E1395" t="s">
        <v>5</v>
      </c>
      <c r="F1395" t="s">
        <v>356</v>
      </c>
    </row>
    <row r="1396" spans="1:6" hidden="1" x14ac:dyDescent="0.35">
      <c r="A1396" s="110">
        <v>45852</v>
      </c>
      <c r="B1396" t="s">
        <v>468</v>
      </c>
      <c r="C1396" t="s">
        <v>264</v>
      </c>
      <c r="D1396">
        <v>2</v>
      </c>
      <c r="E1396" t="s">
        <v>5</v>
      </c>
      <c r="F1396" t="s">
        <v>356</v>
      </c>
    </row>
    <row r="1397" spans="1:6" hidden="1" x14ac:dyDescent="0.35">
      <c r="A1397" s="110">
        <v>45852</v>
      </c>
      <c r="B1397" t="s">
        <v>469</v>
      </c>
      <c r="C1397" t="s">
        <v>264</v>
      </c>
      <c r="D1397">
        <v>58</v>
      </c>
      <c r="E1397" t="s">
        <v>5</v>
      </c>
      <c r="F1397" t="s">
        <v>356</v>
      </c>
    </row>
    <row r="1398" spans="1:6" hidden="1" x14ac:dyDescent="0.35">
      <c r="A1398" s="110">
        <v>45852</v>
      </c>
      <c r="B1398" t="s">
        <v>470</v>
      </c>
      <c r="C1398" t="s">
        <v>264</v>
      </c>
      <c r="D1398">
        <v>50</v>
      </c>
      <c r="E1398" t="s">
        <v>5</v>
      </c>
      <c r="F1398" t="s">
        <v>356</v>
      </c>
    </row>
    <row r="1399" spans="1:6" hidden="1" x14ac:dyDescent="0.35">
      <c r="A1399" s="110">
        <v>45852</v>
      </c>
      <c r="B1399" t="s">
        <v>519</v>
      </c>
      <c r="C1399" t="s">
        <v>264</v>
      </c>
      <c r="D1399">
        <v>5</v>
      </c>
      <c r="E1399" t="s">
        <v>5</v>
      </c>
      <c r="F1399" t="s">
        <v>356</v>
      </c>
    </row>
    <row r="1400" spans="1:6" hidden="1" x14ac:dyDescent="0.35">
      <c r="A1400" s="110">
        <v>45852</v>
      </c>
      <c r="B1400" t="s">
        <v>520</v>
      </c>
      <c r="C1400" t="s">
        <v>264</v>
      </c>
      <c r="D1400">
        <v>1</v>
      </c>
      <c r="E1400" t="s">
        <v>5</v>
      </c>
      <c r="F1400" t="s">
        <v>356</v>
      </c>
    </row>
    <row r="1401" spans="1:6" hidden="1" x14ac:dyDescent="0.35">
      <c r="A1401" s="110">
        <v>45852</v>
      </c>
      <c r="B1401" t="s">
        <v>521</v>
      </c>
      <c r="C1401" t="s">
        <v>264</v>
      </c>
      <c r="D1401">
        <v>7</v>
      </c>
      <c r="E1401" t="s">
        <v>5</v>
      </c>
      <c r="F1401" t="s">
        <v>356</v>
      </c>
    </row>
    <row r="1402" spans="1:6" hidden="1" x14ac:dyDescent="0.35">
      <c r="A1402" s="110">
        <v>45852</v>
      </c>
      <c r="B1402" t="s">
        <v>522</v>
      </c>
      <c r="C1402" t="s">
        <v>264</v>
      </c>
      <c r="D1402">
        <v>82</v>
      </c>
      <c r="E1402" t="s">
        <v>5</v>
      </c>
      <c r="F1402" t="s">
        <v>356</v>
      </c>
    </row>
    <row r="1403" spans="1:6" hidden="1" x14ac:dyDescent="0.35">
      <c r="A1403" s="110">
        <v>45852</v>
      </c>
      <c r="B1403" t="s">
        <v>523</v>
      </c>
      <c r="C1403" t="s">
        <v>264</v>
      </c>
      <c r="D1403">
        <v>28</v>
      </c>
      <c r="E1403" t="s">
        <v>5</v>
      </c>
      <c r="F1403" t="s">
        <v>356</v>
      </c>
    </row>
    <row r="1404" spans="1:6" hidden="1" x14ac:dyDescent="0.35">
      <c r="A1404" s="110">
        <v>45852</v>
      </c>
      <c r="B1404" t="s">
        <v>524</v>
      </c>
      <c r="C1404" t="s">
        <v>264</v>
      </c>
      <c r="D1404">
        <v>232</v>
      </c>
      <c r="E1404" t="s">
        <v>5</v>
      </c>
      <c r="F1404" t="s">
        <v>356</v>
      </c>
    </row>
    <row r="1405" spans="1:6" hidden="1" x14ac:dyDescent="0.35">
      <c r="A1405" s="110">
        <v>45852</v>
      </c>
      <c r="B1405" t="s">
        <v>525</v>
      </c>
      <c r="C1405" t="s">
        <v>264</v>
      </c>
      <c r="D1405">
        <v>24</v>
      </c>
      <c r="E1405" t="s">
        <v>5</v>
      </c>
      <c r="F1405" t="s">
        <v>356</v>
      </c>
    </row>
    <row r="1406" spans="1:6" hidden="1" x14ac:dyDescent="0.35">
      <c r="A1406" s="110">
        <v>45852</v>
      </c>
      <c r="B1406" t="s">
        <v>526</v>
      </c>
      <c r="C1406" t="s">
        <v>264</v>
      </c>
      <c r="D1406">
        <v>21</v>
      </c>
      <c r="E1406" t="s">
        <v>5</v>
      </c>
      <c r="F1406" t="s">
        <v>356</v>
      </c>
    </row>
    <row r="1407" spans="1:6" hidden="1" x14ac:dyDescent="0.35">
      <c r="A1407" s="110">
        <v>45852</v>
      </c>
      <c r="B1407" t="s">
        <v>229</v>
      </c>
      <c r="C1407" t="s">
        <v>254</v>
      </c>
      <c r="D1407">
        <v>4.5</v>
      </c>
      <c r="E1407" t="s">
        <v>386</v>
      </c>
      <c r="F1407" t="s">
        <v>356</v>
      </c>
    </row>
    <row r="1408" spans="1:6" hidden="1" x14ac:dyDescent="0.35">
      <c r="A1408" s="110">
        <v>45852</v>
      </c>
      <c r="B1408" t="s">
        <v>550</v>
      </c>
      <c r="C1408" t="s">
        <v>254</v>
      </c>
      <c r="D1408">
        <v>7.8</v>
      </c>
      <c r="E1408" t="s">
        <v>386</v>
      </c>
      <c r="F1408" t="s">
        <v>356</v>
      </c>
    </row>
    <row r="1409" spans="1:6" hidden="1" x14ac:dyDescent="0.35">
      <c r="A1409" s="110">
        <v>45852</v>
      </c>
      <c r="B1409" t="s">
        <v>164</v>
      </c>
      <c r="C1409" t="s">
        <v>254</v>
      </c>
      <c r="D1409">
        <v>1.3</v>
      </c>
      <c r="E1409" t="s">
        <v>386</v>
      </c>
      <c r="F1409" t="s">
        <v>356</v>
      </c>
    </row>
    <row r="1410" spans="1:6" hidden="1" x14ac:dyDescent="0.35">
      <c r="A1410" s="110">
        <v>45852</v>
      </c>
      <c r="B1410" t="s">
        <v>163</v>
      </c>
      <c r="C1410" t="s">
        <v>254</v>
      </c>
      <c r="D1410">
        <v>0.77</v>
      </c>
      <c r="E1410" t="s">
        <v>386</v>
      </c>
      <c r="F1410" t="s">
        <v>356</v>
      </c>
    </row>
    <row r="1411" spans="1:6" hidden="1" x14ac:dyDescent="0.35">
      <c r="A1411" s="110">
        <v>45852</v>
      </c>
      <c r="B1411" t="s">
        <v>156</v>
      </c>
      <c r="C1411" t="s">
        <v>254</v>
      </c>
      <c r="D1411">
        <v>7</v>
      </c>
      <c r="E1411" t="s">
        <v>386</v>
      </c>
      <c r="F1411" t="s">
        <v>356</v>
      </c>
    </row>
    <row r="1412" spans="1:6" hidden="1" x14ac:dyDescent="0.35">
      <c r="A1412" s="110">
        <v>45852</v>
      </c>
      <c r="B1412" t="s">
        <v>514</v>
      </c>
      <c r="C1412" t="s">
        <v>254</v>
      </c>
      <c r="D1412">
        <v>2.36</v>
      </c>
      <c r="E1412" t="s">
        <v>386</v>
      </c>
      <c r="F1412" t="s">
        <v>356</v>
      </c>
    </row>
    <row r="1413" spans="1:6" hidden="1" x14ac:dyDescent="0.35">
      <c r="A1413" s="110">
        <v>45852</v>
      </c>
      <c r="B1413" t="s">
        <v>334</v>
      </c>
      <c r="C1413" t="s">
        <v>254</v>
      </c>
      <c r="D1413">
        <v>8</v>
      </c>
      <c r="E1413" t="s">
        <v>3</v>
      </c>
      <c r="F1413" t="s">
        <v>356</v>
      </c>
    </row>
    <row r="1414" spans="1:6" hidden="1" x14ac:dyDescent="0.35">
      <c r="A1414" s="110">
        <v>45852</v>
      </c>
      <c r="B1414" t="s">
        <v>516</v>
      </c>
      <c r="C1414" t="s">
        <v>254</v>
      </c>
      <c r="D1414">
        <v>5.4</v>
      </c>
      <c r="E1414" t="s">
        <v>3</v>
      </c>
      <c r="F1414" t="s">
        <v>356</v>
      </c>
    </row>
    <row r="1415" spans="1:6" hidden="1" x14ac:dyDescent="0.35">
      <c r="A1415" s="110">
        <v>45852</v>
      </c>
      <c r="B1415" t="s">
        <v>591</v>
      </c>
      <c r="C1415" t="s">
        <v>254</v>
      </c>
      <c r="D1415">
        <v>0.2</v>
      </c>
      <c r="E1415" t="s">
        <v>383</v>
      </c>
      <c r="F1415" t="s">
        <v>356</v>
      </c>
    </row>
    <row r="1416" spans="1:6" hidden="1" x14ac:dyDescent="0.35">
      <c r="A1416" s="110">
        <v>45852</v>
      </c>
      <c r="B1416" t="s">
        <v>55</v>
      </c>
      <c r="C1416" t="s">
        <v>592</v>
      </c>
      <c r="D1416">
        <v>290</v>
      </c>
      <c r="E1416" t="s">
        <v>386</v>
      </c>
      <c r="F1416" t="s">
        <v>356</v>
      </c>
    </row>
    <row r="1417" spans="1:6" hidden="1" x14ac:dyDescent="0.35">
      <c r="A1417" s="110">
        <v>45852</v>
      </c>
      <c r="B1417" t="s">
        <v>247</v>
      </c>
      <c r="C1417" t="s">
        <v>254</v>
      </c>
      <c r="D1417">
        <v>25</v>
      </c>
      <c r="E1417" t="s">
        <v>1</v>
      </c>
      <c r="F1417" t="s">
        <v>353</v>
      </c>
    </row>
    <row r="1418" spans="1:6" hidden="1" x14ac:dyDescent="0.35">
      <c r="A1418" s="110">
        <v>45852</v>
      </c>
      <c r="B1418" t="s">
        <v>246</v>
      </c>
      <c r="C1418" t="s">
        <v>254</v>
      </c>
      <c r="D1418">
        <v>25</v>
      </c>
      <c r="E1418" t="s">
        <v>1</v>
      </c>
      <c r="F1418" t="s">
        <v>353</v>
      </c>
    </row>
    <row r="1419" spans="1:6" hidden="1" x14ac:dyDescent="0.35">
      <c r="A1419" s="110">
        <v>45852</v>
      </c>
      <c r="B1419" t="s">
        <v>248</v>
      </c>
      <c r="C1419" t="s">
        <v>254</v>
      </c>
      <c r="D1419">
        <v>25</v>
      </c>
      <c r="E1419" t="s">
        <v>1</v>
      </c>
      <c r="F1419" t="s">
        <v>353</v>
      </c>
    </row>
    <row r="1420" spans="1:6" hidden="1" x14ac:dyDescent="0.35">
      <c r="A1420" s="110">
        <v>45852</v>
      </c>
      <c r="B1420" t="s">
        <v>220</v>
      </c>
      <c r="C1420" t="s">
        <v>254</v>
      </c>
      <c r="D1420">
        <v>14.19</v>
      </c>
      <c r="E1420" t="s">
        <v>1</v>
      </c>
      <c r="F1420" t="s">
        <v>353</v>
      </c>
    </row>
    <row r="1421" spans="1:6" hidden="1" x14ac:dyDescent="0.35">
      <c r="A1421" s="110">
        <v>45852</v>
      </c>
      <c r="B1421" t="s">
        <v>241</v>
      </c>
      <c r="C1421" t="s">
        <v>254</v>
      </c>
      <c r="D1421">
        <v>15.35</v>
      </c>
      <c r="E1421" t="s">
        <v>384</v>
      </c>
      <c r="F1421" t="s">
        <v>353</v>
      </c>
    </row>
    <row r="1422" spans="1:6" hidden="1" x14ac:dyDescent="0.35">
      <c r="A1422" s="110">
        <v>45852</v>
      </c>
      <c r="B1422" t="s">
        <v>225</v>
      </c>
      <c r="C1422" t="s">
        <v>254</v>
      </c>
      <c r="D1422">
        <v>5</v>
      </c>
      <c r="E1422" t="s">
        <v>1</v>
      </c>
      <c r="F1422" t="s">
        <v>353</v>
      </c>
    </row>
    <row r="1423" spans="1:6" hidden="1" x14ac:dyDescent="0.35">
      <c r="A1423" s="110">
        <v>45852</v>
      </c>
      <c r="B1423" t="s">
        <v>235</v>
      </c>
      <c r="C1423" t="s">
        <v>254</v>
      </c>
      <c r="D1423">
        <v>11</v>
      </c>
      <c r="E1423" t="s">
        <v>384</v>
      </c>
      <c r="F1423" t="s">
        <v>353</v>
      </c>
    </row>
    <row r="1424" spans="1:6" hidden="1" x14ac:dyDescent="0.35">
      <c r="A1424" s="110">
        <v>45852</v>
      </c>
      <c r="B1424" t="s">
        <v>236</v>
      </c>
      <c r="C1424" t="s">
        <v>254</v>
      </c>
      <c r="D1424">
        <v>7</v>
      </c>
      <c r="E1424" t="s">
        <v>384</v>
      </c>
      <c r="F1424" t="s">
        <v>353</v>
      </c>
    </row>
    <row r="1425" spans="1:6" hidden="1" x14ac:dyDescent="0.35">
      <c r="A1425" s="110">
        <v>45852</v>
      </c>
      <c r="B1425" t="s">
        <v>219</v>
      </c>
      <c r="C1425" t="s">
        <v>254</v>
      </c>
      <c r="D1425">
        <v>1.1000000000000001</v>
      </c>
      <c r="E1425" t="s">
        <v>1</v>
      </c>
      <c r="F1425" t="s">
        <v>353</v>
      </c>
    </row>
    <row r="1426" spans="1:6" hidden="1" x14ac:dyDescent="0.35">
      <c r="A1426" s="110">
        <v>45852</v>
      </c>
      <c r="B1426" t="s">
        <v>204</v>
      </c>
      <c r="C1426" t="s">
        <v>254</v>
      </c>
      <c r="D1426">
        <v>3</v>
      </c>
      <c r="E1426" t="s">
        <v>3</v>
      </c>
      <c r="F1426" t="s">
        <v>353</v>
      </c>
    </row>
    <row r="1427" spans="1:6" hidden="1" x14ac:dyDescent="0.35">
      <c r="A1427" s="110">
        <v>45852</v>
      </c>
      <c r="B1427" t="s">
        <v>250</v>
      </c>
      <c r="C1427" t="s">
        <v>254</v>
      </c>
      <c r="D1427">
        <v>1</v>
      </c>
      <c r="E1427" t="s">
        <v>3</v>
      </c>
      <c r="F1427" t="s">
        <v>353</v>
      </c>
    </row>
    <row r="1428" spans="1:6" hidden="1" x14ac:dyDescent="0.35">
      <c r="A1428" s="110">
        <v>45852</v>
      </c>
      <c r="B1428" t="s">
        <v>217</v>
      </c>
      <c r="C1428" t="s">
        <v>254</v>
      </c>
      <c r="D1428">
        <v>12.2</v>
      </c>
      <c r="E1428" t="s">
        <v>1</v>
      </c>
      <c r="F1428" t="s">
        <v>353</v>
      </c>
    </row>
    <row r="1429" spans="1:6" hidden="1" x14ac:dyDescent="0.35">
      <c r="A1429" s="110">
        <v>45852</v>
      </c>
      <c r="B1429" t="s">
        <v>221</v>
      </c>
      <c r="C1429" t="s">
        <v>254</v>
      </c>
      <c r="D1429">
        <v>15</v>
      </c>
      <c r="E1429" t="s">
        <v>3</v>
      </c>
      <c r="F1429" t="s">
        <v>353</v>
      </c>
    </row>
    <row r="1430" spans="1:6" hidden="1" x14ac:dyDescent="0.35">
      <c r="A1430" s="110">
        <v>45852</v>
      </c>
      <c r="B1430" t="s">
        <v>330</v>
      </c>
      <c r="C1430" t="s">
        <v>254</v>
      </c>
      <c r="D1430">
        <v>27</v>
      </c>
      <c r="E1430" t="s">
        <v>3</v>
      </c>
      <c r="F1430" t="s">
        <v>353</v>
      </c>
    </row>
    <row r="1431" spans="1:6" hidden="1" x14ac:dyDescent="0.35">
      <c r="A1431" s="110">
        <v>45852</v>
      </c>
      <c r="B1431" t="s">
        <v>167</v>
      </c>
      <c r="C1431" t="s">
        <v>264</v>
      </c>
      <c r="D1431">
        <v>270</v>
      </c>
      <c r="E1431" t="s">
        <v>386</v>
      </c>
      <c r="F1431" t="s">
        <v>353</v>
      </c>
    </row>
    <row r="1432" spans="1:6" hidden="1" x14ac:dyDescent="0.35">
      <c r="A1432" s="110">
        <v>45852</v>
      </c>
      <c r="B1432" t="s">
        <v>432</v>
      </c>
      <c r="C1432" t="s">
        <v>254</v>
      </c>
      <c r="D1432">
        <v>0.35</v>
      </c>
      <c r="E1432" t="s">
        <v>1</v>
      </c>
      <c r="F1432" t="s">
        <v>353</v>
      </c>
    </row>
    <row r="1433" spans="1:6" hidden="1" x14ac:dyDescent="0.35">
      <c r="A1433" s="110">
        <v>45852</v>
      </c>
      <c r="B1433" t="s">
        <v>102</v>
      </c>
      <c r="C1433" t="s">
        <v>254</v>
      </c>
      <c r="D1433">
        <v>3.8</v>
      </c>
      <c r="E1433" t="s">
        <v>3</v>
      </c>
      <c r="F1433" t="s">
        <v>353</v>
      </c>
    </row>
    <row r="1434" spans="1:6" hidden="1" x14ac:dyDescent="0.35">
      <c r="A1434" s="110">
        <v>45852</v>
      </c>
      <c r="B1434" t="s">
        <v>245</v>
      </c>
      <c r="C1434" t="s">
        <v>254</v>
      </c>
      <c r="D1434">
        <v>7.5</v>
      </c>
      <c r="E1434" t="s">
        <v>3</v>
      </c>
      <c r="F1434" t="s">
        <v>353</v>
      </c>
    </row>
    <row r="1435" spans="1:6" hidden="1" x14ac:dyDescent="0.35">
      <c r="A1435" s="110">
        <v>45852</v>
      </c>
      <c r="B1435" t="s">
        <v>327</v>
      </c>
      <c r="C1435" t="s">
        <v>254</v>
      </c>
      <c r="D1435">
        <v>4</v>
      </c>
      <c r="E1435" t="s">
        <v>386</v>
      </c>
      <c r="F1435" t="s">
        <v>353</v>
      </c>
    </row>
    <row r="1436" spans="1:6" hidden="1" x14ac:dyDescent="0.35">
      <c r="A1436" s="110">
        <v>45852</v>
      </c>
      <c r="B1436" t="s">
        <v>153</v>
      </c>
      <c r="C1436" t="s">
        <v>254</v>
      </c>
      <c r="D1436">
        <v>1.9</v>
      </c>
      <c r="E1436" t="s">
        <v>386</v>
      </c>
      <c r="F1436" t="s">
        <v>353</v>
      </c>
    </row>
    <row r="1437" spans="1:6" hidden="1" x14ac:dyDescent="0.35">
      <c r="A1437" s="110">
        <v>45852</v>
      </c>
      <c r="B1437" t="s">
        <v>156</v>
      </c>
      <c r="C1437" t="s">
        <v>254</v>
      </c>
      <c r="D1437">
        <v>9</v>
      </c>
      <c r="E1437" t="s">
        <v>386</v>
      </c>
      <c r="F1437" t="s">
        <v>353</v>
      </c>
    </row>
    <row r="1438" spans="1:6" hidden="1" x14ac:dyDescent="0.35">
      <c r="A1438" s="110">
        <v>45852</v>
      </c>
      <c r="B1438" t="s">
        <v>232</v>
      </c>
      <c r="C1438" t="s">
        <v>254</v>
      </c>
      <c r="D1438">
        <v>0.875</v>
      </c>
      <c r="E1438" t="s">
        <v>386</v>
      </c>
      <c r="F1438" t="s">
        <v>353</v>
      </c>
    </row>
    <row r="1439" spans="1:6" hidden="1" x14ac:dyDescent="0.35">
      <c r="A1439" s="110">
        <v>45852</v>
      </c>
      <c r="B1439" t="s">
        <v>154</v>
      </c>
      <c r="C1439" t="s">
        <v>254</v>
      </c>
      <c r="D1439">
        <v>8</v>
      </c>
      <c r="E1439" t="s">
        <v>386</v>
      </c>
      <c r="F1439" t="s">
        <v>353</v>
      </c>
    </row>
    <row r="1440" spans="1:6" hidden="1" x14ac:dyDescent="0.35">
      <c r="A1440" s="110">
        <v>45852</v>
      </c>
      <c r="B1440" t="s">
        <v>45</v>
      </c>
      <c r="C1440" t="s">
        <v>254</v>
      </c>
      <c r="D1440">
        <v>4</v>
      </c>
      <c r="E1440" t="s">
        <v>386</v>
      </c>
      <c r="F1440" t="s">
        <v>353</v>
      </c>
    </row>
    <row r="1441" spans="1:6" hidden="1" x14ac:dyDescent="0.35">
      <c r="A1441" s="110">
        <v>45852</v>
      </c>
      <c r="B1441" t="s">
        <v>486</v>
      </c>
      <c r="C1441" t="s">
        <v>254</v>
      </c>
      <c r="D1441">
        <v>0.71499999999999997</v>
      </c>
      <c r="E1441" t="s">
        <v>384</v>
      </c>
      <c r="F1441" t="s">
        <v>353</v>
      </c>
    </row>
    <row r="1442" spans="1:6" hidden="1" x14ac:dyDescent="0.35">
      <c r="A1442" s="110">
        <v>45852</v>
      </c>
      <c r="B1442" t="s">
        <v>309</v>
      </c>
      <c r="C1442" t="s">
        <v>254</v>
      </c>
      <c r="D1442">
        <v>3.28</v>
      </c>
      <c r="E1442" t="s">
        <v>384</v>
      </c>
      <c r="F1442" t="s">
        <v>353</v>
      </c>
    </row>
    <row r="1443" spans="1:6" hidden="1" x14ac:dyDescent="0.35">
      <c r="A1443" s="110">
        <v>45852</v>
      </c>
      <c r="B1443" t="s">
        <v>281</v>
      </c>
      <c r="C1443" t="s">
        <v>254</v>
      </c>
      <c r="D1443">
        <v>1.08</v>
      </c>
      <c r="E1443" t="s">
        <v>384</v>
      </c>
      <c r="F1443" t="s">
        <v>353</v>
      </c>
    </row>
    <row r="1444" spans="1:6" hidden="1" x14ac:dyDescent="0.35">
      <c r="A1444" s="110">
        <v>45852</v>
      </c>
      <c r="B1444" t="s">
        <v>279</v>
      </c>
      <c r="C1444" t="s">
        <v>254</v>
      </c>
      <c r="D1444">
        <v>0.84499999999999997</v>
      </c>
      <c r="E1444" t="s">
        <v>384</v>
      </c>
      <c r="F1444" t="s">
        <v>353</v>
      </c>
    </row>
    <row r="1445" spans="1:6" hidden="1" x14ac:dyDescent="0.35">
      <c r="A1445" s="110">
        <v>45852</v>
      </c>
      <c r="B1445" t="s">
        <v>173</v>
      </c>
      <c r="C1445" t="s">
        <v>254</v>
      </c>
      <c r="D1445">
        <v>0.34</v>
      </c>
      <c r="E1445" t="s">
        <v>1</v>
      </c>
      <c r="F1445" t="s">
        <v>353</v>
      </c>
    </row>
    <row r="1446" spans="1:6" hidden="1" x14ac:dyDescent="0.35">
      <c r="A1446" s="110">
        <v>45852</v>
      </c>
      <c r="B1446" t="s">
        <v>200</v>
      </c>
      <c r="C1446" t="s">
        <v>254</v>
      </c>
      <c r="D1446">
        <v>2.68</v>
      </c>
      <c r="E1446" t="s">
        <v>3</v>
      </c>
      <c r="F1446" t="s">
        <v>353</v>
      </c>
    </row>
    <row r="1447" spans="1:6" hidden="1" x14ac:dyDescent="0.35">
      <c r="A1447" s="110">
        <v>45852</v>
      </c>
      <c r="B1447" t="s">
        <v>336</v>
      </c>
      <c r="C1447" t="s">
        <v>254</v>
      </c>
      <c r="D1447">
        <v>0.53</v>
      </c>
      <c r="E1447" t="s">
        <v>384</v>
      </c>
      <c r="F1447" t="s">
        <v>353</v>
      </c>
    </row>
    <row r="1448" spans="1:6" hidden="1" x14ac:dyDescent="0.35">
      <c r="A1448" s="110">
        <v>45852</v>
      </c>
      <c r="B1448" t="s">
        <v>203</v>
      </c>
      <c r="C1448" t="s">
        <v>254</v>
      </c>
      <c r="D1448">
        <v>6.19</v>
      </c>
      <c r="E1448" t="s">
        <v>384</v>
      </c>
      <c r="F1448" t="s">
        <v>353</v>
      </c>
    </row>
    <row r="1449" spans="1:6" hidden="1" x14ac:dyDescent="0.35">
      <c r="A1449" s="110">
        <v>45852</v>
      </c>
      <c r="B1449" t="s">
        <v>202</v>
      </c>
      <c r="C1449" t="s">
        <v>254</v>
      </c>
      <c r="D1449">
        <v>2.5</v>
      </c>
      <c r="E1449" t="s">
        <v>3</v>
      </c>
      <c r="F1449" t="s">
        <v>353</v>
      </c>
    </row>
    <row r="1450" spans="1:6" hidden="1" x14ac:dyDescent="0.35">
      <c r="A1450" s="110">
        <v>45852</v>
      </c>
      <c r="B1450" t="s">
        <v>222</v>
      </c>
      <c r="C1450" t="s">
        <v>254</v>
      </c>
      <c r="D1450">
        <v>4.75</v>
      </c>
      <c r="E1450" t="s">
        <v>1</v>
      </c>
      <c r="F1450" t="s">
        <v>353</v>
      </c>
    </row>
    <row r="1451" spans="1:6" hidden="1" x14ac:dyDescent="0.35">
      <c r="A1451" s="110">
        <v>45852</v>
      </c>
      <c r="B1451" t="s">
        <v>110</v>
      </c>
      <c r="C1451" t="s">
        <v>254</v>
      </c>
      <c r="D1451">
        <v>5</v>
      </c>
      <c r="E1451" t="s">
        <v>3</v>
      </c>
      <c r="F1451" t="s">
        <v>353</v>
      </c>
    </row>
    <row r="1452" spans="1:6" hidden="1" x14ac:dyDescent="0.35">
      <c r="A1452" s="110">
        <v>45852</v>
      </c>
      <c r="B1452" t="s">
        <v>201</v>
      </c>
      <c r="C1452" t="s">
        <v>254</v>
      </c>
      <c r="D1452">
        <v>9.18</v>
      </c>
      <c r="E1452" t="s">
        <v>3</v>
      </c>
      <c r="F1452" t="s">
        <v>353</v>
      </c>
    </row>
    <row r="1453" spans="1:6" hidden="1" x14ac:dyDescent="0.35">
      <c r="A1453" s="110">
        <v>45852</v>
      </c>
      <c r="B1453" t="s">
        <v>218</v>
      </c>
      <c r="C1453" t="s">
        <v>254</v>
      </c>
      <c r="D1453">
        <v>1.31</v>
      </c>
      <c r="E1453" t="s">
        <v>1</v>
      </c>
      <c r="F1453" t="s">
        <v>353</v>
      </c>
    </row>
    <row r="1454" spans="1:6" hidden="1" x14ac:dyDescent="0.35">
      <c r="A1454" s="110">
        <v>45852</v>
      </c>
      <c r="B1454" t="s">
        <v>339</v>
      </c>
      <c r="C1454" t="s">
        <v>254</v>
      </c>
      <c r="D1454">
        <v>0.26</v>
      </c>
      <c r="E1454" t="s">
        <v>384</v>
      </c>
      <c r="F1454" t="s">
        <v>353</v>
      </c>
    </row>
    <row r="1455" spans="1:6" hidden="1" x14ac:dyDescent="0.35">
      <c r="A1455" s="110">
        <v>45852</v>
      </c>
      <c r="B1455" t="s">
        <v>198</v>
      </c>
      <c r="C1455" t="s">
        <v>254</v>
      </c>
      <c r="D1455">
        <v>0.3</v>
      </c>
      <c r="E1455" t="s">
        <v>384</v>
      </c>
      <c r="F1455" t="s">
        <v>353</v>
      </c>
    </row>
    <row r="1456" spans="1:6" hidden="1" x14ac:dyDescent="0.35">
      <c r="A1456" s="110">
        <v>45852</v>
      </c>
      <c r="B1456" t="s">
        <v>206</v>
      </c>
      <c r="C1456" t="s">
        <v>254</v>
      </c>
      <c r="D1456">
        <v>0.63500000000000001</v>
      </c>
      <c r="E1456" t="s">
        <v>384</v>
      </c>
      <c r="F1456" t="s">
        <v>353</v>
      </c>
    </row>
    <row r="1457" spans="1:6" hidden="1" x14ac:dyDescent="0.35">
      <c r="A1457" s="110">
        <v>45852</v>
      </c>
      <c r="B1457" t="s">
        <v>224</v>
      </c>
      <c r="C1457" t="s">
        <v>254</v>
      </c>
      <c r="D1457">
        <v>0.83499999999999996</v>
      </c>
      <c r="E1457" t="s">
        <v>1</v>
      </c>
      <c r="F1457" t="s">
        <v>353</v>
      </c>
    </row>
    <row r="1458" spans="1:6" hidden="1" x14ac:dyDescent="0.35">
      <c r="A1458" s="110">
        <v>45852</v>
      </c>
      <c r="B1458" t="s">
        <v>251</v>
      </c>
      <c r="C1458" t="s">
        <v>254</v>
      </c>
      <c r="D1458">
        <v>6</v>
      </c>
      <c r="E1458" t="s">
        <v>1</v>
      </c>
      <c r="F1458" t="s">
        <v>353</v>
      </c>
    </row>
    <row r="1459" spans="1:6" hidden="1" x14ac:dyDescent="0.35">
      <c r="A1459" s="110">
        <v>45852</v>
      </c>
      <c r="B1459" t="s">
        <v>335</v>
      </c>
      <c r="C1459" t="s">
        <v>280</v>
      </c>
      <c r="D1459">
        <v>5</v>
      </c>
      <c r="E1459" t="s">
        <v>3</v>
      </c>
      <c r="F1459" t="s">
        <v>353</v>
      </c>
    </row>
    <row r="1460" spans="1:6" hidden="1" x14ac:dyDescent="0.35">
      <c r="A1460" s="110">
        <v>45852</v>
      </c>
      <c r="B1460" t="s">
        <v>193</v>
      </c>
      <c r="C1460" t="s">
        <v>280</v>
      </c>
      <c r="D1460">
        <v>0.6</v>
      </c>
      <c r="E1460" t="s">
        <v>383</v>
      </c>
      <c r="F1460" t="s">
        <v>353</v>
      </c>
    </row>
    <row r="1461" spans="1:6" hidden="1" x14ac:dyDescent="0.35">
      <c r="A1461" s="110">
        <v>45852</v>
      </c>
      <c r="B1461" t="s">
        <v>168</v>
      </c>
      <c r="C1461" t="s">
        <v>254</v>
      </c>
      <c r="D1461">
        <v>2.7</v>
      </c>
      <c r="E1461" t="s">
        <v>313</v>
      </c>
      <c r="F1461" t="s">
        <v>353</v>
      </c>
    </row>
    <row r="1462" spans="1:6" hidden="1" x14ac:dyDescent="0.35">
      <c r="A1462" s="110">
        <v>45852</v>
      </c>
      <c r="B1462" t="s">
        <v>171</v>
      </c>
      <c r="C1462" t="s">
        <v>254</v>
      </c>
      <c r="D1462">
        <v>1</v>
      </c>
      <c r="E1462" t="s">
        <v>313</v>
      </c>
      <c r="F1462" t="s">
        <v>353</v>
      </c>
    </row>
    <row r="1463" spans="1:6" hidden="1" x14ac:dyDescent="0.35">
      <c r="A1463" s="110">
        <v>45852</v>
      </c>
      <c r="B1463" t="s">
        <v>341</v>
      </c>
      <c r="C1463" t="s">
        <v>254</v>
      </c>
      <c r="D1463">
        <v>0.98</v>
      </c>
      <c r="E1463" t="s">
        <v>313</v>
      </c>
      <c r="F1463" t="s">
        <v>353</v>
      </c>
    </row>
    <row r="1464" spans="1:6" hidden="1" x14ac:dyDescent="0.35">
      <c r="A1464" s="110">
        <v>45852</v>
      </c>
      <c r="B1464" t="s">
        <v>529</v>
      </c>
      <c r="C1464" t="s">
        <v>254</v>
      </c>
      <c r="D1464">
        <v>0.05</v>
      </c>
      <c r="E1464" t="s">
        <v>383</v>
      </c>
      <c r="F1464" t="s">
        <v>353</v>
      </c>
    </row>
    <row r="1465" spans="1:6" hidden="1" x14ac:dyDescent="0.35">
      <c r="A1465" s="110">
        <v>45852</v>
      </c>
      <c r="B1465" t="s">
        <v>530</v>
      </c>
      <c r="C1465" t="s">
        <v>254</v>
      </c>
      <c r="D1465">
        <v>0.13800000000000001</v>
      </c>
      <c r="E1465" t="s">
        <v>383</v>
      </c>
      <c r="F1465" t="s">
        <v>353</v>
      </c>
    </row>
    <row r="1466" spans="1:6" hidden="1" x14ac:dyDescent="0.35">
      <c r="A1466" s="110">
        <v>45852</v>
      </c>
      <c r="B1466" t="s">
        <v>532</v>
      </c>
      <c r="C1466" t="s">
        <v>254</v>
      </c>
      <c r="D1466">
        <v>8.3000000000000004E-2</v>
      </c>
      <c r="E1466" t="s">
        <v>383</v>
      </c>
      <c r="F1466" t="s">
        <v>353</v>
      </c>
    </row>
    <row r="1467" spans="1:6" hidden="1" x14ac:dyDescent="0.35">
      <c r="A1467" s="110">
        <v>45852</v>
      </c>
      <c r="B1467" t="s">
        <v>332</v>
      </c>
      <c r="C1467" t="s">
        <v>254</v>
      </c>
      <c r="D1467">
        <v>3</v>
      </c>
      <c r="E1467" t="s">
        <v>3</v>
      </c>
      <c r="F1467" t="s">
        <v>353</v>
      </c>
    </row>
    <row r="1468" spans="1:6" hidden="1" x14ac:dyDescent="0.35">
      <c r="A1468" s="110">
        <v>45859</v>
      </c>
      <c r="B1468" t="s">
        <v>512</v>
      </c>
      <c r="C1468" t="s">
        <v>254</v>
      </c>
      <c r="D1468">
        <v>4</v>
      </c>
      <c r="E1468" t="s">
        <v>386</v>
      </c>
      <c r="F1468" t="s">
        <v>356</v>
      </c>
    </row>
    <row r="1469" spans="1:6" hidden="1" x14ac:dyDescent="0.35">
      <c r="A1469" s="110">
        <v>45859</v>
      </c>
      <c r="B1469" t="s">
        <v>550</v>
      </c>
      <c r="C1469" t="s">
        <v>254</v>
      </c>
      <c r="D1469">
        <v>8</v>
      </c>
      <c r="E1469" t="s">
        <v>386</v>
      </c>
      <c r="F1469" t="s">
        <v>356</v>
      </c>
    </row>
    <row r="1470" spans="1:6" hidden="1" x14ac:dyDescent="0.35">
      <c r="A1470" s="110">
        <v>45859</v>
      </c>
      <c r="B1470" t="s">
        <v>164</v>
      </c>
      <c r="C1470" t="s">
        <v>254</v>
      </c>
      <c r="D1470">
        <v>1.2</v>
      </c>
      <c r="E1470" t="s">
        <v>386</v>
      </c>
      <c r="F1470" t="s">
        <v>356</v>
      </c>
    </row>
    <row r="1471" spans="1:6" hidden="1" x14ac:dyDescent="0.35">
      <c r="A1471" s="110">
        <v>45859</v>
      </c>
      <c r="B1471" t="s">
        <v>55</v>
      </c>
      <c r="C1471" t="s">
        <v>592</v>
      </c>
      <c r="D1471">
        <v>215</v>
      </c>
      <c r="E1471" t="s">
        <v>386</v>
      </c>
      <c r="F1471" t="s">
        <v>356</v>
      </c>
    </row>
    <row r="1472" spans="1:6" hidden="1" x14ac:dyDescent="0.35">
      <c r="A1472" s="110">
        <v>45859</v>
      </c>
      <c r="B1472" t="s">
        <v>616</v>
      </c>
      <c r="C1472" t="s">
        <v>254</v>
      </c>
      <c r="D1472">
        <v>3</v>
      </c>
      <c r="E1472" t="s">
        <v>3</v>
      </c>
      <c r="F1472" t="s">
        <v>356</v>
      </c>
    </row>
    <row r="1473" spans="1:6" hidden="1" x14ac:dyDescent="0.35">
      <c r="A1473" s="110">
        <v>45859</v>
      </c>
      <c r="B1473" t="s">
        <v>156</v>
      </c>
      <c r="C1473" t="s">
        <v>254</v>
      </c>
      <c r="D1473">
        <v>3.3</v>
      </c>
      <c r="E1473" t="s">
        <v>386</v>
      </c>
      <c r="F1473" t="s">
        <v>356</v>
      </c>
    </row>
    <row r="1474" spans="1:6" hidden="1" x14ac:dyDescent="0.35">
      <c r="A1474" s="110">
        <v>45859</v>
      </c>
      <c r="B1474" t="s">
        <v>514</v>
      </c>
      <c r="C1474" t="s">
        <v>254</v>
      </c>
      <c r="D1474">
        <v>7.2</v>
      </c>
      <c r="E1474" t="s">
        <v>386</v>
      </c>
      <c r="F1474" t="s">
        <v>356</v>
      </c>
    </row>
    <row r="1475" spans="1:6" hidden="1" x14ac:dyDescent="0.35">
      <c r="A1475" s="110">
        <v>45859</v>
      </c>
      <c r="B1475" t="s">
        <v>154</v>
      </c>
      <c r="C1475" t="s">
        <v>254</v>
      </c>
      <c r="D1475">
        <v>6.4</v>
      </c>
      <c r="E1475" t="s">
        <v>386</v>
      </c>
      <c r="F1475" t="s">
        <v>356</v>
      </c>
    </row>
    <row r="1476" spans="1:6" hidden="1" x14ac:dyDescent="0.35">
      <c r="A1476" s="110">
        <v>45859</v>
      </c>
      <c r="B1476" t="s">
        <v>334</v>
      </c>
      <c r="C1476" t="s">
        <v>254</v>
      </c>
      <c r="D1476">
        <v>11</v>
      </c>
      <c r="E1476" t="s">
        <v>3</v>
      </c>
      <c r="F1476" t="s">
        <v>356</v>
      </c>
    </row>
    <row r="1477" spans="1:6" hidden="1" x14ac:dyDescent="0.35">
      <c r="A1477" s="110">
        <v>45859</v>
      </c>
      <c r="B1477" t="s">
        <v>591</v>
      </c>
      <c r="C1477" t="s">
        <v>254</v>
      </c>
      <c r="D1477">
        <v>1.2</v>
      </c>
      <c r="E1477" t="s">
        <v>383</v>
      </c>
      <c r="F1477" t="s">
        <v>356</v>
      </c>
    </row>
    <row r="1478" spans="1:6" hidden="1" x14ac:dyDescent="0.35">
      <c r="A1478" s="110">
        <v>45859</v>
      </c>
      <c r="B1478" t="s">
        <v>145</v>
      </c>
      <c r="C1478" t="s">
        <v>438</v>
      </c>
      <c r="D1478">
        <v>1</v>
      </c>
      <c r="E1478" t="s">
        <v>5</v>
      </c>
      <c r="F1478" t="s">
        <v>356</v>
      </c>
    </row>
    <row r="1479" spans="1:6" hidden="1" x14ac:dyDescent="0.35">
      <c r="A1479" s="110">
        <v>45859</v>
      </c>
      <c r="B1479" t="s">
        <v>436</v>
      </c>
      <c r="C1479" t="s">
        <v>264</v>
      </c>
      <c r="E1479">
        <v>0</v>
      </c>
      <c r="F1479" t="s">
        <v>356</v>
      </c>
    </row>
    <row r="1480" spans="1:6" hidden="1" x14ac:dyDescent="0.35">
      <c r="A1480" s="110">
        <v>45859</v>
      </c>
      <c r="B1480" t="s">
        <v>150</v>
      </c>
      <c r="C1480" t="s">
        <v>264</v>
      </c>
      <c r="D1480">
        <v>3</v>
      </c>
      <c r="E1480" t="s">
        <v>5</v>
      </c>
      <c r="F1480" t="s">
        <v>356</v>
      </c>
    </row>
    <row r="1481" spans="1:6" hidden="1" x14ac:dyDescent="0.35">
      <c r="A1481" s="110">
        <v>45859</v>
      </c>
      <c r="B1481" t="s">
        <v>146</v>
      </c>
      <c r="C1481" t="s">
        <v>264</v>
      </c>
      <c r="D1481">
        <v>62</v>
      </c>
      <c r="E1481" t="s">
        <v>5</v>
      </c>
      <c r="F1481" t="s">
        <v>356</v>
      </c>
    </row>
    <row r="1482" spans="1:6" hidden="1" x14ac:dyDescent="0.35">
      <c r="A1482" s="110">
        <v>45859</v>
      </c>
      <c r="B1482" t="s">
        <v>138</v>
      </c>
      <c r="C1482" t="s">
        <v>264</v>
      </c>
      <c r="D1482">
        <v>78</v>
      </c>
      <c r="E1482" t="s">
        <v>5</v>
      </c>
      <c r="F1482" t="s">
        <v>356</v>
      </c>
    </row>
    <row r="1483" spans="1:6" hidden="1" x14ac:dyDescent="0.35">
      <c r="A1483" s="110">
        <v>45859</v>
      </c>
      <c r="B1483" t="s">
        <v>142</v>
      </c>
      <c r="C1483" t="s">
        <v>282</v>
      </c>
      <c r="E1483" t="s">
        <v>5</v>
      </c>
      <c r="F1483" t="s">
        <v>356</v>
      </c>
    </row>
    <row r="1484" spans="1:6" hidden="1" x14ac:dyDescent="0.35">
      <c r="A1484" s="110">
        <v>45859</v>
      </c>
      <c r="B1484" t="s">
        <v>258</v>
      </c>
      <c r="C1484" t="s">
        <v>282</v>
      </c>
      <c r="D1484">
        <v>0.5</v>
      </c>
      <c r="E1484" t="s">
        <v>5</v>
      </c>
      <c r="F1484" t="s">
        <v>356</v>
      </c>
    </row>
    <row r="1485" spans="1:6" hidden="1" x14ac:dyDescent="0.35">
      <c r="A1485" s="110">
        <v>45859</v>
      </c>
      <c r="B1485" t="s">
        <v>226</v>
      </c>
      <c r="C1485" t="s">
        <v>282</v>
      </c>
      <c r="D1485">
        <v>1</v>
      </c>
      <c r="E1485" t="s">
        <v>5</v>
      </c>
      <c r="F1485" t="s">
        <v>356</v>
      </c>
    </row>
    <row r="1486" spans="1:6" hidden="1" x14ac:dyDescent="0.35">
      <c r="A1486" s="110">
        <v>45859</v>
      </c>
      <c r="B1486" t="s">
        <v>137</v>
      </c>
      <c r="C1486" t="s">
        <v>282</v>
      </c>
      <c r="D1486">
        <v>1</v>
      </c>
      <c r="E1486" t="s">
        <v>5</v>
      </c>
      <c r="F1486" t="s">
        <v>356</v>
      </c>
    </row>
    <row r="1487" spans="1:6" hidden="1" x14ac:dyDescent="0.35">
      <c r="A1487" s="110">
        <v>45859</v>
      </c>
      <c r="B1487" t="s">
        <v>136</v>
      </c>
      <c r="C1487" t="s">
        <v>264</v>
      </c>
      <c r="D1487">
        <v>40</v>
      </c>
      <c r="E1487" t="s">
        <v>5</v>
      </c>
      <c r="F1487" t="s">
        <v>356</v>
      </c>
    </row>
    <row r="1488" spans="1:6" hidden="1" x14ac:dyDescent="0.35">
      <c r="A1488" s="110">
        <v>45859</v>
      </c>
      <c r="B1488" t="s">
        <v>147</v>
      </c>
      <c r="C1488" t="s">
        <v>264</v>
      </c>
      <c r="D1488">
        <v>26</v>
      </c>
      <c r="E1488" t="s">
        <v>5</v>
      </c>
      <c r="F1488" t="s">
        <v>356</v>
      </c>
    </row>
    <row r="1489" spans="1:6" hidden="1" x14ac:dyDescent="0.35">
      <c r="A1489" s="110">
        <v>45859</v>
      </c>
      <c r="B1489" t="s">
        <v>135</v>
      </c>
      <c r="C1489" t="s">
        <v>264</v>
      </c>
      <c r="D1489">
        <v>23</v>
      </c>
      <c r="E1489" t="s">
        <v>5</v>
      </c>
      <c r="F1489" t="s">
        <v>356</v>
      </c>
    </row>
    <row r="1490" spans="1:6" hidden="1" x14ac:dyDescent="0.35">
      <c r="A1490" s="110">
        <v>45859</v>
      </c>
      <c r="B1490" t="s">
        <v>139</v>
      </c>
      <c r="C1490" t="s">
        <v>264</v>
      </c>
      <c r="D1490">
        <v>1</v>
      </c>
      <c r="E1490" t="s">
        <v>5</v>
      </c>
      <c r="F1490" t="s">
        <v>356</v>
      </c>
    </row>
    <row r="1491" spans="1:6" hidden="1" x14ac:dyDescent="0.35">
      <c r="A1491" s="110">
        <v>45859</v>
      </c>
      <c r="B1491" t="s">
        <v>131</v>
      </c>
      <c r="E1491" t="s">
        <v>5</v>
      </c>
      <c r="F1491" t="s">
        <v>356</v>
      </c>
    </row>
    <row r="1492" spans="1:6" hidden="1" x14ac:dyDescent="0.35">
      <c r="A1492" s="110">
        <v>45859</v>
      </c>
      <c r="B1492" t="s">
        <v>140</v>
      </c>
      <c r="C1492" t="s">
        <v>282</v>
      </c>
      <c r="D1492">
        <v>2</v>
      </c>
      <c r="E1492" t="s">
        <v>5</v>
      </c>
      <c r="F1492" t="s">
        <v>356</v>
      </c>
    </row>
    <row r="1493" spans="1:6" hidden="1" x14ac:dyDescent="0.35">
      <c r="A1493" s="110">
        <v>45859</v>
      </c>
      <c r="B1493" t="s">
        <v>290</v>
      </c>
      <c r="C1493" t="s">
        <v>254</v>
      </c>
      <c r="D1493">
        <v>1.5</v>
      </c>
      <c r="E1493" t="s">
        <v>5</v>
      </c>
      <c r="F1493" t="s">
        <v>356</v>
      </c>
    </row>
    <row r="1494" spans="1:6" hidden="1" x14ac:dyDescent="0.35">
      <c r="A1494" s="110">
        <v>45859</v>
      </c>
      <c r="B1494" t="s">
        <v>143</v>
      </c>
      <c r="C1494" t="s">
        <v>439</v>
      </c>
      <c r="E1494" t="s">
        <v>5</v>
      </c>
      <c r="F1494" t="s">
        <v>356</v>
      </c>
    </row>
    <row r="1495" spans="1:6" hidden="1" x14ac:dyDescent="0.35">
      <c r="A1495" s="110">
        <v>45859</v>
      </c>
      <c r="B1495" t="s">
        <v>227</v>
      </c>
      <c r="E1495" t="s">
        <v>5</v>
      </c>
      <c r="F1495" t="s">
        <v>356</v>
      </c>
    </row>
    <row r="1496" spans="1:6" hidden="1" x14ac:dyDescent="0.35">
      <c r="A1496" s="110">
        <v>45859</v>
      </c>
      <c r="B1496" t="s">
        <v>148</v>
      </c>
      <c r="C1496" t="s">
        <v>282</v>
      </c>
      <c r="D1496">
        <v>1</v>
      </c>
      <c r="E1496" t="s">
        <v>5</v>
      </c>
      <c r="F1496" t="s">
        <v>356</v>
      </c>
    </row>
    <row r="1497" spans="1:6" hidden="1" x14ac:dyDescent="0.35">
      <c r="A1497" s="110">
        <v>45859</v>
      </c>
      <c r="B1497" t="s">
        <v>149</v>
      </c>
      <c r="C1497" t="s">
        <v>282</v>
      </c>
      <c r="D1497">
        <v>1</v>
      </c>
      <c r="E1497" t="s">
        <v>5</v>
      </c>
      <c r="F1497" t="s">
        <v>356</v>
      </c>
    </row>
    <row r="1498" spans="1:6" hidden="1" x14ac:dyDescent="0.35">
      <c r="A1498" s="110">
        <v>45859</v>
      </c>
      <c r="B1498" t="s">
        <v>289</v>
      </c>
      <c r="C1498" t="s">
        <v>264</v>
      </c>
      <c r="D1498">
        <v>6</v>
      </c>
      <c r="E1498" t="s">
        <v>5</v>
      </c>
      <c r="F1498" t="s">
        <v>356</v>
      </c>
    </row>
    <row r="1499" spans="1:6" hidden="1" x14ac:dyDescent="0.35">
      <c r="A1499" s="110">
        <v>45859</v>
      </c>
      <c r="B1499" t="s">
        <v>132</v>
      </c>
      <c r="C1499" t="s">
        <v>264</v>
      </c>
      <c r="D1499">
        <v>6</v>
      </c>
      <c r="E1499" t="s">
        <v>5</v>
      </c>
      <c r="F1499" t="s">
        <v>356</v>
      </c>
    </row>
    <row r="1500" spans="1:6" hidden="1" x14ac:dyDescent="0.35">
      <c r="A1500" s="110">
        <v>45859</v>
      </c>
      <c r="B1500" t="s">
        <v>144</v>
      </c>
      <c r="C1500" t="s">
        <v>264</v>
      </c>
      <c r="D1500">
        <v>3</v>
      </c>
      <c r="E1500" t="s">
        <v>5</v>
      </c>
      <c r="F1500" t="s">
        <v>356</v>
      </c>
    </row>
    <row r="1501" spans="1:6" hidden="1" x14ac:dyDescent="0.35">
      <c r="A1501" s="110">
        <v>45859</v>
      </c>
      <c r="B1501" t="s">
        <v>349</v>
      </c>
      <c r="C1501" t="s">
        <v>438</v>
      </c>
      <c r="D1501">
        <v>4</v>
      </c>
      <c r="E1501" t="s">
        <v>5</v>
      </c>
      <c r="F1501" t="s">
        <v>356</v>
      </c>
    </row>
    <row r="1502" spans="1:6" hidden="1" x14ac:dyDescent="0.35">
      <c r="A1502" s="110">
        <v>45859</v>
      </c>
      <c r="B1502" t="s">
        <v>134</v>
      </c>
      <c r="C1502" t="s">
        <v>440</v>
      </c>
      <c r="E1502" t="s">
        <v>5</v>
      </c>
      <c r="F1502" t="s">
        <v>356</v>
      </c>
    </row>
    <row r="1503" spans="1:6" hidden="1" x14ac:dyDescent="0.35">
      <c r="A1503" s="110">
        <v>45859</v>
      </c>
      <c r="B1503" t="s">
        <v>453</v>
      </c>
      <c r="C1503" t="s">
        <v>264</v>
      </c>
      <c r="D1503">
        <v>5</v>
      </c>
      <c r="E1503" t="s">
        <v>5</v>
      </c>
      <c r="F1503" t="s">
        <v>356</v>
      </c>
    </row>
    <row r="1504" spans="1:6" hidden="1" x14ac:dyDescent="0.35">
      <c r="A1504" s="110">
        <v>45859</v>
      </c>
      <c r="B1504" t="s">
        <v>441</v>
      </c>
      <c r="C1504" t="s">
        <v>264</v>
      </c>
      <c r="E1504" t="s">
        <v>5</v>
      </c>
      <c r="F1504" t="s">
        <v>356</v>
      </c>
    </row>
    <row r="1505" spans="1:6" hidden="1" x14ac:dyDescent="0.35">
      <c r="A1505" s="110">
        <v>45859</v>
      </c>
      <c r="B1505" t="s">
        <v>442</v>
      </c>
      <c r="C1505" t="s">
        <v>264</v>
      </c>
      <c r="D1505">
        <v>0</v>
      </c>
      <c r="E1505" t="s">
        <v>5</v>
      </c>
      <c r="F1505" t="s">
        <v>356</v>
      </c>
    </row>
    <row r="1506" spans="1:6" hidden="1" x14ac:dyDescent="0.35">
      <c r="A1506" s="110">
        <v>45859</v>
      </c>
      <c r="B1506" t="s">
        <v>443</v>
      </c>
      <c r="C1506" t="s">
        <v>264</v>
      </c>
      <c r="D1506">
        <v>10</v>
      </c>
      <c r="E1506" t="s">
        <v>5</v>
      </c>
      <c r="F1506" t="s">
        <v>356</v>
      </c>
    </row>
    <row r="1507" spans="1:6" hidden="1" x14ac:dyDescent="0.35">
      <c r="A1507" s="110">
        <v>45859</v>
      </c>
      <c r="B1507" t="s">
        <v>455</v>
      </c>
      <c r="C1507" t="s">
        <v>264</v>
      </c>
      <c r="D1507">
        <v>5</v>
      </c>
      <c r="E1507" t="s">
        <v>5</v>
      </c>
      <c r="F1507" t="s">
        <v>356</v>
      </c>
    </row>
    <row r="1508" spans="1:6" hidden="1" x14ac:dyDescent="0.35">
      <c r="A1508" s="110">
        <v>45859</v>
      </c>
      <c r="B1508" t="s">
        <v>444</v>
      </c>
      <c r="C1508" t="s">
        <v>438</v>
      </c>
      <c r="D1508">
        <v>0.75</v>
      </c>
      <c r="E1508" t="s">
        <v>5</v>
      </c>
      <c r="F1508" t="s">
        <v>356</v>
      </c>
    </row>
    <row r="1509" spans="1:6" hidden="1" x14ac:dyDescent="0.35">
      <c r="A1509" s="110">
        <v>45859</v>
      </c>
      <c r="B1509" t="s">
        <v>445</v>
      </c>
      <c r="C1509" t="s">
        <v>439</v>
      </c>
      <c r="E1509" t="s">
        <v>5</v>
      </c>
      <c r="F1509" t="s">
        <v>356</v>
      </c>
    </row>
    <row r="1510" spans="1:6" hidden="1" x14ac:dyDescent="0.35">
      <c r="A1510" s="110">
        <v>45859</v>
      </c>
      <c r="B1510" t="s">
        <v>446</v>
      </c>
      <c r="C1510" t="s">
        <v>439</v>
      </c>
      <c r="E1510" t="s">
        <v>5</v>
      </c>
      <c r="F1510" t="s">
        <v>356</v>
      </c>
    </row>
    <row r="1511" spans="1:6" hidden="1" x14ac:dyDescent="0.35">
      <c r="A1511" s="110">
        <v>45859</v>
      </c>
      <c r="B1511" t="s">
        <v>447</v>
      </c>
      <c r="C1511" t="s">
        <v>264</v>
      </c>
      <c r="D1511">
        <v>25</v>
      </c>
      <c r="E1511" t="s">
        <v>5</v>
      </c>
      <c r="F1511" t="s">
        <v>356</v>
      </c>
    </row>
    <row r="1512" spans="1:6" hidden="1" x14ac:dyDescent="0.35">
      <c r="A1512" s="110">
        <v>45859</v>
      </c>
      <c r="B1512" t="s">
        <v>448</v>
      </c>
      <c r="C1512" t="s">
        <v>264</v>
      </c>
      <c r="D1512">
        <v>17</v>
      </c>
      <c r="E1512" t="s">
        <v>5</v>
      </c>
      <c r="F1512" t="s">
        <v>356</v>
      </c>
    </row>
    <row r="1513" spans="1:6" hidden="1" x14ac:dyDescent="0.35">
      <c r="A1513" s="110">
        <v>45859</v>
      </c>
      <c r="B1513" t="s">
        <v>467</v>
      </c>
      <c r="C1513" t="s">
        <v>264</v>
      </c>
      <c r="D1513">
        <v>540</v>
      </c>
      <c r="E1513" t="s">
        <v>5</v>
      </c>
      <c r="F1513" t="s">
        <v>356</v>
      </c>
    </row>
    <row r="1514" spans="1:6" hidden="1" x14ac:dyDescent="0.35">
      <c r="A1514" s="110">
        <v>45859</v>
      </c>
      <c r="B1514" t="s">
        <v>453</v>
      </c>
      <c r="C1514" t="s">
        <v>264</v>
      </c>
      <c r="D1514">
        <v>0</v>
      </c>
      <c r="E1514" t="s">
        <v>5</v>
      </c>
      <c r="F1514" t="s">
        <v>356</v>
      </c>
    </row>
    <row r="1515" spans="1:6" hidden="1" x14ac:dyDescent="0.35">
      <c r="A1515" s="110">
        <v>45859</v>
      </c>
      <c r="B1515" t="s">
        <v>468</v>
      </c>
      <c r="C1515" t="s">
        <v>264</v>
      </c>
      <c r="D1515">
        <v>0</v>
      </c>
      <c r="E1515" t="s">
        <v>5</v>
      </c>
      <c r="F1515" t="s">
        <v>356</v>
      </c>
    </row>
    <row r="1516" spans="1:6" hidden="1" x14ac:dyDescent="0.35">
      <c r="A1516" s="110">
        <v>45859</v>
      </c>
      <c r="B1516" t="s">
        <v>469</v>
      </c>
      <c r="C1516" t="s">
        <v>264</v>
      </c>
      <c r="D1516">
        <v>48</v>
      </c>
      <c r="E1516" t="s">
        <v>5</v>
      </c>
      <c r="F1516" t="s">
        <v>356</v>
      </c>
    </row>
    <row r="1517" spans="1:6" hidden="1" x14ac:dyDescent="0.35">
      <c r="A1517" s="110">
        <v>45859</v>
      </c>
      <c r="B1517" t="s">
        <v>470</v>
      </c>
      <c r="C1517" t="s">
        <v>264</v>
      </c>
      <c r="D1517">
        <v>46</v>
      </c>
      <c r="E1517" t="s">
        <v>5</v>
      </c>
      <c r="F1517" t="s">
        <v>356</v>
      </c>
    </row>
    <row r="1518" spans="1:6" hidden="1" x14ac:dyDescent="0.35">
      <c r="A1518" s="110">
        <v>45859</v>
      </c>
      <c r="B1518" t="s">
        <v>519</v>
      </c>
      <c r="C1518" t="s">
        <v>264</v>
      </c>
      <c r="D1518">
        <v>5</v>
      </c>
      <c r="E1518" t="s">
        <v>5</v>
      </c>
      <c r="F1518" t="s">
        <v>356</v>
      </c>
    </row>
    <row r="1519" spans="1:6" hidden="1" x14ac:dyDescent="0.35">
      <c r="A1519" s="110">
        <v>45859</v>
      </c>
      <c r="B1519" t="s">
        <v>520</v>
      </c>
      <c r="C1519" t="s">
        <v>264</v>
      </c>
      <c r="D1519">
        <v>68</v>
      </c>
      <c r="E1519" t="s">
        <v>5</v>
      </c>
      <c r="F1519" t="s">
        <v>356</v>
      </c>
    </row>
    <row r="1520" spans="1:6" hidden="1" x14ac:dyDescent="0.35">
      <c r="A1520" s="110">
        <v>45859</v>
      </c>
      <c r="B1520" t="s">
        <v>521</v>
      </c>
      <c r="C1520" t="s">
        <v>264</v>
      </c>
      <c r="D1520">
        <v>14</v>
      </c>
      <c r="E1520" t="s">
        <v>5</v>
      </c>
      <c r="F1520" t="s">
        <v>356</v>
      </c>
    </row>
    <row r="1521" spans="1:6" hidden="1" x14ac:dyDescent="0.35">
      <c r="A1521" s="110">
        <v>45859</v>
      </c>
      <c r="B1521" t="s">
        <v>522</v>
      </c>
      <c r="C1521" t="s">
        <v>264</v>
      </c>
      <c r="D1521">
        <v>87</v>
      </c>
      <c r="E1521" t="s">
        <v>5</v>
      </c>
      <c r="F1521" t="s">
        <v>356</v>
      </c>
    </row>
    <row r="1522" spans="1:6" hidden="1" x14ac:dyDescent="0.35">
      <c r="A1522" s="110">
        <v>45859</v>
      </c>
      <c r="B1522" t="s">
        <v>523</v>
      </c>
      <c r="C1522" t="s">
        <v>264</v>
      </c>
      <c r="D1522">
        <v>14</v>
      </c>
      <c r="E1522" t="s">
        <v>5</v>
      </c>
      <c r="F1522" t="s">
        <v>356</v>
      </c>
    </row>
    <row r="1523" spans="1:6" hidden="1" x14ac:dyDescent="0.35">
      <c r="A1523" s="110">
        <v>45859</v>
      </c>
      <c r="B1523" t="s">
        <v>524</v>
      </c>
      <c r="C1523" t="s">
        <v>264</v>
      </c>
      <c r="D1523">
        <v>174</v>
      </c>
      <c r="E1523" t="s">
        <v>5</v>
      </c>
      <c r="F1523" t="s">
        <v>356</v>
      </c>
    </row>
    <row r="1524" spans="1:6" hidden="1" x14ac:dyDescent="0.35">
      <c r="A1524" s="110">
        <v>45859</v>
      </c>
      <c r="B1524" t="s">
        <v>525</v>
      </c>
      <c r="C1524" t="s">
        <v>264</v>
      </c>
      <c r="D1524">
        <v>0</v>
      </c>
      <c r="E1524" t="s">
        <v>5</v>
      </c>
      <c r="F1524" t="s">
        <v>356</v>
      </c>
    </row>
    <row r="1525" spans="1:6" hidden="1" x14ac:dyDescent="0.35">
      <c r="A1525" s="110">
        <v>45859</v>
      </c>
      <c r="B1525" t="s">
        <v>526</v>
      </c>
      <c r="C1525" t="s">
        <v>264</v>
      </c>
      <c r="D1525">
        <v>0</v>
      </c>
      <c r="E1525" t="s">
        <v>5</v>
      </c>
      <c r="F1525" t="s">
        <v>356</v>
      </c>
    </row>
    <row r="1526" spans="1:6" hidden="1" x14ac:dyDescent="0.35">
      <c r="A1526" s="110">
        <v>45859</v>
      </c>
      <c r="B1526" t="s">
        <v>192</v>
      </c>
      <c r="C1526" t="s">
        <v>264</v>
      </c>
      <c r="D1526">
        <v>35</v>
      </c>
      <c r="E1526" t="s">
        <v>383</v>
      </c>
      <c r="F1526" t="s">
        <v>356</v>
      </c>
    </row>
    <row r="1527" spans="1:6" hidden="1" x14ac:dyDescent="0.35">
      <c r="A1527" s="110">
        <v>45859</v>
      </c>
      <c r="B1527" t="s">
        <v>287</v>
      </c>
      <c r="C1527" t="s">
        <v>254</v>
      </c>
      <c r="D1527">
        <v>1.75</v>
      </c>
      <c r="E1527" t="s">
        <v>383</v>
      </c>
      <c r="F1527" t="s">
        <v>356</v>
      </c>
    </row>
    <row r="1528" spans="1:6" hidden="1" x14ac:dyDescent="0.35">
      <c r="A1528" s="110">
        <v>45859</v>
      </c>
      <c r="B1528" t="s">
        <v>111</v>
      </c>
      <c r="C1528" t="s">
        <v>254</v>
      </c>
      <c r="D1528">
        <v>0.5</v>
      </c>
      <c r="E1528" t="s">
        <v>383</v>
      </c>
      <c r="F1528" t="s">
        <v>356</v>
      </c>
    </row>
    <row r="1529" spans="1:6" hidden="1" x14ac:dyDescent="0.35">
      <c r="A1529" s="110">
        <v>45859</v>
      </c>
      <c r="B1529" t="s">
        <v>617</v>
      </c>
      <c r="C1529" t="s">
        <v>592</v>
      </c>
      <c r="D1529">
        <v>66</v>
      </c>
      <c r="E1529" t="s">
        <v>383</v>
      </c>
      <c r="F1529" t="s">
        <v>356</v>
      </c>
    </row>
    <row r="1530" spans="1:6" hidden="1" x14ac:dyDescent="0.35">
      <c r="A1530" s="110">
        <v>45859</v>
      </c>
      <c r="B1530" t="s">
        <v>618</v>
      </c>
      <c r="C1530" t="s">
        <v>592</v>
      </c>
      <c r="D1530">
        <v>30</v>
      </c>
      <c r="E1530" t="s">
        <v>383</v>
      </c>
      <c r="F1530" t="s">
        <v>356</v>
      </c>
    </row>
    <row r="1531" spans="1:6" hidden="1" x14ac:dyDescent="0.35">
      <c r="A1531" s="110">
        <v>45859</v>
      </c>
      <c r="B1531" t="s">
        <v>219</v>
      </c>
      <c r="C1531" t="s">
        <v>254</v>
      </c>
      <c r="D1531">
        <v>0.5</v>
      </c>
      <c r="E1531" t="s">
        <v>1</v>
      </c>
      <c r="F1531" t="s">
        <v>356</v>
      </c>
    </row>
    <row r="1532" spans="1:6" hidden="1" x14ac:dyDescent="0.35">
      <c r="A1532" s="110">
        <v>45859</v>
      </c>
      <c r="B1532" t="s">
        <v>195</v>
      </c>
      <c r="C1532" t="s">
        <v>254</v>
      </c>
      <c r="D1532">
        <v>0.25</v>
      </c>
      <c r="E1532" t="s">
        <v>383</v>
      </c>
      <c r="F1532" t="s">
        <v>356</v>
      </c>
    </row>
    <row r="1533" spans="1:6" hidden="1" x14ac:dyDescent="0.35">
      <c r="A1533" s="110">
        <v>45859</v>
      </c>
      <c r="B1533" t="s">
        <v>130</v>
      </c>
      <c r="C1533" t="s">
        <v>254</v>
      </c>
      <c r="D1533">
        <v>0.2</v>
      </c>
      <c r="E1533" t="s">
        <v>383</v>
      </c>
      <c r="F1533" t="s">
        <v>356</v>
      </c>
    </row>
    <row r="1534" spans="1:6" hidden="1" x14ac:dyDescent="0.35">
      <c r="A1534" s="110">
        <v>45859</v>
      </c>
      <c r="B1534" t="s">
        <v>185</v>
      </c>
      <c r="C1534" t="s">
        <v>254</v>
      </c>
      <c r="D1534">
        <v>4</v>
      </c>
      <c r="E1534" t="s">
        <v>383</v>
      </c>
      <c r="F1534" t="s">
        <v>356</v>
      </c>
    </row>
    <row r="1535" spans="1:6" hidden="1" x14ac:dyDescent="0.35">
      <c r="A1535" s="110">
        <v>45859</v>
      </c>
      <c r="B1535" t="s">
        <v>619</v>
      </c>
      <c r="C1535" t="s">
        <v>280</v>
      </c>
      <c r="D1535">
        <v>0.31</v>
      </c>
      <c r="E1535" t="s">
        <v>383</v>
      </c>
      <c r="F1535" t="s">
        <v>356</v>
      </c>
    </row>
    <row r="1536" spans="1:6" hidden="1" x14ac:dyDescent="0.35">
      <c r="A1536" s="110">
        <v>45859</v>
      </c>
      <c r="B1536" t="s">
        <v>178</v>
      </c>
      <c r="C1536" t="s">
        <v>254</v>
      </c>
      <c r="D1536">
        <v>10</v>
      </c>
      <c r="E1536" t="s">
        <v>3</v>
      </c>
      <c r="F1536" t="s">
        <v>353</v>
      </c>
    </row>
    <row r="1537" spans="1:6" hidden="1" x14ac:dyDescent="0.35">
      <c r="A1537" s="110">
        <v>45859</v>
      </c>
      <c r="B1537" t="s">
        <v>247</v>
      </c>
      <c r="C1537" t="s">
        <v>254</v>
      </c>
      <c r="D1537">
        <v>75</v>
      </c>
      <c r="E1537" t="s">
        <v>1</v>
      </c>
      <c r="F1537" t="s">
        <v>353</v>
      </c>
    </row>
    <row r="1538" spans="1:6" hidden="1" x14ac:dyDescent="0.35">
      <c r="A1538" s="110">
        <v>45859</v>
      </c>
      <c r="B1538" t="s">
        <v>246</v>
      </c>
      <c r="C1538" t="s">
        <v>254</v>
      </c>
      <c r="D1538">
        <v>37.5</v>
      </c>
      <c r="E1538" t="s">
        <v>1</v>
      </c>
      <c r="F1538" t="s">
        <v>353</v>
      </c>
    </row>
    <row r="1539" spans="1:6" hidden="1" x14ac:dyDescent="0.35">
      <c r="A1539" s="110">
        <v>45859</v>
      </c>
      <c r="B1539" t="s">
        <v>248</v>
      </c>
      <c r="C1539" t="s">
        <v>254</v>
      </c>
      <c r="D1539">
        <v>25.2</v>
      </c>
      <c r="E1539" t="s">
        <v>1</v>
      </c>
      <c r="F1539" t="s">
        <v>353</v>
      </c>
    </row>
    <row r="1540" spans="1:6" hidden="1" x14ac:dyDescent="0.35">
      <c r="A1540" s="110">
        <v>45859</v>
      </c>
      <c r="B1540" t="s">
        <v>330</v>
      </c>
      <c r="C1540" t="s">
        <v>254</v>
      </c>
      <c r="D1540">
        <v>17</v>
      </c>
      <c r="E1540" t="s">
        <v>3</v>
      </c>
      <c r="F1540" t="s">
        <v>353</v>
      </c>
    </row>
    <row r="1541" spans="1:6" hidden="1" x14ac:dyDescent="0.35">
      <c r="A1541" s="110">
        <v>45859</v>
      </c>
      <c r="B1541" t="s">
        <v>127</v>
      </c>
      <c r="C1541" t="s">
        <v>280</v>
      </c>
      <c r="D1541">
        <v>15</v>
      </c>
      <c r="E1541" t="s">
        <v>383</v>
      </c>
      <c r="F1541" t="s">
        <v>353</v>
      </c>
    </row>
    <row r="1542" spans="1:6" hidden="1" x14ac:dyDescent="0.35">
      <c r="A1542" s="110">
        <v>45859</v>
      </c>
      <c r="B1542" t="s">
        <v>236</v>
      </c>
      <c r="C1542" t="s">
        <v>254</v>
      </c>
      <c r="D1542">
        <v>5</v>
      </c>
      <c r="E1542" t="s">
        <v>384</v>
      </c>
      <c r="F1542" t="s">
        <v>353</v>
      </c>
    </row>
    <row r="1543" spans="1:6" hidden="1" x14ac:dyDescent="0.35">
      <c r="A1543" s="110">
        <v>45859</v>
      </c>
      <c r="B1543" t="s">
        <v>235</v>
      </c>
      <c r="C1543" t="s">
        <v>254</v>
      </c>
      <c r="D1543">
        <v>9</v>
      </c>
      <c r="E1543" t="s">
        <v>384</v>
      </c>
      <c r="F1543" t="s">
        <v>353</v>
      </c>
    </row>
    <row r="1544" spans="1:6" hidden="1" x14ac:dyDescent="0.35">
      <c r="A1544" s="110">
        <v>45859</v>
      </c>
      <c r="B1544" t="s">
        <v>204</v>
      </c>
      <c r="C1544" t="s">
        <v>254</v>
      </c>
      <c r="D1544">
        <v>3</v>
      </c>
      <c r="E1544" t="s">
        <v>3</v>
      </c>
      <c r="F1544" t="s">
        <v>353</v>
      </c>
    </row>
    <row r="1545" spans="1:6" hidden="1" x14ac:dyDescent="0.35">
      <c r="A1545" s="110">
        <v>45859</v>
      </c>
      <c r="B1545" t="s">
        <v>620</v>
      </c>
      <c r="C1545" t="s">
        <v>254</v>
      </c>
      <c r="D1545">
        <v>3</v>
      </c>
      <c r="E1545" t="s">
        <v>383</v>
      </c>
      <c r="F1545" t="s">
        <v>353</v>
      </c>
    </row>
    <row r="1546" spans="1:6" hidden="1" x14ac:dyDescent="0.35">
      <c r="A1546" s="110">
        <v>45859</v>
      </c>
      <c r="B1546" t="s">
        <v>225</v>
      </c>
      <c r="C1546" t="s">
        <v>254</v>
      </c>
      <c r="D1546">
        <v>5</v>
      </c>
      <c r="E1546" t="s">
        <v>1</v>
      </c>
      <c r="F1546" t="s">
        <v>353</v>
      </c>
    </row>
    <row r="1547" spans="1:6" hidden="1" x14ac:dyDescent="0.35">
      <c r="A1547" s="110">
        <v>45859</v>
      </c>
      <c r="B1547" t="s">
        <v>174</v>
      </c>
      <c r="C1547" t="s">
        <v>254</v>
      </c>
      <c r="D1547">
        <v>1</v>
      </c>
      <c r="E1547" t="s">
        <v>1</v>
      </c>
      <c r="F1547" t="s">
        <v>353</v>
      </c>
    </row>
    <row r="1548" spans="1:6" hidden="1" x14ac:dyDescent="0.35">
      <c r="A1548" s="110">
        <v>45859</v>
      </c>
      <c r="B1548" t="s">
        <v>432</v>
      </c>
      <c r="C1548" t="s">
        <v>254</v>
      </c>
      <c r="D1548">
        <v>0.3</v>
      </c>
      <c r="E1548" t="s">
        <v>1</v>
      </c>
      <c r="F1548" t="s">
        <v>353</v>
      </c>
    </row>
    <row r="1549" spans="1:6" hidden="1" x14ac:dyDescent="0.35">
      <c r="A1549" s="110">
        <v>45859</v>
      </c>
      <c r="B1549" t="s">
        <v>433</v>
      </c>
      <c r="C1549" t="s">
        <v>254</v>
      </c>
      <c r="D1549">
        <v>1.6</v>
      </c>
      <c r="E1549" t="s">
        <v>1</v>
      </c>
      <c r="F1549" t="s">
        <v>353</v>
      </c>
    </row>
    <row r="1550" spans="1:6" hidden="1" x14ac:dyDescent="0.35">
      <c r="A1550" s="110">
        <v>45859</v>
      </c>
      <c r="B1550" t="s">
        <v>221</v>
      </c>
      <c r="C1550" t="s">
        <v>254</v>
      </c>
      <c r="D1550">
        <v>13</v>
      </c>
      <c r="E1550" t="s">
        <v>3</v>
      </c>
      <c r="F1550" t="s">
        <v>353</v>
      </c>
    </row>
    <row r="1551" spans="1:6" hidden="1" x14ac:dyDescent="0.35">
      <c r="A1551" s="110">
        <v>45859</v>
      </c>
      <c r="B1551" t="s">
        <v>486</v>
      </c>
      <c r="C1551" t="s">
        <v>254</v>
      </c>
      <c r="D1551">
        <v>0.1</v>
      </c>
      <c r="E1551" t="s">
        <v>384</v>
      </c>
      <c r="F1551" t="s">
        <v>353</v>
      </c>
    </row>
    <row r="1552" spans="1:6" hidden="1" x14ac:dyDescent="0.35">
      <c r="A1552" s="110">
        <v>45859</v>
      </c>
      <c r="B1552" t="s">
        <v>309</v>
      </c>
      <c r="C1552" t="s">
        <v>254</v>
      </c>
      <c r="D1552">
        <v>3</v>
      </c>
      <c r="E1552" t="s">
        <v>384</v>
      </c>
      <c r="F1552" t="s">
        <v>353</v>
      </c>
    </row>
    <row r="1553" spans="1:6" hidden="1" x14ac:dyDescent="0.35">
      <c r="A1553" s="110">
        <v>45859</v>
      </c>
      <c r="B1553" t="s">
        <v>250</v>
      </c>
      <c r="C1553" t="s">
        <v>254</v>
      </c>
      <c r="D1553">
        <v>1</v>
      </c>
      <c r="E1553" t="s">
        <v>3</v>
      </c>
      <c r="F1553" t="s">
        <v>353</v>
      </c>
    </row>
    <row r="1554" spans="1:6" hidden="1" x14ac:dyDescent="0.35">
      <c r="A1554" s="110">
        <v>45859</v>
      </c>
      <c r="B1554" t="s">
        <v>281</v>
      </c>
      <c r="C1554" t="s">
        <v>254</v>
      </c>
      <c r="D1554">
        <v>1</v>
      </c>
      <c r="E1554" t="s">
        <v>384</v>
      </c>
      <c r="F1554" t="s">
        <v>353</v>
      </c>
    </row>
    <row r="1555" spans="1:6" hidden="1" x14ac:dyDescent="0.35">
      <c r="A1555" s="110">
        <v>45859</v>
      </c>
      <c r="B1555" t="s">
        <v>179</v>
      </c>
      <c r="C1555" t="s">
        <v>254</v>
      </c>
      <c r="D1555">
        <v>0.75</v>
      </c>
      <c r="E1555" t="s">
        <v>384</v>
      </c>
      <c r="F1555" t="s">
        <v>353</v>
      </c>
    </row>
    <row r="1556" spans="1:6" hidden="1" x14ac:dyDescent="0.35">
      <c r="A1556" s="110">
        <v>45859</v>
      </c>
      <c r="B1556" t="s">
        <v>173</v>
      </c>
      <c r="C1556" t="s">
        <v>254</v>
      </c>
      <c r="D1556">
        <v>0.15</v>
      </c>
      <c r="E1556" t="s">
        <v>1</v>
      </c>
      <c r="F1556" t="s">
        <v>353</v>
      </c>
    </row>
    <row r="1557" spans="1:6" hidden="1" x14ac:dyDescent="0.35">
      <c r="A1557" s="110">
        <v>45859</v>
      </c>
      <c r="B1557" t="s">
        <v>200</v>
      </c>
      <c r="C1557" t="s">
        <v>254</v>
      </c>
      <c r="D1557">
        <v>0.95</v>
      </c>
      <c r="E1557" t="s">
        <v>3</v>
      </c>
      <c r="F1557" t="s">
        <v>353</v>
      </c>
    </row>
    <row r="1558" spans="1:6" hidden="1" x14ac:dyDescent="0.35">
      <c r="A1558" s="110">
        <v>45859</v>
      </c>
      <c r="B1558" t="s">
        <v>203</v>
      </c>
      <c r="C1558" t="s">
        <v>254</v>
      </c>
      <c r="D1558">
        <v>4.7</v>
      </c>
      <c r="E1558" t="s">
        <v>384</v>
      </c>
      <c r="F1558" t="s">
        <v>353</v>
      </c>
    </row>
    <row r="1559" spans="1:6" hidden="1" x14ac:dyDescent="0.35">
      <c r="A1559" s="110">
        <v>45859</v>
      </c>
      <c r="B1559" t="s">
        <v>202</v>
      </c>
      <c r="C1559" t="s">
        <v>254</v>
      </c>
      <c r="D1559">
        <v>2.2999999999999998</v>
      </c>
      <c r="E1559" t="s">
        <v>3</v>
      </c>
      <c r="F1559" t="s">
        <v>353</v>
      </c>
    </row>
    <row r="1560" spans="1:6" hidden="1" x14ac:dyDescent="0.35">
      <c r="A1560" s="110">
        <v>45859</v>
      </c>
      <c r="B1560" t="s">
        <v>217</v>
      </c>
      <c r="C1560" t="s">
        <v>254</v>
      </c>
      <c r="D1560">
        <v>10</v>
      </c>
      <c r="E1560" t="s">
        <v>1</v>
      </c>
      <c r="F1560" t="s">
        <v>353</v>
      </c>
    </row>
    <row r="1561" spans="1:6" hidden="1" x14ac:dyDescent="0.35">
      <c r="A1561" s="110">
        <v>45859</v>
      </c>
      <c r="B1561" t="s">
        <v>222</v>
      </c>
      <c r="C1561" t="s">
        <v>254</v>
      </c>
      <c r="D1561">
        <v>25</v>
      </c>
      <c r="E1561" t="s">
        <v>1</v>
      </c>
      <c r="F1561" t="s">
        <v>353</v>
      </c>
    </row>
    <row r="1562" spans="1:6" hidden="1" x14ac:dyDescent="0.35">
      <c r="A1562" s="110">
        <v>45859</v>
      </c>
      <c r="B1562" t="s">
        <v>220</v>
      </c>
      <c r="C1562" t="s">
        <v>254</v>
      </c>
      <c r="D1562">
        <v>13</v>
      </c>
      <c r="E1562" t="s">
        <v>1</v>
      </c>
      <c r="F1562" t="s">
        <v>353</v>
      </c>
    </row>
    <row r="1563" spans="1:6" hidden="1" x14ac:dyDescent="0.35">
      <c r="A1563" s="110">
        <v>45859</v>
      </c>
      <c r="B1563" t="s">
        <v>241</v>
      </c>
      <c r="C1563" t="s">
        <v>254</v>
      </c>
      <c r="D1563">
        <v>9</v>
      </c>
      <c r="E1563" t="s">
        <v>384</v>
      </c>
      <c r="F1563" t="s">
        <v>353</v>
      </c>
    </row>
    <row r="1564" spans="1:6" hidden="1" x14ac:dyDescent="0.35">
      <c r="A1564" s="110">
        <v>45859</v>
      </c>
      <c r="B1564" t="s">
        <v>110</v>
      </c>
      <c r="C1564" t="s">
        <v>254</v>
      </c>
      <c r="D1564">
        <v>4.5999999999999996</v>
      </c>
      <c r="E1564" t="s">
        <v>3</v>
      </c>
      <c r="F1564" t="s">
        <v>353</v>
      </c>
    </row>
    <row r="1565" spans="1:6" hidden="1" x14ac:dyDescent="0.35">
      <c r="A1565" s="110">
        <v>45859</v>
      </c>
      <c r="B1565" t="s">
        <v>201</v>
      </c>
      <c r="C1565" t="s">
        <v>254</v>
      </c>
      <c r="D1565">
        <v>2.7</v>
      </c>
      <c r="E1565" t="s">
        <v>3</v>
      </c>
      <c r="F1565" t="s">
        <v>353</v>
      </c>
    </row>
    <row r="1566" spans="1:6" hidden="1" x14ac:dyDescent="0.35">
      <c r="A1566" s="110">
        <v>45859</v>
      </c>
      <c r="B1566" t="s">
        <v>218</v>
      </c>
      <c r="C1566" t="s">
        <v>254</v>
      </c>
      <c r="D1566">
        <v>1.9</v>
      </c>
      <c r="E1566" t="s">
        <v>1</v>
      </c>
      <c r="F1566" t="s">
        <v>353</v>
      </c>
    </row>
    <row r="1567" spans="1:6" hidden="1" x14ac:dyDescent="0.35">
      <c r="A1567" s="110">
        <v>45859</v>
      </c>
      <c r="B1567" t="s">
        <v>339</v>
      </c>
      <c r="C1567" t="s">
        <v>254</v>
      </c>
      <c r="D1567">
        <v>0.27</v>
      </c>
      <c r="E1567" t="s">
        <v>384</v>
      </c>
      <c r="F1567" t="s">
        <v>353</v>
      </c>
    </row>
    <row r="1568" spans="1:6" hidden="1" x14ac:dyDescent="0.35">
      <c r="A1568" s="110">
        <v>45859</v>
      </c>
      <c r="B1568" t="s">
        <v>219</v>
      </c>
      <c r="C1568" t="s">
        <v>254</v>
      </c>
      <c r="D1568">
        <v>0.96</v>
      </c>
      <c r="E1568" t="s">
        <v>1</v>
      </c>
      <c r="F1568" t="s">
        <v>353</v>
      </c>
    </row>
    <row r="1569" spans="1:6" hidden="1" x14ac:dyDescent="0.35">
      <c r="A1569" s="110">
        <v>45859</v>
      </c>
      <c r="B1569" t="s">
        <v>198</v>
      </c>
      <c r="C1569" t="s">
        <v>254</v>
      </c>
      <c r="D1569">
        <v>0.3</v>
      </c>
      <c r="E1569" t="s">
        <v>384</v>
      </c>
      <c r="F1569" t="s">
        <v>353</v>
      </c>
    </row>
    <row r="1570" spans="1:6" hidden="1" x14ac:dyDescent="0.35">
      <c r="A1570" s="110">
        <v>45859</v>
      </c>
      <c r="B1570" t="s">
        <v>206</v>
      </c>
      <c r="C1570" t="s">
        <v>254</v>
      </c>
      <c r="D1570">
        <v>0.6</v>
      </c>
      <c r="E1570" t="s">
        <v>384</v>
      </c>
      <c r="F1570" t="s">
        <v>353</v>
      </c>
    </row>
    <row r="1571" spans="1:6" hidden="1" x14ac:dyDescent="0.35">
      <c r="A1571" s="110">
        <v>45859</v>
      </c>
      <c r="B1571" t="s">
        <v>224</v>
      </c>
      <c r="C1571" t="s">
        <v>254</v>
      </c>
      <c r="D1571">
        <v>0.84</v>
      </c>
      <c r="E1571" t="s">
        <v>1</v>
      </c>
      <c r="F1571" t="s">
        <v>353</v>
      </c>
    </row>
    <row r="1572" spans="1:6" hidden="1" x14ac:dyDescent="0.35">
      <c r="A1572" s="110">
        <v>45859</v>
      </c>
      <c r="B1572" t="s">
        <v>251</v>
      </c>
      <c r="C1572" t="s">
        <v>254</v>
      </c>
      <c r="D1572">
        <v>5.0999999999999996</v>
      </c>
      <c r="E1572" t="s">
        <v>1</v>
      </c>
      <c r="F1572" t="s">
        <v>353</v>
      </c>
    </row>
    <row r="1573" spans="1:6" hidden="1" x14ac:dyDescent="0.35">
      <c r="A1573" s="110">
        <v>45859</v>
      </c>
      <c r="B1573" t="s">
        <v>335</v>
      </c>
      <c r="C1573" t="s">
        <v>280</v>
      </c>
      <c r="D1573">
        <v>4.5</v>
      </c>
      <c r="E1573" t="s">
        <v>3</v>
      </c>
      <c r="F1573" t="s">
        <v>353</v>
      </c>
    </row>
    <row r="1574" spans="1:6" hidden="1" x14ac:dyDescent="0.35">
      <c r="A1574" s="110">
        <v>45859</v>
      </c>
      <c r="B1574" t="s">
        <v>168</v>
      </c>
      <c r="C1574" t="s">
        <v>254</v>
      </c>
      <c r="D1574">
        <v>4.0999999999999996</v>
      </c>
      <c r="E1574" t="s">
        <v>313</v>
      </c>
      <c r="F1574" t="s">
        <v>353</v>
      </c>
    </row>
    <row r="1575" spans="1:6" hidden="1" x14ac:dyDescent="0.35">
      <c r="A1575" s="110">
        <v>45859</v>
      </c>
      <c r="B1575" t="s">
        <v>171</v>
      </c>
      <c r="C1575" t="s">
        <v>254</v>
      </c>
      <c r="D1575">
        <v>1</v>
      </c>
      <c r="E1575" t="s">
        <v>313</v>
      </c>
      <c r="F1575" t="s">
        <v>353</v>
      </c>
    </row>
    <row r="1576" spans="1:6" hidden="1" x14ac:dyDescent="0.35">
      <c r="A1576" s="110">
        <v>45859</v>
      </c>
      <c r="B1576" t="s">
        <v>55</v>
      </c>
      <c r="C1576" t="s">
        <v>264</v>
      </c>
      <c r="D1576">
        <v>360</v>
      </c>
      <c r="E1576" t="s">
        <v>386</v>
      </c>
      <c r="F1576" t="s">
        <v>353</v>
      </c>
    </row>
    <row r="1577" spans="1:6" hidden="1" x14ac:dyDescent="0.35">
      <c r="A1577" s="110">
        <v>45859</v>
      </c>
      <c r="B1577" t="s">
        <v>156</v>
      </c>
      <c r="C1577" t="s">
        <v>254</v>
      </c>
      <c r="D1577">
        <v>4.5</v>
      </c>
      <c r="E1577" t="s">
        <v>386</v>
      </c>
      <c r="F1577" t="s">
        <v>353</v>
      </c>
    </row>
    <row r="1578" spans="1:6" hidden="1" x14ac:dyDescent="0.35">
      <c r="A1578" s="110">
        <v>45859</v>
      </c>
      <c r="B1578" t="s">
        <v>154</v>
      </c>
      <c r="C1578" t="s">
        <v>254</v>
      </c>
      <c r="D1578">
        <v>3.6</v>
      </c>
      <c r="E1578" t="s">
        <v>386</v>
      </c>
      <c r="F1578" t="s">
        <v>353</v>
      </c>
    </row>
    <row r="1579" spans="1:6" hidden="1" x14ac:dyDescent="0.35">
      <c r="A1579" s="110">
        <v>45859</v>
      </c>
      <c r="B1579" t="s">
        <v>45</v>
      </c>
      <c r="C1579" t="s">
        <v>254</v>
      </c>
      <c r="D1579">
        <v>1</v>
      </c>
      <c r="E1579" t="s">
        <v>386</v>
      </c>
      <c r="F1579" t="s">
        <v>353</v>
      </c>
    </row>
    <row r="1580" spans="1:6" hidden="1" x14ac:dyDescent="0.35">
      <c r="A1580" s="110">
        <v>45859</v>
      </c>
      <c r="B1580" t="s">
        <v>153</v>
      </c>
      <c r="C1580" t="s">
        <v>254</v>
      </c>
      <c r="D1580">
        <v>7</v>
      </c>
      <c r="E1580" t="s">
        <v>386</v>
      </c>
      <c r="F1580" t="s">
        <v>353</v>
      </c>
    </row>
    <row r="1581" spans="1:6" hidden="1" x14ac:dyDescent="0.35">
      <c r="A1581" s="110">
        <v>45859</v>
      </c>
      <c r="B1581" t="s">
        <v>102</v>
      </c>
      <c r="C1581" t="s">
        <v>254</v>
      </c>
      <c r="D1581">
        <v>3.5</v>
      </c>
      <c r="E1581" t="s">
        <v>3</v>
      </c>
      <c r="F1581" t="s">
        <v>353</v>
      </c>
    </row>
    <row r="1582" spans="1:6" hidden="1" x14ac:dyDescent="0.35">
      <c r="A1582" s="110">
        <v>45859</v>
      </c>
      <c r="B1582" t="s">
        <v>214</v>
      </c>
      <c r="C1582" t="s">
        <v>254</v>
      </c>
      <c r="D1582">
        <v>0.5</v>
      </c>
      <c r="E1582">
        <v>0</v>
      </c>
      <c r="F1582" t="s">
        <v>353</v>
      </c>
    </row>
    <row r="1583" spans="1:6" hidden="1" x14ac:dyDescent="0.35">
      <c r="A1583" s="110">
        <v>45859</v>
      </c>
      <c r="B1583" t="s">
        <v>216</v>
      </c>
      <c r="C1583" t="s">
        <v>264</v>
      </c>
      <c r="D1583">
        <v>1.5</v>
      </c>
      <c r="E1583" t="s">
        <v>384</v>
      </c>
      <c r="F1583" t="s">
        <v>353</v>
      </c>
    </row>
    <row r="1584" spans="1:6" hidden="1" x14ac:dyDescent="0.35">
      <c r="A1584" s="110">
        <v>45859</v>
      </c>
      <c r="B1584" t="s">
        <v>193</v>
      </c>
      <c r="C1584" t="s">
        <v>280</v>
      </c>
      <c r="D1584">
        <v>0.15</v>
      </c>
      <c r="E1584" t="s">
        <v>383</v>
      </c>
      <c r="F1584" t="s">
        <v>353</v>
      </c>
    </row>
    <row r="1585" spans="1:7" hidden="1" x14ac:dyDescent="0.35">
      <c r="A1585" s="110">
        <v>45859</v>
      </c>
      <c r="B1585" t="s">
        <v>245</v>
      </c>
      <c r="C1585" t="s">
        <v>254</v>
      </c>
      <c r="D1585">
        <v>4.5</v>
      </c>
      <c r="E1585" t="s">
        <v>3</v>
      </c>
      <c r="F1585" t="s">
        <v>353</v>
      </c>
    </row>
    <row r="1586" spans="1:7" hidden="1" x14ac:dyDescent="0.35">
      <c r="A1586" s="110">
        <v>45859</v>
      </c>
      <c r="B1586" t="s">
        <v>127</v>
      </c>
      <c r="C1586" t="s">
        <v>280</v>
      </c>
      <c r="E1586" t="s">
        <v>383</v>
      </c>
      <c r="F1586" t="s">
        <v>356</v>
      </c>
    </row>
    <row r="1587" spans="1:7" hidden="1" x14ac:dyDescent="0.35">
      <c r="A1587" s="110">
        <v>45859</v>
      </c>
      <c r="B1587" t="s">
        <v>128</v>
      </c>
      <c r="C1587" t="s">
        <v>280</v>
      </c>
      <c r="E1587" t="s">
        <v>383</v>
      </c>
      <c r="F1587" t="s">
        <v>356</v>
      </c>
    </row>
    <row r="1588" spans="1:7" hidden="1" x14ac:dyDescent="0.35">
      <c r="A1588" s="110">
        <v>45859</v>
      </c>
      <c r="B1588" t="s">
        <v>129</v>
      </c>
      <c r="C1588" t="s">
        <v>280</v>
      </c>
      <c r="E1588" t="s">
        <v>383</v>
      </c>
      <c r="F1588" t="s">
        <v>356</v>
      </c>
    </row>
    <row r="1589" spans="1:7" hidden="1" x14ac:dyDescent="0.35">
      <c r="A1589" s="110">
        <v>45859</v>
      </c>
      <c r="B1589" t="s">
        <v>193</v>
      </c>
      <c r="C1589" t="s">
        <v>280</v>
      </c>
      <c r="E1589" t="s">
        <v>383</v>
      </c>
      <c r="F1589" t="s">
        <v>356</v>
      </c>
    </row>
    <row r="1590" spans="1:7" hidden="1" x14ac:dyDescent="0.35">
      <c r="A1590" s="110">
        <v>45866</v>
      </c>
      <c r="B1590" t="s">
        <v>116</v>
      </c>
      <c r="C1590" t="s">
        <v>254</v>
      </c>
      <c r="D1590">
        <v>0.5</v>
      </c>
      <c r="E1590" t="s">
        <v>383</v>
      </c>
      <c r="F1590" t="s">
        <v>356</v>
      </c>
    </row>
    <row r="1591" spans="1:7" hidden="1" x14ac:dyDescent="0.35">
      <c r="A1591" s="110">
        <v>45866</v>
      </c>
      <c r="B1591" t="s">
        <v>185</v>
      </c>
      <c r="C1591" t="s">
        <v>254</v>
      </c>
      <c r="D1591">
        <v>9</v>
      </c>
      <c r="E1591" t="s">
        <v>383</v>
      </c>
      <c r="F1591" t="s">
        <v>356</v>
      </c>
    </row>
    <row r="1592" spans="1:7" hidden="1" x14ac:dyDescent="0.35">
      <c r="A1592" s="110">
        <v>45866</v>
      </c>
      <c r="B1592" t="s">
        <v>186</v>
      </c>
      <c r="C1592" t="s">
        <v>264</v>
      </c>
      <c r="D1592">
        <v>2</v>
      </c>
      <c r="E1592" t="s">
        <v>383</v>
      </c>
      <c r="F1592" t="s">
        <v>356</v>
      </c>
    </row>
    <row r="1593" spans="1:7" x14ac:dyDescent="0.35">
      <c r="A1593" s="110">
        <v>45866</v>
      </c>
      <c r="B1593" t="s">
        <v>285</v>
      </c>
      <c r="C1593" t="s">
        <v>264</v>
      </c>
      <c r="D1593">
        <v>19</v>
      </c>
      <c r="E1593" t="s">
        <v>383</v>
      </c>
      <c r="F1593" t="s">
        <v>356</v>
      </c>
      <c r="G1593">
        <v>1</v>
      </c>
    </row>
    <row r="1594" spans="1:7" hidden="1" x14ac:dyDescent="0.35">
      <c r="A1594" s="110">
        <v>45866</v>
      </c>
      <c r="B1594" t="s">
        <v>288</v>
      </c>
      <c r="C1594" t="s">
        <v>254</v>
      </c>
      <c r="D1594">
        <v>1.3499999999999999</v>
      </c>
      <c r="E1594" t="s">
        <v>383</v>
      </c>
      <c r="F1594" t="s">
        <v>356</v>
      </c>
    </row>
    <row r="1595" spans="1:7" x14ac:dyDescent="0.35">
      <c r="A1595" s="110">
        <v>45866</v>
      </c>
      <c r="B1595" t="s">
        <v>130</v>
      </c>
      <c r="C1595" t="s">
        <v>264</v>
      </c>
      <c r="D1595">
        <v>0.5</v>
      </c>
      <c r="E1595" t="s">
        <v>383</v>
      </c>
      <c r="F1595" t="s">
        <v>356</v>
      </c>
      <c r="G1595">
        <v>1</v>
      </c>
    </row>
    <row r="1596" spans="1:7" hidden="1" x14ac:dyDescent="0.35">
      <c r="A1596" s="110">
        <v>45866</v>
      </c>
      <c r="B1596" t="s">
        <v>298</v>
      </c>
      <c r="C1596" t="s">
        <v>264</v>
      </c>
      <c r="D1596">
        <v>100</v>
      </c>
      <c r="E1596" t="s">
        <v>383</v>
      </c>
      <c r="F1596" t="s">
        <v>356</v>
      </c>
    </row>
    <row r="1597" spans="1:7" hidden="1" x14ac:dyDescent="0.35">
      <c r="A1597" s="110">
        <v>45866</v>
      </c>
      <c r="B1597" t="s">
        <v>297</v>
      </c>
      <c r="C1597" t="s">
        <v>264</v>
      </c>
      <c r="D1597">
        <v>80</v>
      </c>
      <c r="E1597" t="s">
        <v>383</v>
      </c>
      <c r="F1597" t="s">
        <v>356</v>
      </c>
    </row>
    <row r="1598" spans="1:7" hidden="1" x14ac:dyDescent="0.35">
      <c r="A1598" s="110">
        <v>45866</v>
      </c>
      <c r="B1598" t="s">
        <v>355</v>
      </c>
      <c r="C1598" t="s">
        <v>264</v>
      </c>
      <c r="D1598">
        <v>1</v>
      </c>
      <c r="E1598" t="s">
        <v>383</v>
      </c>
      <c r="F1598" t="s">
        <v>356</v>
      </c>
    </row>
    <row r="1599" spans="1:7" hidden="1" x14ac:dyDescent="0.35">
      <c r="A1599" s="110">
        <v>45866</v>
      </c>
      <c r="B1599" t="s">
        <v>192</v>
      </c>
      <c r="C1599" t="s">
        <v>264</v>
      </c>
      <c r="D1599">
        <v>24</v>
      </c>
      <c r="E1599" t="s">
        <v>383</v>
      </c>
      <c r="F1599" t="s">
        <v>356</v>
      </c>
    </row>
    <row r="1600" spans="1:7" hidden="1" x14ac:dyDescent="0.35">
      <c r="A1600" s="110">
        <v>45866</v>
      </c>
      <c r="B1600" t="s">
        <v>195</v>
      </c>
      <c r="C1600" t="s">
        <v>254</v>
      </c>
      <c r="D1600">
        <v>0.3</v>
      </c>
      <c r="E1600" t="s">
        <v>383</v>
      </c>
      <c r="F1600" t="s">
        <v>356</v>
      </c>
    </row>
    <row r="1601" spans="1:7" hidden="1" x14ac:dyDescent="0.35">
      <c r="A1601" s="110">
        <v>45866</v>
      </c>
      <c r="B1601" t="s">
        <v>287</v>
      </c>
      <c r="C1601" t="s">
        <v>254</v>
      </c>
      <c r="D1601">
        <v>1.75</v>
      </c>
      <c r="E1601" t="s">
        <v>383</v>
      </c>
      <c r="F1601" t="s">
        <v>356</v>
      </c>
    </row>
    <row r="1602" spans="1:7" hidden="1" x14ac:dyDescent="0.35">
      <c r="A1602" s="110">
        <v>45866</v>
      </c>
      <c r="B1602" t="s">
        <v>299</v>
      </c>
      <c r="C1602" t="s">
        <v>264</v>
      </c>
      <c r="D1602">
        <v>1</v>
      </c>
      <c r="E1602" t="s">
        <v>383</v>
      </c>
      <c r="F1602" t="s">
        <v>356</v>
      </c>
    </row>
    <row r="1603" spans="1:7" x14ac:dyDescent="0.35">
      <c r="A1603" s="110">
        <v>45866</v>
      </c>
      <c r="B1603" t="s">
        <v>418</v>
      </c>
      <c r="C1603" t="s">
        <v>254</v>
      </c>
      <c r="D1603">
        <v>0</v>
      </c>
      <c r="E1603" t="s">
        <v>383</v>
      </c>
      <c r="F1603" t="s">
        <v>356</v>
      </c>
      <c r="G1603">
        <v>1</v>
      </c>
    </row>
    <row r="1604" spans="1:7" hidden="1" x14ac:dyDescent="0.35">
      <c r="A1604" s="110">
        <v>45866</v>
      </c>
      <c r="B1604" t="s">
        <v>419</v>
      </c>
      <c r="C1604" t="s">
        <v>254</v>
      </c>
      <c r="D1604">
        <v>1</v>
      </c>
      <c r="E1604" t="s">
        <v>383</v>
      </c>
      <c r="F1604" t="s">
        <v>356</v>
      </c>
    </row>
    <row r="1605" spans="1:7" hidden="1" x14ac:dyDescent="0.35">
      <c r="A1605" s="110">
        <v>45866</v>
      </c>
      <c r="B1605" t="s">
        <v>420</v>
      </c>
      <c r="C1605" t="s">
        <v>254</v>
      </c>
      <c r="D1605">
        <v>1</v>
      </c>
      <c r="E1605" t="s">
        <v>383</v>
      </c>
      <c r="F1605" t="s">
        <v>356</v>
      </c>
    </row>
    <row r="1606" spans="1:7" hidden="1" x14ac:dyDescent="0.35">
      <c r="A1606" s="110">
        <v>45866</v>
      </c>
      <c r="B1606" t="s">
        <v>421</v>
      </c>
      <c r="C1606" t="s">
        <v>254</v>
      </c>
      <c r="D1606">
        <v>1</v>
      </c>
      <c r="E1606" t="s">
        <v>383</v>
      </c>
      <c r="F1606" t="s">
        <v>356</v>
      </c>
    </row>
    <row r="1607" spans="1:7" hidden="1" x14ac:dyDescent="0.35">
      <c r="A1607" s="110">
        <v>45866</v>
      </c>
      <c r="B1607" t="s">
        <v>116</v>
      </c>
      <c r="C1607" t="s">
        <v>254</v>
      </c>
      <c r="D1607">
        <v>0.5</v>
      </c>
      <c r="E1607" t="s">
        <v>383</v>
      </c>
      <c r="F1607" t="s">
        <v>356</v>
      </c>
    </row>
    <row r="1608" spans="1:7" hidden="1" x14ac:dyDescent="0.35">
      <c r="A1608" s="110">
        <v>45866</v>
      </c>
      <c r="B1608" t="s">
        <v>422</v>
      </c>
      <c r="C1608" t="s">
        <v>254</v>
      </c>
      <c r="D1608">
        <v>1</v>
      </c>
      <c r="E1608" t="s">
        <v>383</v>
      </c>
      <c r="F1608" t="s">
        <v>356</v>
      </c>
    </row>
    <row r="1609" spans="1:7" hidden="1" x14ac:dyDescent="0.35">
      <c r="A1609" s="110">
        <v>45866</v>
      </c>
      <c r="B1609" t="s">
        <v>423</v>
      </c>
      <c r="C1609" t="s">
        <v>254</v>
      </c>
      <c r="D1609">
        <v>1.3</v>
      </c>
      <c r="E1609" t="s">
        <v>383</v>
      </c>
      <c r="F1609" t="s">
        <v>356</v>
      </c>
    </row>
    <row r="1610" spans="1:7" x14ac:dyDescent="0.35">
      <c r="A1610" s="110">
        <v>45866</v>
      </c>
      <c r="B1610" t="s">
        <v>426</v>
      </c>
      <c r="C1610" t="s">
        <v>280</v>
      </c>
      <c r="D1610">
        <v>0.5</v>
      </c>
      <c r="E1610" t="s">
        <v>383</v>
      </c>
      <c r="F1610" t="s">
        <v>356</v>
      </c>
      <c r="G1610">
        <v>1</v>
      </c>
    </row>
    <row r="1611" spans="1:7" x14ac:dyDescent="0.35">
      <c r="A1611" s="110">
        <v>45866</v>
      </c>
      <c r="B1611" t="s">
        <v>427</v>
      </c>
      <c r="C1611" t="s">
        <v>280</v>
      </c>
      <c r="D1611">
        <v>1.25</v>
      </c>
      <c r="E1611" t="s">
        <v>383</v>
      </c>
      <c r="F1611" t="s">
        <v>356</v>
      </c>
      <c r="G1611">
        <v>1</v>
      </c>
    </row>
    <row r="1612" spans="1:7" hidden="1" x14ac:dyDescent="0.35">
      <c r="A1612" s="110">
        <v>45866</v>
      </c>
      <c r="B1612" t="s">
        <v>428</v>
      </c>
      <c r="C1612" t="s">
        <v>280</v>
      </c>
      <c r="D1612">
        <v>4.03</v>
      </c>
      <c r="E1612" t="s">
        <v>383</v>
      </c>
      <c r="F1612" t="s">
        <v>356</v>
      </c>
    </row>
    <row r="1613" spans="1:7" hidden="1" x14ac:dyDescent="0.35">
      <c r="A1613" s="110">
        <v>45866</v>
      </c>
      <c r="B1613" t="s">
        <v>429</v>
      </c>
      <c r="C1613" t="s">
        <v>254</v>
      </c>
      <c r="D1613">
        <v>5.3</v>
      </c>
      <c r="E1613" t="s">
        <v>383</v>
      </c>
      <c r="F1613" t="s">
        <v>356</v>
      </c>
    </row>
    <row r="1614" spans="1:7" hidden="1" x14ac:dyDescent="0.35">
      <c r="A1614" s="110">
        <v>45866</v>
      </c>
      <c r="B1614" t="s">
        <v>111</v>
      </c>
      <c r="C1614" t="s">
        <v>264</v>
      </c>
      <c r="D1614">
        <v>1</v>
      </c>
      <c r="E1614" t="s">
        <v>383</v>
      </c>
      <c r="F1614" t="s">
        <v>356</v>
      </c>
    </row>
    <row r="1615" spans="1:7" hidden="1" x14ac:dyDescent="0.35">
      <c r="A1615" s="110">
        <v>45866</v>
      </c>
      <c r="B1615" t="s">
        <v>213</v>
      </c>
      <c r="C1615" t="s">
        <v>280</v>
      </c>
      <c r="D1615">
        <v>0.5</v>
      </c>
      <c r="E1615" t="s">
        <v>383</v>
      </c>
      <c r="F1615" t="s">
        <v>356</v>
      </c>
    </row>
    <row r="1616" spans="1:7" x14ac:dyDescent="0.35">
      <c r="A1616" s="110">
        <v>45866</v>
      </c>
      <c r="B1616" t="s">
        <v>350</v>
      </c>
      <c r="C1616" t="s">
        <v>438</v>
      </c>
      <c r="D1616">
        <v>0.5</v>
      </c>
      <c r="E1616" t="s">
        <v>3</v>
      </c>
      <c r="F1616" t="s">
        <v>356</v>
      </c>
      <c r="G1616">
        <v>1</v>
      </c>
    </row>
    <row r="1617" spans="1:6" hidden="1" x14ac:dyDescent="0.35">
      <c r="A1617" s="110">
        <v>45866</v>
      </c>
      <c r="B1617" t="s">
        <v>116</v>
      </c>
      <c r="C1617" t="s">
        <v>254</v>
      </c>
      <c r="D1617">
        <v>0.5</v>
      </c>
      <c r="E1617" t="s">
        <v>383</v>
      </c>
      <c r="F1617" t="s">
        <v>356</v>
      </c>
    </row>
    <row r="1618" spans="1:6" hidden="1" x14ac:dyDescent="0.35">
      <c r="A1618" s="110">
        <v>45866</v>
      </c>
      <c r="B1618" t="s">
        <v>145</v>
      </c>
      <c r="C1618" t="s">
        <v>438</v>
      </c>
      <c r="D1618">
        <v>1</v>
      </c>
      <c r="E1618" t="s">
        <v>5</v>
      </c>
      <c r="F1618" t="s">
        <v>356</v>
      </c>
    </row>
    <row r="1619" spans="1:6" hidden="1" x14ac:dyDescent="0.35">
      <c r="A1619" s="110">
        <v>45866</v>
      </c>
      <c r="B1619" t="s">
        <v>436</v>
      </c>
      <c r="C1619" t="s">
        <v>264</v>
      </c>
      <c r="E1619">
        <v>0</v>
      </c>
      <c r="F1619" t="s">
        <v>356</v>
      </c>
    </row>
    <row r="1620" spans="1:6" hidden="1" x14ac:dyDescent="0.35">
      <c r="A1620" s="110">
        <v>45866</v>
      </c>
      <c r="B1620" t="s">
        <v>150</v>
      </c>
      <c r="C1620" t="s">
        <v>264</v>
      </c>
      <c r="D1620">
        <v>24</v>
      </c>
      <c r="E1620" t="s">
        <v>5</v>
      </c>
      <c r="F1620" t="s">
        <v>356</v>
      </c>
    </row>
    <row r="1621" spans="1:6" hidden="1" x14ac:dyDescent="0.35">
      <c r="A1621" s="110">
        <v>45866</v>
      </c>
      <c r="B1621" t="s">
        <v>146</v>
      </c>
      <c r="C1621" t="s">
        <v>264</v>
      </c>
      <c r="D1621">
        <v>51</v>
      </c>
      <c r="E1621" t="s">
        <v>5</v>
      </c>
      <c r="F1621" t="s">
        <v>356</v>
      </c>
    </row>
    <row r="1622" spans="1:6" hidden="1" x14ac:dyDescent="0.35">
      <c r="A1622" s="110">
        <v>45866</v>
      </c>
      <c r="B1622" t="s">
        <v>138</v>
      </c>
      <c r="C1622" t="s">
        <v>264</v>
      </c>
      <c r="D1622">
        <v>46</v>
      </c>
      <c r="E1622" t="s">
        <v>5</v>
      </c>
      <c r="F1622" t="s">
        <v>356</v>
      </c>
    </row>
    <row r="1623" spans="1:6" hidden="1" x14ac:dyDescent="0.35">
      <c r="A1623" s="110">
        <v>45866</v>
      </c>
      <c r="B1623" t="s">
        <v>142</v>
      </c>
      <c r="C1623" t="s">
        <v>282</v>
      </c>
      <c r="E1623" t="s">
        <v>5</v>
      </c>
      <c r="F1623" t="s">
        <v>356</v>
      </c>
    </row>
    <row r="1624" spans="1:6" hidden="1" x14ac:dyDescent="0.35">
      <c r="A1624" s="110">
        <v>45866</v>
      </c>
      <c r="B1624" t="s">
        <v>258</v>
      </c>
      <c r="C1624" t="s">
        <v>282</v>
      </c>
      <c r="D1624">
        <v>0.5</v>
      </c>
      <c r="E1624" t="s">
        <v>5</v>
      </c>
      <c r="F1624" t="s">
        <v>356</v>
      </c>
    </row>
    <row r="1625" spans="1:6" hidden="1" x14ac:dyDescent="0.35">
      <c r="A1625" s="110">
        <v>45866</v>
      </c>
      <c r="B1625" t="s">
        <v>226</v>
      </c>
      <c r="C1625" t="s">
        <v>282</v>
      </c>
      <c r="D1625">
        <v>1</v>
      </c>
      <c r="E1625" t="s">
        <v>5</v>
      </c>
      <c r="F1625" t="s">
        <v>356</v>
      </c>
    </row>
    <row r="1626" spans="1:6" hidden="1" x14ac:dyDescent="0.35">
      <c r="A1626" s="110">
        <v>45866</v>
      </c>
      <c r="B1626" t="s">
        <v>137</v>
      </c>
      <c r="C1626" t="s">
        <v>282</v>
      </c>
      <c r="D1626">
        <v>0.5</v>
      </c>
      <c r="E1626" t="s">
        <v>5</v>
      </c>
      <c r="F1626" t="s">
        <v>356</v>
      </c>
    </row>
    <row r="1627" spans="1:6" hidden="1" x14ac:dyDescent="0.35">
      <c r="A1627" s="110">
        <v>45866</v>
      </c>
      <c r="B1627" t="s">
        <v>136</v>
      </c>
      <c r="C1627" t="s">
        <v>264</v>
      </c>
      <c r="D1627">
        <v>11</v>
      </c>
      <c r="E1627" t="s">
        <v>5</v>
      </c>
      <c r="F1627" t="s">
        <v>356</v>
      </c>
    </row>
    <row r="1628" spans="1:6" hidden="1" x14ac:dyDescent="0.35">
      <c r="A1628" s="110">
        <v>45866</v>
      </c>
      <c r="B1628" t="s">
        <v>147</v>
      </c>
      <c r="C1628" t="s">
        <v>264</v>
      </c>
      <c r="D1628">
        <v>16</v>
      </c>
      <c r="E1628" t="s">
        <v>5</v>
      </c>
      <c r="F1628" t="s">
        <v>356</v>
      </c>
    </row>
    <row r="1629" spans="1:6" hidden="1" x14ac:dyDescent="0.35">
      <c r="A1629" s="110">
        <v>45866</v>
      </c>
      <c r="B1629" t="s">
        <v>135</v>
      </c>
      <c r="C1629" t="s">
        <v>264</v>
      </c>
      <c r="D1629">
        <v>23</v>
      </c>
      <c r="E1629" t="s">
        <v>5</v>
      </c>
      <c r="F1629" t="s">
        <v>356</v>
      </c>
    </row>
    <row r="1630" spans="1:6" hidden="1" x14ac:dyDescent="0.35">
      <c r="A1630" s="110">
        <v>45866</v>
      </c>
      <c r="B1630" t="s">
        <v>139</v>
      </c>
      <c r="C1630" t="s">
        <v>264</v>
      </c>
      <c r="D1630">
        <v>2</v>
      </c>
      <c r="E1630" t="s">
        <v>5</v>
      </c>
      <c r="F1630" t="s">
        <v>356</v>
      </c>
    </row>
    <row r="1631" spans="1:6" hidden="1" x14ac:dyDescent="0.35">
      <c r="A1631" s="110">
        <v>45866</v>
      </c>
      <c r="B1631" t="s">
        <v>131</v>
      </c>
      <c r="E1631" t="s">
        <v>5</v>
      </c>
      <c r="F1631" t="s">
        <v>356</v>
      </c>
    </row>
    <row r="1632" spans="1:6" hidden="1" x14ac:dyDescent="0.35">
      <c r="A1632" s="110">
        <v>45866</v>
      </c>
      <c r="B1632" t="s">
        <v>140</v>
      </c>
      <c r="C1632" t="s">
        <v>282</v>
      </c>
      <c r="D1632">
        <v>0.5</v>
      </c>
      <c r="E1632" t="s">
        <v>5</v>
      </c>
      <c r="F1632" t="s">
        <v>356</v>
      </c>
    </row>
    <row r="1633" spans="1:6" hidden="1" x14ac:dyDescent="0.35">
      <c r="A1633" s="110">
        <v>45866</v>
      </c>
      <c r="B1633" t="s">
        <v>290</v>
      </c>
      <c r="C1633" t="s">
        <v>254</v>
      </c>
      <c r="D1633">
        <v>1</v>
      </c>
      <c r="E1633" t="s">
        <v>5</v>
      </c>
      <c r="F1633" t="s">
        <v>356</v>
      </c>
    </row>
    <row r="1634" spans="1:6" hidden="1" x14ac:dyDescent="0.35">
      <c r="A1634" s="110">
        <v>45866</v>
      </c>
      <c r="B1634" t="s">
        <v>143</v>
      </c>
      <c r="C1634" t="s">
        <v>439</v>
      </c>
      <c r="E1634" t="s">
        <v>5</v>
      </c>
      <c r="F1634" t="s">
        <v>356</v>
      </c>
    </row>
    <row r="1635" spans="1:6" hidden="1" x14ac:dyDescent="0.35">
      <c r="A1635" s="110">
        <v>45866</v>
      </c>
      <c r="B1635" t="s">
        <v>227</v>
      </c>
      <c r="E1635" t="s">
        <v>5</v>
      </c>
      <c r="F1635" t="s">
        <v>356</v>
      </c>
    </row>
    <row r="1636" spans="1:6" hidden="1" x14ac:dyDescent="0.35">
      <c r="A1636" s="110">
        <v>45866</v>
      </c>
      <c r="B1636" t="s">
        <v>148</v>
      </c>
      <c r="C1636" t="s">
        <v>282</v>
      </c>
      <c r="D1636">
        <v>1</v>
      </c>
      <c r="E1636" t="s">
        <v>5</v>
      </c>
      <c r="F1636" t="s">
        <v>356</v>
      </c>
    </row>
    <row r="1637" spans="1:6" hidden="1" x14ac:dyDescent="0.35">
      <c r="A1637" s="110">
        <v>45866</v>
      </c>
      <c r="B1637" t="s">
        <v>149</v>
      </c>
      <c r="C1637" t="s">
        <v>282</v>
      </c>
      <c r="D1637">
        <v>1</v>
      </c>
      <c r="E1637" t="s">
        <v>5</v>
      </c>
      <c r="F1637" t="s">
        <v>356</v>
      </c>
    </row>
    <row r="1638" spans="1:6" hidden="1" x14ac:dyDescent="0.35">
      <c r="A1638" s="110">
        <v>45866</v>
      </c>
      <c r="B1638" t="s">
        <v>289</v>
      </c>
      <c r="C1638" t="s">
        <v>264</v>
      </c>
      <c r="D1638">
        <v>61</v>
      </c>
      <c r="E1638" t="s">
        <v>5</v>
      </c>
      <c r="F1638" t="s">
        <v>356</v>
      </c>
    </row>
    <row r="1639" spans="1:6" hidden="1" x14ac:dyDescent="0.35">
      <c r="A1639" s="110">
        <v>45866</v>
      </c>
      <c r="B1639" t="s">
        <v>132</v>
      </c>
      <c r="C1639" t="s">
        <v>264</v>
      </c>
      <c r="D1639">
        <v>6</v>
      </c>
      <c r="E1639" t="s">
        <v>5</v>
      </c>
      <c r="F1639" t="s">
        <v>356</v>
      </c>
    </row>
    <row r="1640" spans="1:6" hidden="1" x14ac:dyDescent="0.35">
      <c r="A1640" s="110">
        <v>45866</v>
      </c>
      <c r="B1640" t="s">
        <v>144</v>
      </c>
      <c r="C1640" t="s">
        <v>264</v>
      </c>
      <c r="D1640">
        <v>7</v>
      </c>
      <c r="E1640" t="s">
        <v>5</v>
      </c>
      <c r="F1640" t="s">
        <v>356</v>
      </c>
    </row>
    <row r="1641" spans="1:6" hidden="1" x14ac:dyDescent="0.35">
      <c r="A1641" s="110">
        <v>45866</v>
      </c>
      <c r="B1641" t="s">
        <v>349</v>
      </c>
      <c r="C1641" t="s">
        <v>438</v>
      </c>
      <c r="D1641">
        <v>6</v>
      </c>
      <c r="E1641" t="s">
        <v>5</v>
      </c>
      <c r="F1641" t="s">
        <v>356</v>
      </c>
    </row>
    <row r="1642" spans="1:6" hidden="1" x14ac:dyDescent="0.35">
      <c r="A1642" s="110">
        <v>45866</v>
      </c>
      <c r="B1642" t="s">
        <v>134</v>
      </c>
      <c r="C1642" t="s">
        <v>440</v>
      </c>
      <c r="E1642" t="s">
        <v>5</v>
      </c>
      <c r="F1642" t="s">
        <v>356</v>
      </c>
    </row>
    <row r="1643" spans="1:6" hidden="1" x14ac:dyDescent="0.35">
      <c r="A1643" s="110">
        <v>45866</v>
      </c>
      <c r="B1643" t="s">
        <v>453</v>
      </c>
      <c r="C1643" t="s">
        <v>264</v>
      </c>
      <c r="E1643" t="s">
        <v>5</v>
      </c>
      <c r="F1643" t="s">
        <v>356</v>
      </c>
    </row>
    <row r="1644" spans="1:6" hidden="1" x14ac:dyDescent="0.35">
      <c r="A1644" s="110">
        <v>45866</v>
      </c>
      <c r="B1644" t="s">
        <v>441</v>
      </c>
      <c r="C1644" t="s">
        <v>264</v>
      </c>
      <c r="E1644" t="s">
        <v>5</v>
      </c>
      <c r="F1644" t="s">
        <v>356</v>
      </c>
    </row>
    <row r="1645" spans="1:6" hidden="1" x14ac:dyDescent="0.35">
      <c r="A1645" s="110">
        <v>45866</v>
      </c>
      <c r="B1645" t="s">
        <v>442</v>
      </c>
      <c r="C1645" t="s">
        <v>264</v>
      </c>
      <c r="D1645">
        <v>0</v>
      </c>
      <c r="E1645" t="s">
        <v>5</v>
      </c>
      <c r="F1645" t="s">
        <v>356</v>
      </c>
    </row>
    <row r="1646" spans="1:6" hidden="1" x14ac:dyDescent="0.35">
      <c r="A1646" s="110">
        <v>45866</v>
      </c>
      <c r="B1646" t="s">
        <v>443</v>
      </c>
      <c r="C1646" t="s">
        <v>264</v>
      </c>
      <c r="D1646">
        <v>11</v>
      </c>
      <c r="E1646" t="s">
        <v>5</v>
      </c>
      <c r="F1646" t="s">
        <v>356</v>
      </c>
    </row>
    <row r="1647" spans="1:6" hidden="1" x14ac:dyDescent="0.35">
      <c r="A1647" s="110">
        <v>45866</v>
      </c>
      <c r="B1647" t="s">
        <v>455</v>
      </c>
      <c r="C1647" t="s">
        <v>264</v>
      </c>
      <c r="D1647">
        <v>5</v>
      </c>
      <c r="E1647" t="s">
        <v>5</v>
      </c>
      <c r="F1647" t="s">
        <v>356</v>
      </c>
    </row>
    <row r="1648" spans="1:6" hidden="1" x14ac:dyDescent="0.35">
      <c r="A1648" s="110">
        <v>45866</v>
      </c>
      <c r="B1648" t="s">
        <v>444</v>
      </c>
      <c r="C1648" t="s">
        <v>438</v>
      </c>
      <c r="D1648">
        <v>0.75</v>
      </c>
      <c r="E1648" t="s">
        <v>5</v>
      </c>
      <c r="F1648" t="s">
        <v>356</v>
      </c>
    </row>
    <row r="1649" spans="1:6" hidden="1" x14ac:dyDescent="0.35">
      <c r="A1649" s="110">
        <v>45866</v>
      </c>
      <c r="B1649" t="s">
        <v>445</v>
      </c>
      <c r="C1649" t="s">
        <v>439</v>
      </c>
      <c r="E1649" t="s">
        <v>5</v>
      </c>
      <c r="F1649" t="s">
        <v>356</v>
      </c>
    </row>
    <row r="1650" spans="1:6" hidden="1" x14ac:dyDescent="0.35">
      <c r="A1650" s="110">
        <v>45866</v>
      </c>
      <c r="B1650" t="s">
        <v>446</v>
      </c>
      <c r="C1650" t="s">
        <v>439</v>
      </c>
      <c r="E1650" t="s">
        <v>5</v>
      </c>
      <c r="F1650" t="s">
        <v>356</v>
      </c>
    </row>
    <row r="1651" spans="1:6" hidden="1" x14ac:dyDescent="0.35">
      <c r="A1651" s="110">
        <v>45866</v>
      </c>
      <c r="B1651" t="s">
        <v>447</v>
      </c>
      <c r="C1651" t="s">
        <v>264</v>
      </c>
      <c r="D1651">
        <v>5</v>
      </c>
      <c r="E1651" t="s">
        <v>5</v>
      </c>
      <c r="F1651" t="s">
        <v>356</v>
      </c>
    </row>
    <row r="1652" spans="1:6" hidden="1" x14ac:dyDescent="0.35">
      <c r="A1652" s="110">
        <v>45866</v>
      </c>
      <c r="B1652" t="s">
        <v>448</v>
      </c>
      <c r="C1652" t="s">
        <v>264</v>
      </c>
      <c r="D1652">
        <v>16</v>
      </c>
      <c r="E1652" t="s">
        <v>5</v>
      </c>
      <c r="F1652" t="s">
        <v>356</v>
      </c>
    </row>
    <row r="1653" spans="1:6" hidden="1" x14ac:dyDescent="0.35">
      <c r="A1653" s="110">
        <v>45866</v>
      </c>
      <c r="B1653" t="s">
        <v>467</v>
      </c>
      <c r="C1653" t="s">
        <v>264</v>
      </c>
      <c r="D1653">
        <v>266</v>
      </c>
      <c r="E1653" t="s">
        <v>5</v>
      </c>
      <c r="F1653" t="s">
        <v>356</v>
      </c>
    </row>
    <row r="1654" spans="1:6" hidden="1" x14ac:dyDescent="0.35">
      <c r="A1654" s="110">
        <v>45866</v>
      </c>
      <c r="B1654" t="s">
        <v>453</v>
      </c>
      <c r="C1654" t="s">
        <v>264</v>
      </c>
      <c r="D1654">
        <v>0</v>
      </c>
      <c r="E1654" t="s">
        <v>5</v>
      </c>
      <c r="F1654" t="s">
        <v>356</v>
      </c>
    </row>
    <row r="1655" spans="1:6" hidden="1" x14ac:dyDescent="0.35">
      <c r="A1655" s="110">
        <v>45866</v>
      </c>
      <c r="B1655" t="s">
        <v>468</v>
      </c>
      <c r="C1655" t="s">
        <v>264</v>
      </c>
      <c r="D1655">
        <v>0</v>
      </c>
      <c r="E1655" t="s">
        <v>5</v>
      </c>
      <c r="F1655" t="s">
        <v>356</v>
      </c>
    </row>
    <row r="1656" spans="1:6" hidden="1" x14ac:dyDescent="0.35">
      <c r="A1656" s="110">
        <v>45866</v>
      </c>
      <c r="B1656" t="s">
        <v>469</v>
      </c>
      <c r="C1656" t="s">
        <v>264</v>
      </c>
      <c r="D1656">
        <v>55</v>
      </c>
      <c r="E1656" t="s">
        <v>5</v>
      </c>
      <c r="F1656" t="s">
        <v>356</v>
      </c>
    </row>
    <row r="1657" spans="1:6" hidden="1" x14ac:dyDescent="0.35">
      <c r="A1657" s="110">
        <v>45866</v>
      </c>
      <c r="B1657" t="s">
        <v>470</v>
      </c>
      <c r="C1657" t="s">
        <v>264</v>
      </c>
      <c r="D1657">
        <v>48</v>
      </c>
      <c r="E1657" t="s">
        <v>5</v>
      </c>
      <c r="F1657" t="s">
        <v>356</v>
      </c>
    </row>
    <row r="1658" spans="1:6" hidden="1" x14ac:dyDescent="0.35">
      <c r="A1658" s="110">
        <v>45866</v>
      </c>
      <c r="B1658" t="s">
        <v>519</v>
      </c>
      <c r="C1658" t="s">
        <v>264</v>
      </c>
      <c r="D1658">
        <v>3</v>
      </c>
      <c r="E1658" t="s">
        <v>5</v>
      </c>
      <c r="F1658" t="s">
        <v>356</v>
      </c>
    </row>
    <row r="1659" spans="1:6" hidden="1" x14ac:dyDescent="0.35">
      <c r="A1659" s="110">
        <v>45866</v>
      </c>
      <c r="B1659" t="s">
        <v>520</v>
      </c>
      <c r="C1659" t="s">
        <v>264</v>
      </c>
      <c r="D1659">
        <v>1</v>
      </c>
      <c r="E1659" t="s">
        <v>5</v>
      </c>
      <c r="F1659" t="s">
        <v>356</v>
      </c>
    </row>
    <row r="1660" spans="1:6" hidden="1" x14ac:dyDescent="0.35">
      <c r="A1660" s="110">
        <v>45866</v>
      </c>
      <c r="B1660" t="s">
        <v>521</v>
      </c>
      <c r="C1660" t="s">
        <v>264</v>
      </c>
      <c r="D1660">
        <v>20</v>
      </c>
      <c r="E1660" t="s">
        <v>5</v>
      </c>
      <c r="F1660" t="s">
        <v>356</v>
      </c>
    </row>
    <row r="1661" spans="1:6" hidden="1" x14ac:dyDescent="0.35">
      <c r="A1661" s="110">
        <v>45866</v>
      </c>
      <c r="B1661" t="s">
        <v>522</v>
      </c>
      <c r="C1661" t="s">
        <v>264</v>
      </c>
      <c r="D1661">
        <v>59</v>
      </c>
      <c r="E1661" t="s">
        <v>5</v>
      </c>
      <c r="F1661" t="s">
        <v>356</v>
      </c>
    </row>
    <row r="1662" spans="1:6" hidden="1" x14ac:dyDescent="0.35">
      <c r="A1662" s="110">
        <v>45866</v>
      </c>
      <c r="B1662" t="s">
        <v>523</v>
      </c>
      <c r="C1662" t="s">
        <v>264</v>
      </c>
      <c r="D1662">
        <v>73</v>
      </c>
      <c r="E1662" t="s">
        <v>5</v>
      </c>
      <c r="F1662" t="s">
        <v>356</v>
      </c>
    </row>
    <row r="1663" spans="1:6" hidden="1" x14ac:dyDescent="0.35">
      <c r="A1663" s="110">
        <v>45866</v>
      </c>
      <c r="B1663" t="s">
        <v>524</v>
      </c>
      <c r="C1663" t="s">
        <v>264</v>
      </c>
      <c r="D1663">
        <v>175</v>
      </c>
      <c r="E1663" t="s">
        <v>5</v>
      </c>
      <c r="F1663" t="s">
        <v>356</v>
      </c>
    </row>
    <row r="1664" spans="1:6" hidden="1" x14ac:dyDescent="0.35">
      <c r="A1664" s="110">
        <v>45866</v>
      </c>
      <c r="B1664" t="s">
        <v>525</v>
      </c>
      <c r="C1664" t="s">
        <v>264</v>
      </c>
      <c r="D1664">
        <v>0</v>
      </c>
      <c r="E1664" t="s">
        <v>5</v>
      </c>
      <c r="F1664" t="s">
        <v>356</v>
      </c>
    </row>
    <row r="1665" spans="1:6" hidden="1" x14ac:dyDescent="0.35">
      <c r="A1665" s="110">
        <v>45866</v>
      </c>
      <c r="B1665" t="s">
        <v>526</v>
      </c>
      <c r="C1665" t="s">
        <v>264</v>
      </c>
      <c r="D1665">
        <v>0</v>
      </c>
      <c r="E1665" t="s">
        <v>5</v>
      </c>
      <c r="F1665" t="s">
        <v>356</v>
      </c>
    </row>
    <row r="1666" spans="1:6" hidden="1" x14ac:dyDescent="0.35">
      <c r="A1666" s="110">
        <v>45866</v>
      </c>
      <c r="B1666" t="s">
        <v>145</v>
      </c>
      <c r="C1666" t="s">
        <v>438</v>
      </c>
      <c r="D1666">
        <v>1</v>
      </c>
      <c r="E1666" t="s">
        <v>5</v>
      </c>
      <c r="F1666" t="s">
        <v>356</v>
      </c>
    </row>
    <row r="1667" spans="1:6" hidden="1" x14ac:dyDescent="0.35">
      <c r="A1667" s="110">
        <v>45866</v>
      </c>
      <c r="B1667" t="s">
        <v>436</v>
      </c>
      <c r="C1667" t="s">
        <v>264</v>
      </c>
      <c r="E1667">
        <v>0</v>
      </c>
      <c r="F1667" t="s">
        <v>356</v>
      </c>
    </row>
    <row r="1668" spans="1:6" hidden="1" x14ac:dyDescent="0.35">
      <c r="A1668" s="110">
        <v>45866</v>
      </c>
      <c r="B1668" t="s">
        <v>150</v>
      </c>
      <c r="C1668" t="s">
        <v>264</v>
      </c>
      <c r="D1668">
        <v>3</v>
      </c>
      <c r="E1668" t="s">
        <v>5</v>
      </c>
      <c r="F1668" t="s">
        <v>356</v>
      </c>
    </row>
    <row r="1669" spans="1:6" hidden="1" x14ac:dyDescent="0.35">
      <c r="A1669" s="110">
        <v>45866</v>
      </c>
      <c r="B1669" t="s">
        <v>146</v>
      </c>
      <c r="C1669" t="s">
        <v>264</v>
      </c>
      <c r="D1669">
        <v>62</v>
      </c>
      <c r="E1669" t="s">
        <v>5</v>
      </c>
      <c r="F1669" t="s">
        <v>356</v>
      </c>
    </row>
    <row r="1670" spans="1:6" hidden="1" x14ac:dyDescent="0.35">
      <c r="A1670" s="110">
        <v>45866</v>
      </c>
      <c r="B1670" t="s">
        <v>138</v>
      </c>
      <c r="C1670" t="s">
        <v>264</v>
      </c>
      <c r="D1670">
        <v>78</v>
      </c>
      <c r="E1670" t="s">
        <v>5</v>
      </c>
      <c r="F1670" t="s">
        <v>356</v>
      </c>
    </row>
    <row r="1671" spans="1:6" hidden="1" x14ac:dyDescent="0.35">
      <c r="A1671" s="110">
        <v>45866</v>
      </c>
      <c r="B1671" t="s">
        <v>142</v>
      </c>
      <c r="C1671" t="s">
        <v>282</v>
      </c>
      <c r="E1671" t="s">
        <v>5</v>
      </c>
      <c r="F1671" t="s">
        <v>356</v>
      </c>
    </row>
    <row r="1672" spans="1:6" hidden="1" x14ac:dyDescent="0.35">
      <c r="A1672" s="110">
        <v>45866</v>
      </c>
      <c r="B1672" t="s">
        <v>258</v>
      </c>
      <c r="C1672" t="s">
        <v>282</v>
      </c>
      <c r="D1672">
        <v>0.5</v>
      </c>
      <c r="E1672" t="s">
        <v>5</v>
      </c>
      <c r="F1672" t="s">
        <v>356</v>
      </c>
    </row>
    <row r="1673" spans="1:6" hidden="1" x14ac:dyDescent="0.35">
      <c r="A1673" s="110">
        <v>45866</v>
      </c>
      <c r="B1673" t="s">
        <v>226</v>
      </c>
      <c r="C1673" t="s">
        <v>282</v>
      </c>
      <c r="D1673">
        <v>1</v>
      </c>
      <c r="E1673" t="s">
        <v>5</v>
      </c>
      <c r="F1673" t="s">
        <v>356</v>
      </c>
    </row>
    <row r="1674" spans="1:6" hidden="1" x14ac:dyDescent="0.35">
      <c r="A1674" s="110">
        <v>45866</v>
      </c>
      <c r="B1674" t="s">
        <v>137</v>
      </c>
      <c r="C1674" t="s">
        <v>282</v>
      </c>
      <c r="D1674">
        <v>1</v>
      </c>
      <c r="E1674" t="s">
        <v>5</v>
      </c>
      <c r="F1674" t="s">
        <v>356</v>
      </c>
    </row>
    <row r="1675" spans="1:6" hidden="1" x14ac:dyDescent="0.35">
      <c r="A1675" s="110">
        <v>45866</v>
      </c>
      <c r="B1675" t="s">
        <v>136</v>
      </c>
      <c r="C1675" t="s">
        <v>264</v>
      </c>
      <c r="D1675">
        <v>40</v>
      </c>
      <c r="E1675" t="s">
        <v>5</v>
      </c>
      <c r="F1675" t="s">
        <v>356</v>
      </c>
    </row>
    <row r="1676" spans="1:6" hidden="1" x14ac:dyDescent="0.35">
      <c r="A1676" s="110">
        <v>45866</v>
      </c>
      <c r="B1676" t="s">
        <v>147</v>
      </c>
      <c r="C1676" t="s">
        <v>264</v>
      </c>
      <c r="D1676">
        <v>26</v>
      </c>
      <c r="E1676" t="s">
        <v>5</v>
      </c>
      <c r="F1676" t="s">
        <v>356</v>
      </c>
    </row>
    <row r="1677" spans="1:6" hidden="1" x14ac:dyDescent="0.35">
      <c r="A1677" s="110">
        <v>45866</v>
      </c>
      <c r="B1677" t="s">
        <v>135</v>
      </c>
      <c r="C1677" t="s">
        <v>264</v>
      </c>
      <c r="D1677">
        <v>23</v>
      </c>
      <c r="E1677" t="s">
        <v>5</v>
      </c>
      <c r="F1677" t="s">
        <v>356</v>
      </c>
    </row>
    <row r="1678" spans="1:6" hidden="1" x14ac:dyDescent="0.35">
      <c r="A1678" s="110">
        <v>45866</v>
      </c>
      <c r="B1678" t="s">
        <v>139</v>
      </c>
      <c r="C1678" t="s">
        <v>264</v>
      </c>
      <c r="D1678">
        <v>1</v>
      </c>
      <c r="E1678" t="s">
        <v>5</v>
      </c>
      <c r="F1678" t="s">
        <v>356</v>
      </c>
    </row>
    <row r="1679" spans="1:6" hidden="1" x14ac:dyDescent="0.35">
      <c r="A1679" s="110">
        <v>45866</v>
      </c>
      <c r="B1679" t="s">
        <v>131</v>
      </c>
      <c r="E1679" t="s">
        <v>5</v>
      </c>
      <c r="F1679" t="s">
        <v>356</v>
      </c>
    </row>
    <row r="1680" spans="1:6" hidden="1" x14ac:dyDescent="0.35">
      <c r="A1680" s="110">
        <v>45866</v>
      </c>
      <c r="B1680" t="s">
        <v>140</v>
      </c>
      <c r="C1680" t="s">
        <v>282</v>
      </c>
      <c r="D1680">
        <v>2</v>
      </c>
      <c r="E1680" t="s">
        <v>5</v>
      </c>
      <c r="F1680" t="s">
        <v>356</v>
      </c>
    </row>
    <row r="1681" spans="1:6" hidden="1" x14ac:dyDescent="0.35">
      <c r="A1681" s="110">
        <v>45866</v>
      </c>
      <c r="B1681" t="s">
        <v>290</v>
      </c>
      <c r="C1681" t="s">
        <v>254</v>
      </c>
      <c r="D1681">
        <v>1.5</v>
      </c>
      <c r="E1681" t="s">
        <v>5</v>
      </c>
      <c r="F1681" t="s">
        <v>356</v>
      </c>
    </row>
    <row r="1682" spans="1:6" hidden="1" x14ac:dyDescent="0.35">
      <c r="A1682" s="110">
        <v>45866</v>
      </c>
      <c r="B1682" t="s">
        <v>143</v>
      </c>
      <c r="C1682" t="s">
        <v>439</v>
      </c>
      <c r="E1682" t="s">
        <v>5</v>
      </c>
      <c r="F1682" t="s">
        <v>356</v>
      </c>
    </row>
    <row r="1683" spans="1:6" hidden="1" x14ac:dyDescent="0.35">
      <c r="A1683" s="110">
        <v>45866</v>
      </c>
      <c r="B1683" t="s">
        <v>227</v>
      </c>
      <c r="E1683" t="s">
        <v>5</v>
      </c>
      <c r="F1683" t="s">
        <v>356</v>
      </c>
    </row>
    <row r="1684" spans="1:6" hidden="1" x14ac:dyDescent="0.35">
      <c r="A1684" s="110">
        <v>45866</v>
      </c>
      <c r="B1684" t="s">
        <v>148</v>
      </c>
      <c r="C1684" t="s">
        <v>282</v>
      </c>
      <c r="D1684">
        <v>1</v>
      </c>
      <c r="E1684" t="s">
        <v>5</v>
      </c>
      <c r="F1684" t="s">
        <v>356</v>
      </c>
    </row>
    <row r="1685" spans="1:6" hidden="1" x14ac:dyDescent="0.35">
      <c r="A1685" s="110">
        <v>45866</v>
      </c>
      <c r="B1685" t="s">
        <v>149</v>
      </c>
      <c r="C1685" t="s">
        <v>282</v>
      </c>
      <c r="D1685">
        <v>1</v>
      </c>
      <c r="E1685" t="s">
        <v>5</v>
      </c>
      <c r="F1685" t="s">
        <v>356</v>
      </c>
    </row>
    <row r="1686" spans="1:6" hidden="1" x14ac:dyDescent="0.35">
      <c r="A1686" s="110">
        <v>45866</v>
      </c>
      <c r="B1686" t="s">
        <v>289</v>
      </c>
      <c r="C1686" t="s">
        <v>264</v>
      </c>
      <c r="D1686">
        <v>6</v>
      </c>
      <c r="E1686" t="s">
        <v>5</v>
      </c>
      <c r="F1686" t="s">
        <v>356</v>
      </c>
    </row>
    <row r="1687" spans="1:6" hidden="1" x14ac:dyDescent="0.35">
      <c r="A1687" s="110">
        <v>45866</v>
      </c>
      <c r="B1687" t="s">
        <v>132</v>
      </c>
      <c r="C1687" t="s">
        <v>264</v>
      </c>
      <c r="D1687">
        <v>6</v>
      </c>
      <c r="E1687" t="s">
        <v>5</v>
      </c>
      <c r="F1687" t="s">
        <v>356</v>
      </c>
    </row>
    <row r="1688" spans="1:6" hidden="1" x14ac:dyDescent="0.35">
      <c r="A1688" s="110">
        <v>45866</v>
      </c>
      <c r="B1688" t="s">
        <v>144</v>
      </c>
      <c r="C1688" t="s">
        <v>264</v>
      </c>
      <c r="D1688">
        <v>3</v>
      </c>
      <c r="E1688" t="s">
        <v>5</v>
      </c>
      <c r="F1688" t="s">
        <v>356</v>
      </c>
    </row>
    <row r="1689" spans="1:6" hidden="1" x14ac:dyDescent="0.35">
      <c r="A1689" s="110">
        <v>45866</v>
      </c>
      <c r="B1689" t="s">
        <v>349</v>
      </c>
      <c r="C1689" t="s">
        <v>438</v>
      </c>
      <c r="D1689">
        <v>4</v>
      </c>
      <c r="E1689" t="s">
        <v>5</v>
      </c>
      <c r="F1689" t="s">
        <v>356</v>
      </c>
    </row>
    <row r="1690" spans="1:6" hidden="1" x14ac:dyDescent="0.35">
      <c r="A1690" s="110">
        <v>45866</v>
      </c>
      <c r="B1690" t="s">
        <v>134</v>
      </c>
      <c r="C1690" t="s">
        <v>440</v>
      </c>
      <c r="E1690" t="s">
        <v>5</v>
      </c>
      <c r="F1690" t="s">
        <v>356</v>
      </c>
    </row>
    <row r="1691" spans="1:6" hidden="1" x14ac:dyDescent="0.35">
      <c r="A1691" s="110">
        <v>45866</v>
      </c>
      <c r="B1691" t="s">
        <v>453</v>
      </c>
      <c r="C1691" t="s">
        <v>264</v>
      </c>
      <c r="D1691">
        <v>4</v>
      </c>
      <c r="E1691" t="s">
        <v>5</v>
      </c>
      <c r="F1691" t="s">
        <v>356</v>
      </c>
    </row>
    <row r="1692" spans="1:6" hidden="1" x14ac:dyDescent="0.35">
      <c r="A1692" s="110">
        <v>45866</v>
      </c>
      <c r="B1692" t="s">
        <v>441</v>
      </c>
      <c r="C1692" t="s">
        <v>264</v>
      </c>
      <c r="E1692" t="s">
        <v>5</v>
      </c>
      <c r="F1692" t="s">
        <v>356</v>
      </c>
    </row>
    <row r="1693" spans="1:6" hidden="1" x14ac:dyDescent="0.35">
      <c r="A1693" s="110">
        <v>45866</v>
      </c>
      <c r="B1693" t="s">
        <v>442</v>
      </c>
      <c r="C1693" t="s">
        <v>264</v>
      </c>
      <c r="D1693">
        <v>0</v>
      </c>
      <c r="E1693" t="s">
        <v>5</v>
      </c>
      <c r="F1693" t="s">
        <v>356</v>
      </c>
    </row>
    <row r="1694" spans="1:6" hidden="1" x14ac:dyDescent="0.35">
      <c r="A1694" s="110">
        <v>45866</v>
      </c>
      <c r="B1694" t="s">
        <v>443</v>
      </c>
      <c r="C1694" t="s">
        <v>264</v>
      </c>
      <c r="D1694">
        <v>10</v>
      </c>
      <c r="E1694" t="s">
        <v>5</v>
      </c>
      <c r="F1694" t="s">
        <v>356</v>
      </c>
    </row>
    <row r="1695" spans="1:6" hidden="1" x14ac:dyDescent="0.35">
      <c r="A1695" s="110">
        <v>45866</v>
      </c>
      <c r="B1695" t="s">
        <v>455</v>
      </c>
      <c r="C1695" t="s">
        <v>264</v>
      </c>
      <c r="D1695">
        <v>4</v>
      </c>
      <c r="E1695" t="s">
        <v>5</v>
      </c>
      <c r="F1695" t="s">
        <v>356</v>
      </c>
    </row>
    <row r="1696" spans="1:6" hidden="1" x14ac:dyDescent="0.35">
      <c r="A1696" s="110">
        <v>45866</v>
      </c>
      <c r="B1696" t="s">
        <v>444</v>
      </c>
      <c r="C1696" t="s">
        <v>438</v>
      </c>
      <c r="D1696">
        <v>0.75</v>
      </c>
      <c r="E1696" t="s">
        <v>5</v>
      </c>
      <c r="F1696" t="s">
        <v>356</v>
      </c>
    </row>
    <row r="1697" spans="1:6" hidden="1" x14ac:dyDescent="0.35">
      <c r="A1697" s="110">
        <v>45866</v>
      </c>
      <c r="B1697" t="s">
        <v>445</v>
      </c>
      <c r="C1697" t="s">
        <v>439</v>
      </c>
      <c r="E1697" t="s">
        <v>5</v>
      </c>
      <c r="F1697" t="s">
        <v>356</v>
      </c>
    </row>
    <row r="1698" spans="1:6" hidden="1" x14ac:dyDescent="0.35">
      <c r="A1698" s="110">
        <v>45866</v>
      </c>
      <c r="B1698" t="s">
        <v>446</v>
      </c>
      <c r="C1698" t="s">
        <v>439</v>
      </c>
      <c r="E1698" t="s">
        <v>5</v>
      </c>
      <c r="F1698" t="s">
        <v>356</v>
      </c>
    </row>
    <row r="1699" spans="1:6" hidden="1" x14ac:dyDescent="0.35">
      <c r="A1699" s="110">
        <v>45866</v>
      </c>
      <c r="B1699" t="s">
        <v>447</v>
      </c>
      <c r="C1699" t="s">
        <v>264</v>
      </c>
      <c r="D1699">
        <v>25</v>
      </c>
      <c r="E1699" t="s">
        <v>5</v>
      </c>
      <c r="F1699" t="s">
        <v>356</v>
      </c>
    </row>
    <row r="1700" spans="1:6" hidden="1" x14ac:dyDescent="0.35">
      <c r="A1700" s="110">
        <v>45866</v>
      </c>
      <c r="B1700" t="s">
        <v>448</v>
      </c>
      <c r="C1700" t="s">
        <v>264</v>
      </c>
      <c r="D1700">
        <v>17</v>
      </c>
      <c r="E1700" t="s">
        <v>5</v>
      </c>
      <c r="F1700" t="s">
        <v>356</v>
      </c>
    </row>
    <row r="1701" spans="1:6" hidden="1" x14ac:dyDescent="0.35">
      <c r="A1701" s="110">
        <v>45866</v>
      </c>
      <c r="B1701" t="s">
        <v>467</v>
      </c>
      <c r="C1701" t="s">
        <v>264</v>
      </c>
      <c r="D1701">
        <v>540</v>
      </c>
      <c r="E1701" t="s">
        <v>5</v>
      </c>
      <c r="F1701" t="s">
        <v>356</v>
      </c>
    </row>
    <row r="1702" spans="1:6" hidden="1" x14ac:dyDescent="0.35">
      <c r="A1702" s="110">
        <v>45866</v>
      </c>
      <c r="B1702" t="s">
        <v>453</v>
      </c>
      <c r="C1702" t="s">
        <v>264</v>
      </c>
      <c r="D1702">
        <v>0</v>
      </c>
      <c r="E1702" t="s">
        <v>5</v>
      </c>
      <c r="F1702" t="s">
        <v>356</v>
      </c>
    </row>
    <row r="1703" spans="1:6" hidden="1" x14ac:dyDescent="0.35">
      <c r="A1703" s="110">
        <v>45866</v>
      </c>
      <c r="B1703" t="s">
        <v>468</v>
      </c>
      <c r="C1703" t="s">
        <v>264</v>
      </c>
      <c r="D1703">
        <v>0</v>
      </c>
      <c r="E1703" t="s">
        <v>5</v>
      </c>
      <c r="F1703" t="s">
        <v>356</v>
      </c>
    </row>
    <row r="1704" spans="1:6" hidden="1" x14ac:dyDescent="0.35">
      <c r="A1704" s="110">
        <v>45866</v>
      </c>
      <c r="B1704" t="s">
        <v>469</v>
      </c>
      <c r="C1704" t="s">
        <v>264</v>
      </c>
      <c r="D1704">
        <v>48</v>
      </c>
      <c r="E1704" t="s">
        <v>5</v>
      </c>
      <c r="F1704" t="s">
        <v>356</v>
      </c>
    </row>
    <row r="1705" spans="1:6" hidden="1" x14ac:dyDescent="0.35">
      <c r="A1705" s="110">
        <v>45866</v>
      </c>
      <c r="B1705" t="s">
        <v>470</v>
      </c>
      <c r="C1705" t="s">
        <v>264</v>
      </c>
      <c r="D1705">
        <v>46</v>
      </c>
      <c r="E1705" t="s">
        <v>5</v>
      </c>
      <c r="F1705" t="s">
        <v>356</v>
      </c>
    </row>
    <row r="1706" spans="1:6" hidden="1" x14ac:dyDescent="0.35">
      <c r="A1706" s="110">
        <v>45866</v>
      </c>
      <c r="B1706" t="s">
        <v>519</v>
      </c>
      <c r="C1706" t="s">
        <v>264</v>
      </c>
      <c r="D1706">
        <v>5</v>
      </c>
      <c r="E1706" t="s">
        <v>5</v>
      </c>
      <c r="F1706" t="s">
        <v>356</v>
      </c>
    </row>
    <row r="1707" spans="1:6" hidden="1" x14ac:dyDescent="0.35">
      <c r="A1707" s="110">
        <v>45866</v>
      </c>
      <c r="B1707" t="s">
        <v>520</v>
      </c>
      <c r="C1707" t="s">
        <v>264</v>
      </c>
      <c r="D1707">
        <v>68</v>
      </c>
      <c r="E1707" t="s">
        <v>5</v>
      </c>
      <c r="F1707" t="s">
        <v>356</v>
      </c>
    </row>
    <row r="1708" spans="1:6" hidden="1" x14ac:dyDescent="0.35">
      <c r="A1708" s="110">
        <v>45866</v>
      </c>
      <c r="B1708" t="s">
        <v>521</v>
      </c>
      <c r="C1708" t="s">
        <v>264</v>
      </c>
      <c r="D1708">
        <v>14</v>
      </c>
      <c r="E1708" t="s">
        <v>5</v>
      </c>
      <c r="F1708" t="s">
        <v>356</v>
      </c>
    </row>
    <row r="1709" spans="1:6" hidden="1" x14ac:dyDescent="0.35">
      <c r="A1709" s="110">
        <v>45866</v>
      </c>
      <c r="B1709" t="s">
        <v>522</v>
      </c>
      <c r="C1709" t="s">
        <v>264</v>
      </c>
      <c r="D1709">
        <v>87</v>
      </c>
      <c r="E1709" t="s">
        <v>5</v>
      </c>
      <c r="F1709" t="s">
        <v>356</v>
      </c>
    </row>
    <row r="1710" spans="1:6" hidden="1" x14ac:dyDescent="0.35">
      <c r="A1710" s="110">
        <v>45866</v>
      </c>
      <c r="B1710" t="s">
        <v>523</v>
      </c>
      <c r="C1710" t="s">
        <v>264</v>
      </c>
      <c r="D1710">
        <v>14</v>
      </c>
      <c r="E1710" t="s">
        <v>5</v>
      </c>
      <c r="F1710" t="s">
        <v>356</v>
      </c>
    </row>
    <row r="1711" spans="1:6" hidden="1" x14ac:dyDescent="0.35">
      <c r="A1711" s="110">
        <v>45866</v>
      </c>
      <c r="B1711" t="s">
        <v>524</v>
      </c>
      <c r="C1711" t="s">
        <v>264</v>
      </c>
      <c r="D1711">
        <v>174</v>
      </c>
      <c r="E1711" t="s">
        <v>5</v>
      </c>
      <c r="F1711" t="s">
        <v>356</v>
      </c>
    </row>
    <row r="1712" spans="1:6" hidden="1" x14ac:dyDescent="0.35">
      <c r="A1712" s="110">
        <v>45866</v>
      </c>
      <c r="B1712" t="s">
        <v>525</v>
      </c>
      <c r="C1712" t="s">
        <v>264</v>
      </c>
      <c r="D1712">
        <v>0</v>
      </c>
      <c r="E1712" t="s">
        <v>5</v>
      </c>
      <c r="F1712" t="s">
        <v>356</v>
      </c>
    </row>
    <row r="1713" spans="1:6" hidden="1" x14ac:dyDescent="0.35">
      <c r="A1713" s="110">
        <v>45866</v>
      </c>
      <c r="B1713" t="s">
        <v>526</v>
      </c>
      <c r="C1713" t="s">
        <v>264</v>
      </c>
      <c r="D1713">
        <v>0</v>
      </c>
      <c r="E1713" t="s">
        <v>5</v>
      </c>
      <c r="F1713" t="s">
        <v>356</v>
      </c>
    </row>
    <row r="1714" spans="1:6" hidden="1" x14ac:dyDescent="0.35">
      <c r="A1714" s="110">
        <v>45866</v>
      </c>
      <c r="B1714" t="s">
        <v>155</v>
      </c>
      <c r="C1714" t="s">
        <v>254</v>
      </c>
      <c r="D1714">
        <v>1.84</v>
      </c>
      <c r="E1714" t="s">
        <v>386</v>
      </c>
      <c r="F1714" t="s">
        <v>356</v>
      </c>
    </row>
    <row r="1715" spans="1:6" hidden="1" x14ac:dyDescent="0.35">
      <c r="A1715" s="110">
        <v>45866</v>
      </c>
      <c r="B1715" t="s">
        <v>156</v>
      </c>
      <c r="C1715" t="s">
        <v>254</v>
      </c>
      <c r="D1715">
        <v>4.5999999999999996</v>
      </c>
      <c r="E1715" t="s">
        <v>386</v>
      </c>
      <c r="F1715" t="s">
        <v>356</v>
      </c>
    </row>
    <row r="1716" spans="1:6" hidden="1" x14ac:dyDescent="0.35">
      <c r="A1716" s="110">
        <v>45866</v>
      </c>
      <c r="B1716" t="s">
        <v>163</v>
      </c>
      <c r="C1716" t="s">
        <v>254</v>
      </c>
      <c r="D1716">
        <v>0.8</v>
      </c>
      <c r="E1716" t="s">
        <v>386</v>
      </c>
      <c r="F1716" t="s">
        <v>356</v>
      </c>
    </row>
    <row r="1717" spans="1:6" hidden="1" x14ac:dyDescent="0.35">
      <c r="A1717" s="110">
        <v>45866</v>
      </c>
      <c r="B1717" t="s">
        <v>164</v>
      </c>
      <c r="C1717" t="s">
        <v>254</v>
      </c>
      <c r="D1717">
        <v>1.7</v>
      </c>
      <c r="E1717" t="s">
        <v>386</v>
      </c>
      <c r="F1717" t="s">
        <v>356</v>
      </c>
    </row>
    <row r="1718" spans="1:6" hidden="1" x14ac:dyDescent="0.35">
      <c r="A1718" s="110">
        <v>45866</v>
      </c>
      <c r="B1718" t="s">
        <v>45</v>
      </c>
      <c r="C1718" t="s">
        <v>254</v>
      </c>
      <c r="D1718">
        <v>1.7</v>
      </c>
      <c r="E1718" t="s">
        <v>386</v>
      </c>
      <c r="F1718" t="s">
        <v>356</v>
      </c>
    </row>
    <row r="1719" spans="1:6" hidden="1" x14ac:dyDescent="0.35">
      <c r="A1719" s="110">
        <v>45866</v>
      </c>
      <c r="B1719" t="s">
        <v>157</v>
      </c>
      <c r="C1719" t="s">
        <v>254</v>
      </c>
      <c r="D1719">
        <v>5.5</v>
      </c>
      <c r="E1719" t="s">
        <v>386</v>
      </c>
      <c r="F1719" t="s">
        <v>356</v>
      </c>
    </row>
    <row r="1720" spans="1:6" hidden="1" x14ac:dyDescent="0.35">
      <c r="A1720" s="110">
        <v>45866</v>
      </c>
      <c r="B1720" t="s">
        <v>513</v>
      </c>
      <c r="C1720" t="s">
        <v>254</v>
      </c>
      <c r="D1720">
        <v>1.9</v>
      </c>
      <c r="E1720" t="s">
        <v>386</v>
      </c>
      <c r="F1720" t="s">
        <v>356</v>
      </c>
    </row>
    <row r="1721" spans="1:6" hidden="1" x14ac:dyDescent="0.35">
      <c r="A1721" s="110">
        <v>45866</v>
      </c>
      <c r="B1721" t="s">
        <v>623</v>
      </c>
      <c r="C1721" t="s">
        <v>254</v>
      </c>
      <c r="D1721">
        <v>3.3</v>
      </c>
      <c r="E1721" t="s">
        <v>3</v>
      </c>
      <c r="F1721" t="s">
        <v>356</v>
      </c>
    </row>
    <row r="1722" spans="1:6" hidden="1" x14ac:dyDescent="0.35">
      <c r="A1722" s="110">
        <v>45866</v>
      </c>
      <c r="B1722" t="s">
        <v>624</v>
      </c>
      <c r="C1722" t="s">
        <v>254</v>
      </c>
      <c r="D1722">
        <v>1.3</v>
      </c>
      <c r="E1722" t="s">
        <v>3</v>
      </c>
      <c r="F1722" t="s">
        <v>356</v>
      </c>
    </row>
    <row r="1723" spans="1:6" hidden="1" x14ac:dyDescent="0.35">
      <c r="A1723" s="110">
        <v>45866</v>
      </c>
      <c r="B1723" t="s">
        <v>512</v>
      </c>
      <c r="C1723" t="s">
        <v>257</v>
      </c>
      <c r="D1723">
        <v>2</v>
      </c>
      <c r="E1723" t="s">
        <v>386</v>
      </c>
      <c r="F1723" t="s">
        <v>356</v>
      </c>
    </row>
    <row r="1724" spans="1:6" hidden="1" x14ac:dyDescent="0.35">
      <c r="A1724" s="110">
        <v>45866</v>
      </c>
      <c r="B1724" t="s">
        <v>514</v>
      </c>
      <c r="C1724" t="s">
        <v>254</v>
      </c>
      <c r="D1724">
        <v>10.8</v>
      </c>
      <c r="E1724" t="s">
        <v>386</v>
      </c>
      <c r="F1724" t="s">
        <v>356</v>
      </c>
    </row>
    <row r="1725" spans="1:6" hidden="1" x14ac:dyDescent="0.35">
      <c r="A1725" s="110">
        <v>45866</v>
      </c>
      <c r="B1725" t="s">
        <v>625</v>
      </c>
      <c r="C1725" t="s">
        <v>254</v>
      </c>
      <c r="D1725">
        <v>1.5</v>
      </c>
      <c r="E1725" t="s">
        <v>386</v>
      </c>
      <c r="F1725" t="s">
        <v>356</v>
      </c>
    </row>
    <row r="1726" spans="1:6" hidden="1" x14ac:dyDescent="0.35">
      <c r="A1726" s="110">
        <v>45866</v>
      </c>
      <c r="B1726" t="s">
        <v>260</v>
      </c>
      <c r="C1726" t="s">
        <v>254</v>
      </c>
      <c r="D1726">
        <v>0.8</v>
      </c>
      <c r="E1726" t="s">
        <v>386</v>
      </c>
      <c r="F1726" t="s">
        <v>356</v>
      </c>
    </row>
    <row r="1727" spans="1:6" hidden="1" x14ac:dyDescent="0.35">
      <c r="A1727" s="110">
        <v>45866</v>
      </c>
      <c r="B1727" t="s">
        <v>582</v>
      </c>
      <c r="C1727" t="s">
        <v>254</v>
      </c>
      <c r="D1727">
        <v>0.14000000000000001</v>
      </c>
      <c r="E1727" t="s">
        <v>386</v>
      </c>
      <c r="F1727" t="s">
        <v>356</v>
      </c>
    </row>
    <row r="1728" spans="1:6" hidden="1" x14ac:dyDescent="0.35">
      <c r="A1728" s="110">
        <v>45866</v>
      </c>
      <c r="B1728" t="s">
        <v>268</v>
      </c>
      <c r="C1728" t="s">
        <v>254</v>
      </c>
      <c r="D1728">
        <v>0.95</v>
      </c>
      <c r="E1728" t="s">
        <v>386</v>
      </c>
      <c r="F1728" t="s">
        <v>356</v>
      </c>
    </row>
    <row r="1729" spans="1:6" hidden="1" x14ac:dyDescent="0.35">
      <c r="A1729" s="110">
        <v>45866</v>
      </c>
      <c r="B1729" t="s">
        <v>626</v>
      </c>
      <c r="C1729" t="s">
        <v>254</v>
      </c>
      <c r="D1729">
        <v>0.4</v>
      </c>
      <c r="E1729" t="s">
        <v>3</v>
      </c>
      <c r="F1729" t="s">
        <v>356</v>
      </c>
    </row>
    <row r="1730" spans="1:6" hidden="1" x14ac:dyDescent="0.35">
      <c r="A1730" s="110">
        <v>45866</v>
      </c>
      <c r="B1730" t="s">
        <v>550</v>
      </c>
      <c r="C1730" t="s">
        <v>257</v>
      </c>
      <c r="D1730">
        <v>1</v>
      </c>
      <c r="E1730" t="s">
        <v>386</v>
      </c>
      <c r="F1730" t="s">
        <v>356</v>
      </c>
    </row>
    <row r="1731" spans="1:6" hidden="1" x14ac:dyDescent="0.35">
      <c r="A1731" s="110">
        <v>45866</v>
      </c>
      <c r="B1731" t="s">
        <v>55</v>
      </c>
      <c r="C1731" t="s">
        <v>264</v>
      </c>
      <c r="D1731">
        <v>62</v>
      </c>
      <c r="E1731" t="s">
        <v>386</v>
      </c>
      <c r="F1731" t="s">
        <v>356</v>
      </c>
    </row>
    <row r="1732" spans="1:6" hidden="1" x14ac:dyDescent="0.35">
      <c r="A1732" s="110">
        <v>45866</v>
      </c>
      <c r="B1732" t="s">
        <v>247</v>
      </c>
      <c r="C1732" t="s">
        <v>254</v>
      </c>
      <c r="D1732">
        <v>150</v>
      </c>
      <c r="E1732" t="s">
        <v>1</v>
      </c>
      <c r="F1732" t="s">
        <v>353</v>
      </c>
    </row>
    <row r="1733" spans="1:6" hidden="1" x14ac:dyDescent="0.35">
      <c r="A1733" s="110">
        <v>45866</v>
      </c>
      <c r="B1733" t="s">
        <v>246</v>
      </c>
      <c r="C1733" t="s">
        <v>254</v>
      </c>
      <c r="D1733">
        <v>50</v>
      </c>
      <c r="E1733" t="s">
        <v>1</v>
      </c>
      <c r="F1733" t="s">
        <v>353</v>
      </c>
    </row>
    <row r="1734" spans="1:6" hidden="1" x14ac:dyDescent="0.35">
      <c r="A1734" s="110">
        <v>45866</v>
      </c>
      <c r="B1734" t="s">
        <v>248</v>
      </c>
      <c r="C1734" t="s">
        <v>254</v>
      </c>
      <c r="D1734">
        <v>25</v>
      </c>
      <c r="E1734" t="s">
        <v>1</v>
      </c>
      <c r="F1734" t="s">
        <v>353</v>
      </c>
    </row>
    <row r="1735" spans="1:6" hidden="1" x14ac:dyDescent="0.35">
      <c r="A1735" s="110">
        <v>45866</v>
      </c>
      <c r="B1735" t="s">
        <v>222</v>
      </c>
      <c r="C1735" t="s">
        <v>254</v>
      </c>
      <c r="D1735">
        <v>25</v>
      </c>
      <c r="E1735" t="s">
        <v>1</v>
      </c>
      <c r="F1735" t="s">
        <v>353</v>
      </c>
    </row>
    <row r="1736" spans="1:6" hidden="1" x14ac:dyDescent="0.35">
      <c r="A1736" s="110">
        <v>45866</v>
      </c>
      <c r="B1736" t="s">
        <v>220</v>
      </c>
      <c r="C1736" t="s">
        <v>254</v>
      </c>
      <c r="D1736">
        <v>12.5</v>
      </c>
      <c r="E1736" t="s">
        <v>1</v>
      </c>
      <c r="F1736" t="s">
        <v>353</v>
      </c>
    </row>
    <row r="1737" spans="1:6" hidden="1" x14ac:dyDescent="0.35">
      <c r="A1737" s="110">
        <v>45866</v>
      </c>
      <c r="B1737" t="s">
        <v>198</v>
      </c>
      <c r="C1737" t="s">
        <v>627</v>
      </c>
      <c r="D1737">
        <v>2.27</v>
      </c>
      <c r="E1737" t="s">
        <v>384</v>
      </c>
      <c r="F1737" t="s">
        <v>353</v>
      </c>
    </row>
    <row r="1738" spans="1:6" hidden="1" x14ac:dyDescent="0.35">
      <c r="A1738" s="110">
        <v>45866</v>
      </c>
      <c r="B1738" t="s">
        <v>225</v>
      </c>
      <c r="C1738" t="s">
        <v>254</v>
      </c>
      <c r="D1738">
        <v>5</v>
      </c>
      <c r="E1738" t="s">
        <v>1</v>
      </c>
      <c r="F1738" t="s">
        <v>353</v>
      </c>
    </row>
    <row r="1739" spans="1:6" hidden="1" x14ac:dyDescent="0.35">
      <c r="A1739" s="110">
        <v>45866</v>
      </c>
      <c r="B1739" t="s">
        <v>204</v>
      </c>
      <c r="C1739" t="s">
        <v>254</v>
      </c>
      <c r="D1739">
        <v>3</v>
      </c>
      <c r="E1739" t="s">
        <v>3</v>
      </c>
      <c r="F1739" t="s">
        <v>353</v>
      </c>
    </row>
    <row r="1740" spans="1:6" hidden="1" x14ac:dyDescent="0.35">
      <c r="A1740" s="110">
        <v>45866</v>
      </c>
      <c r="B1740" t="s">
        <v>251</v>
      </c>
      <c r="C1740" t="s">
        <v>254</v>
      </c>
      <c r="D1740">
        <v>8.4</v>
      </c>
      <c r="E1740" t="s">
        <v>1</v>
      </c>
      <c r="F1740" t="s">
        <v>353</v>
      </c>
    </row>
    <row r="1741" spans="1:6" hidden="1" x14ac:dyDescent="0.35">
      <c r="A1741" s="110">
        <v>45866</v>
      </c>
      <c r="B1741" t="s">
        <v>236</v>
      </c>
      <c r="C1741" t="s">
        <v>254</v>
      </c>
      <c r="D1741">
        <v>8</v>
      </c>
      <c r="E1741" t="s">
        <v>384</v>
      </c>
      <c r="F1741" t="s">
        <v>353</v>
      </c>
    </row>
    <row r="1742" spans="1:6" hidden="1" x14ac:dyDescent="0.35">
      <c r="A1742" s="110">
        <v>45866</v>
      </c>
      <c r="B1742" t="s">
        <v>235</v>
      </c>
      <c r="C1742" t="s">
        <v>254</v>
      </c>
      <c r="D1742">
        <v>6</v>
      </c>
      <c r="E1742" t="s">
        <v>384</v>
      </c>
      <c r="F1742" t="s">
        <v>353</v>
      </c>
    </row>
    <row r="1743" spans="1:6" hidden="1" x14ac:dyDescent="0.35">
      <c r="A1743" s="110">
        <v>45866</v>
      </c>
      <c r="B1743" t="s">
        <v>127</v>
      </c>
      <c r="C1743" t="s">
        <v>280</v>
      </c>
      <c r="D1743">
        <v>26</v>
      </c>
      <c r="E1743" t="s">
        <v>383</v>
      </c>
      <c r="F1743" t="s">
        <v>353</v>
      </c>
    </row>
    <row r="1744" spans="1:6" hidden="1" x14ac:dyDescent="0.35">
      <c r="A1744" s="110">
        <v>45866</v>
      </c>
      <c r="B1744" t="s">
        <v>25</v>
      </c>
      <c r="C1744" t="s">
        <v>280</v>
      </c>
      <c r="D1744">
        <v>3</v>
      </c>
      <c r="E1744" t="s">
        <v>3</v>
      </c>
      <c r="F1744" t="s">
        <v>353</v>
      </c>
    </row>
    <row r="1745" spans="1:6" hidden="1" x14ac:dyDescent="0.35">
      <c r="A1745" s="110">
        <v>45866</v>
      </c>
      <c r="B1745" t="s">
        <v>221</v>
      </c>
      <c r="C1745" t="s">
        <v>254</v>
      </c>
      <c r="D1745">
        <v>11.5</v>
      </c>
      <c r="E1745" t="s">
        <v>3</v>
      </c>
      <c r="F1745" t="s">
        <v>353</v>
      </c>
    </row>
    <row r="1746" spans="1:6" hidden="1" x14ac:dyDescent="0.35">
      <c r="A1746" s="110">
        <v>45866</v>
      </c>
      <c r="B1746" t="s">
        <v>167</v>
      </c>
      <c r="C1746" t="s">
        <v>264</v>
      </c>
      <c r="D1746">
        <v>300</v>
      </c>
      <c r="E1746" t="s">
        <v>386</v>
      </c>
      <c r="F1746" t="s">
        <v>353</v>
      </c>
    </row>
    <row r="1747" spans="1:6" hidden="1" x14ac:dyDescent="0.35">
      <c r="A1747" s="110">
        <v>45866</v>
      </c>
      <c r="B1747" t="s">
        <v>252</v>
      </c>
      <c r="C1747" t="s">
        <v>280</v>
      </c>
      <c r="D1747">
        <v>0.25</v>
      </c>
      <c r="E1747" t="s">
        <v>1</v>
      </c>
      <c r="F1747" t="s">
        <v>353</v>
      </c>
    </row>
    <row r="1748" spans="1:6" hidden="1" x14ac:dyDescent="0.35">
      <c r="A1748" s="110">
        <v>45866</v>
      </c>
      <c r="B1748" t="s">
        <v>482</v>
      </c>
      <c r="C1748" t="s">
        <v>280</v>
      </c>
      <c r="D1748">
        <v>5</v>
      </c>
      <c r="E1748" t="s">
        <v>7</v>
      </c>
      <c r="F1748" t="s">
        <v>353</v>
      </c>
    </row>
    <row r="1749" spans="1:6" hidden="1" x14ac:dyDescent="0.35">
      <c r="A1749" s="110">
        <v>45866</v>
      </c>
      <c r="B1749" t="s">
        <v>342</v>
      </c>
      <c r="C1749" t="s">
        <v>280</v>
      </c>
      <c r="D1749">
        <v>5</v>
      </c>
      <c r="E1749" t="s">
        <v>7</v>
      </c>
      <c r="F1749" t="s">
        <v>353</v>
      </c>
    </row>
    <row r="1750" spans="1:6" hidden="1" x14ac:dyDescent="0.35">
      <c r="A1750" s="110">
        <v>45866</v>
      </c>
      <c r="B1750" t="s">
        <v>483</v>
      </c>
      <c r="E1750" t="s">
        <v>5</v>
      </c>
      <c r="F1750" t="s">
        <v>353</v>
      </c>
    </row>
    <row r="1751" spans="1:6" hidden="1" x14ac:dyDescent="0.35">
      <c r="A1751" s="110">
        <v>45866</v>
      </c>
      <c r="B1751" t="s">
        <v>152</v>
      </c>
      <c r="C1751" t="s">
        <v>254</v>
      </c>
      <c r="D1751">
        <v>14</v>
      </c>
      <c r="E1751" t="s">
        <v>386</v>
      </c>
      <c r="F1751" t="s">
        <v>353</v>
      </c>
    </row>
    <row r="1752" spans="1:6" hidden="1" x14ac:dyDescent="0.35">
      <c r="A1752" s="110">
        <v>45866</v>
      </c>
      <c r="B1752" t="s">
        <v>156</v>
      </c>
      <c r="C1752" t="s">
        <v>254</v>
      </c>
      <c r="D1752">
        <v>1.8</v>
      </c>
      <c r="E1752" t="s">
        <v>386</v>
      </c>
      <c r="F1752" t="s">
        <v>353</v>
      </c>
    </row>
    <row r="1753" spans="1:6" hidden="1" x14ac:dyDescent="0.35">
      <c r="A1753" s="110">
        <v>45866</v>
      </c>
      <c r="B1753" t="s">
        <v>154</v>
      </c>
      <c r="C1753" t="s">
        <v>254</v>
      </c>
      <c r="D1753">
        <v>2.12</v>
      </c>
      <c r="E1753" t="s">
        <v>386</v>
      </c>
      <c r="F1753" t="s">
        <v>353</v>
      </c>
    </row>
    <row r="1754" spans="1:6" hidden="1" x14ac:dyDescent="0.35">
      <c r="A1754" s="110">
        <v>45866</v>
      </c>
      <c r="B1754" t="s">
        <v>153</v>
      </c>
      <c r="C1754" t="s">
        <v>254</v>
      </c>
      <c r="D1754">
        <v>2.4</v>
      </c>
      <c r="E1754" t="s">
        <v>386</v>
      </c>
      <c r="F1754" t="s">
        <v>353</v>
      </c>
    </row>
    <row r="1755" spans="1:6" hidden="1" x14ac:dyDescent="0.35">
      <c r="A1755" s="110">
        <v>45866</v>
      </c>
      <c r="B1755" t="s">
        <v>232</v>
      </c>
      <c r="C1755" t="s">
        <v>254</v>
      </c>
      <c r="D1755">
        <v>0.75</v>
      </c>
      <c r="E1755" t="s">
        <v>386</v>
      </c>
      <c r="F1755" t="s">
        <v>353</v>
      </c>
    </row>
    <row r="1756" spans="1:6" hidden="1" x14ac:dyDescent="0.35">
      <c r="A1756" s="110">
        <v>45866</v>
      </c>
      <c r="B1756" t="s">
        <v>102</v>
      </c>
      <c r="C1756" t="s">
        <v>254</v>
      </c>
      <c r="D1756">
        <v>2.27</v>
      </c>
      <c r="E1756" t="s">
        <v>3</v>
      </c>
      <c r="F1756" t="s">
        <v>353</v>
      </c>
    </row>
    <row r="1757" spans="1:6" hidden="1" x14ac:dyDescent="0.35">
      <c r="A1757" s="110">
        <v>45866</v>
      </c>
      <c r="B1757" t="s">
        <v>486</v>
      </c>
      <c r="C1757" t="s">
        <v>254</v>
      </c>
      <c r="D1757">
        <v>4.8</v>
      </c>
      <c r="E1757" t="s">
        <v>384</v>
      </c>
      <c r="F1757" t="s">
        <v>353</v>
      </c>
    </row>
    <row r="1758" spans="1:6" hidden="1" x14ac:dyDescent="0.35">
      <c r="A1758" s="110">
        <v>45866</v>
      </c>
      <c r="B1758" t="s">
        <v>309</v>
      </c>
      <c r="C1758" t="s">
        <v>254</v>
      </c>
      <c r="D1758">
        <v>2.88</v>
      </c>
      <c r="E1758" t="s">
        <v>384</v>
      </c>
      <c r="F1758" t="s">
        <v>353</v>
      </c>
    </row>
    <row r="1759" spans="1:6" hidden="1" x14ac:dyDescent="0.35">
      <c r="A1759" s="110">
        <v>45866</v>
      </c>
      <c r="B1759" t="s">
        <v>168</v>
      </c>
      <c r="C1759" t="s">
        <v>254</v>
      </c>
      <c r="D1759">
        <v>1.9</v>
      </c>
      <c r="E1759" t="s">
        <v>313</v>
      </c>
      <c r="F1759" t="s">
        <v>353</v>
      </c>
    </row>
    <row r="1760" spans="1:6" hidden="1" x14ac:dyDescent="0.35">
      <c r="A1760" s="110">
        <v>45866</v>
      </c>
      <c r="B1760" t="s">
        <v>250</v>
      </c>
      <c r="C1760" t="s">
        <v>254</v>
      </c>
      <c r="D1760">
        <v>1</v>
      </c>
      <c r="E1760" t="s">
        <v>3</v>
      </c>
      <c r="F1760" t="s">
        <v>353</v>
      </c>
    </row>
    <row r="1761" spans="1:6" hidden="1" x14ac:dyDescent="0.35">
      <c r="A1761" s="110">
        <v>45866</v>
      </c>
      <c r="B1761" t="s">
        <v>281</v>
      </c>
      <c r="C1761" t="s">
        <v>254</v>
      </c>
      <c r="D1761">
        <v>0.93</v>
      </c>
      <c r="E1761" t="s">
        <v>384</v>
      </c>
      <c r="F1761" t="s">
        <v>353</v>
      </c>
    </row>
    <row r="1762" spans="1:6" hidden="1" x14ac:dyDescent="0.35">
      <c r="A1762" s="110">
        <v>45866</v>
      </c>
      <c r="B1762" t="s">
        <v>179</v>
      </c>
      <c r="C1762" t="s">
        <v>280</v>
      </c>
      <c r="D1762">
        <v>0.7</v>
      </c>
      <c r="E1762" t="s">
        <v>384</v>
      </c>
      <c r="F1762" t="s">
        <v>353</v>
      </c>
    </row>
    <row r="1763" spans="1:6" hidden="1" x14ac:dyDescent="0.35">
      <c r="A1763" s="110">
        <v>45866</v>
      </c>
      <c r="B1763" t="s">
        <v>173</v>
      </c>
      <c r="C1763" t="s">
        <v>254</v>
      </c>
      <c r="D1763">
        <v>0.1</v>
      </c>
      <c r="E1763" t="s">
        <v>1</v>
      </c>
      <c r="F1763" t="s">
        <v>353</v>
      </c>
    </row>
    <row r="1764" spans="1:6" hidden="1" x14ac:dyDescent="0.35">
      <c r="A1764" s="110">
        <v>45866</v>
      </c>
      <c r="B1764" t="s">
        <v>200</v>
      </c>
      <c r="C1764" t="s">
        <v>254</v>
      </c>
      <c r="D1764">
        <v>3.85</v>
      </c>
      <c r="E1764" t="s">
        <v>3</v>
      </c>
      <c r="F1764" t="s">
        <v>353</v>
      </c>
    </row>
    <row r="1765" spans="1:6" hidden="1" x14ac:dyDescent="0.35">
      <c r="A1765" s="110">
        <v>45866</v>
      </c>
      <c r="B1765" t="s">
        <v>336</v>
      </c>
      <c r="C1765" t="s">
        <v>254</v>
      </c>
      <c r="D1765">
        <v>0.5</v>
      </c>
      <c r="E1765" t="s">
        <v>384</v>
      </c>
      <c r="F1765" t="s">
        <v>353</v>
      </c>
    </row>
    <row r="1766" spans="1:6" hidden="1" x14ac:dyDescent="0.35">
      <c r="A1766" s="110">
        <v>45866</v>
      </c>
      <c r="B1766" t="s">
        <v>203</v>
      </c>
      <c r="C1766" t="s">
        <v>254</v>
      </c>
      <c r="D1766">
        <v>4.3</v>
      </c>
      <c r="E1766" t="s">
        <v>384</v>
      </c>
      <c r="F1766" t="s">
        <v>353</v>
      </c>
    </row>
    <row r="1767" spans="1:6" hidden="1" x14ac:dyDescent="0.35">
      <c r="A1767" s="110">
        <v>45866</v>
      </c>
      <c r="B1767" t="s">
        <v>202</v>
      </c>
      <c r="C1767" t="s">
        <v>254</v>
      </c>
      <c r="D1767">
        <v>2.2599999999999998</v>
      </c>
      <c r="E1767" t="s">
        <v>3</v>
      </c>
      <c r="F1767" t="s">
        <v>353</v>
      </c>
    </row>
    <row r="1768" spans="1:6" hidden="1" x14ac:dyDescent="0.35">
      <c r="A1768" s="110">
        <v>45866</v>
      </c>
      <c r="B1768" t="s">
        <v>217</v>
      </c>
      <c r="C1768" t="s">
        <v>254</v>
      </c>
      <c r="D1768">
        <v>11.42</v>
      </c>
      <c r="E1768" t="s">
        <v>1</v>
      </c>
      <c r="F1768" t="s">
        <v>353</v>
      </c>
    </row>
    <row r="1769" spans="1:6" hidden="1" x14ac:dyDescent="0.35">
      <c r="A1769" s="110">
        <v>45866</v>
      </c>
      <c r="B1769" t="s">
        <v>241</v>
      </c>
      <c r="C1769" t="s">
        <v>254</v>
      </c>
      <c r="D1769">
        <v>8.6</v>
      </c>
      <c r="E1769" t="s">
        <v>384</v>
      </c>
      <c r="F1769" t="s">
        <v>353</v>
      </c>
    </row>
    <row r="1770" spans="1:6" hidden="1" x14ac:dyDescent="0.35">
      <c r="A1770" s="110">
        <v>45866</v>
      </c>
      <c r="B1770" t="s">
        <v>110</v>
      </c>
      <c r="C1770" t="s">
        <v>254</v>
      </c>
      <c r="D1770">
        <v>3.7</v>
      </c>
      <c r="E1770" t="s">
        <v>3</v>
      </c>
      <c r="F1770" t="s">
        <v>353</v>
      </c>
    </row>
    <row r="1771" spans="1:6" hidden="1" x14ac:dyDescent="0.35">
      <c r="A1771" s="110">
        <v>45866</v>
      </c>
      <c r="B1771" t="s">
        <v>201</v>
      </c>
      <c r="C1771" t="s">
        <v>254</v>
      </c>
      <c r="D1771">
        <v>6.45</v>
      </c>
      <c r="E1771" t="s">
        <v>3</v>
      </c>
      <c r="F1771" t="s">
        <v>353</v>
      </c>
    </row>
    <row r="1772" spans="1:6" hidden="1" x14ac:dyDescent="0.35">
      <c r="A1772" s="110">
        <v>45866</v>
      </c>
      <c r="B1772" t="s">
        <v>218</v>
      </c>
      <c r="C1772" t="s">
        <v>254</v>
      </c>
      <c r="D1772">
        <v>1.59</v>
      </c>
      <c r="E1772" t="s">
        <v>1</v>
      </c>
      <c r="F1772" t="s">
        <v>353</v>
      </c>
    </row>
    <row r="1773" spans="1:6" hidden="1" x14ac:dyDescent="0.35">
      <c r="A1773" s="110">
        <v>45866</v>
      </c>
      <c r="B1773" t="s">
        <v>339</v>
      </c>
      <c r="C1773" t="s">
        <v>254</v>
      </c>
      <c r="D1773">
        <v>0.26</v>
      </c>
      <c r="E1773" t="s">
        <v>384</v>
      </c>
      <c r="F1773" t="s">
        <v>353</v>
      </c>
    </row>
    <row r="1774" spans="1:6" hidden="1" x14ac:dyDescent="0.35">
      <c r="A1774" s="110">
        <v>45866</v>
      </c>
      <c r="B1774" t="s">
        <v>219</v>
      </c>
      <c r="C1774" t="s">
        <v>254</v>
      </c>
      <c r="D1774">
        <v>0.81</v>
      </c>
      <c r="E1774" t="s">
        <v>1</v>
      </c>
      <c r="F1774" t="s">
        <v>353</v>
      </c>
    </row>
    <row r="1775" spans="1:6" hidden="1" x14ac:dyDescent="0.35">
      <c r="A1775" s="110">
        <v>45866</v>
      </c>
      <c r="B1775" t="s">
        <v>206</v>
      </c>
      <c r="C1775" t="s">
        <v>254</v>
      </c>
      <c r="D1775">
        <v>0.61499999999999999</v>
      </c>
      <c r="E1775" t="s">
        <v>384</v>
      </c>
      <c r="F1775" t="s">
        <v>353</v>
      </c>
    </row>
    <row r="1776" spans="1:6" hidden="1" x14ac:dyDescent="0.35">
      <c r="A1776" s="110">
        <v>45866</v>
      </c>
      <c r="B1776" t="s">
        <v>224</v>
      </c>
      <c r="C1776" t="s">
        <v>254</v>
      </c>
      <c r="D1776">
        <v>0.81499999999999995</v>
      </c>
      <c r="E1776" t="s">
        <v>1</v>
      </c>
      <c r="F1776" t="s">
        <v>353</v>
      </c>
    </row>
    <row r="1777" spans="1:6" hidden="1" x14ac:dyDescent="0.35">
      <c r="A1777" s="110">
        <v>45866</v>
      </c>
      <c r="B1777" t="s">
        <v>335</v>
      </c>
      <c r="C1777" t="s">
        <v>280</v>
      </c>
      <c r="D1777">
        <v>12</v>
      </c>
      <c r="E1777" t="s">
        <v>3</v>
      </c>
      <c r="F1777" t="s">
        <v>353</v>
      </c>
    </row>
    <row r="1778" spans="1:6" hidden="1" x14ac:dyDescent="0.35">
      <c r="A1778" s="110">
        <v>45866</v>
      </c>
      <c r="B1778" t="s">
        <v>193</v>
      </c>
      <c r="C1778" t="s">
        <v>280</v>
      </c>
      <c r="D1778">
        <v>1</v>
      </c>
      <c r="E1778" t="s">
        <v>383</v>
      </c>
      <c r="F1778" t="s">
        <v>353</v>
      </c>
    </row>
    <row r="1779" spans="1:6" hidden="1" x14ac:dyDescent="0.35">
      <c r="A1779" s="110">
        <v>45866</v>
      </c>
      <c r="B1779" t="s">
        <v>216</v>
      </c>
      <c r="C1779" t="s">
        <v>254</v>
      </c>
      <c r="D1779">
        <v>0.05</v>
      </c>
      <c r="E1779" t="s">
        <v>384</v>
      </c>
      <c r="F1779" t="s">
        <v>353</v>
      </c>
    </row>
    <row r="1780" spans="1:6" hidden="1" x14ac:dyDescent="0.35">
      <c r="A1780" s="110">
        <v>45866</v>
      </c>
      <c r="B1780" t="s">
        <v>245</v>
      </c>
      <c r="C1780" t="s">
        <v>280</v>
      </c>
      <c r="D1780">
        <v>0.17499999999999999</v>
      </c>
      <c r="E1780" t="s">
        <v>3</v>
      </c>
      <c r="F1780" t="s">
        <v>353</v>
      </c>
    </row>
    <row r="1781" spans="1:6" hidden="1" x14ac:dyDescent="0.35">
      <c r="A1781" s="110">
        <v>45866</v>
      </c>
      <c r="B1781" t="s">
        <v>171</v>
      </c>
      <c r="C1781" t="s">
        <v>254</v>
      </c>
      <c r="D1781">
        <v>0.5</v>
      </c>
      <c r="E1781" t="s">
        <v>313</v>
      </c>
      <c r="F1781" t="s">
        <v>353</v>
      </c>
    </row>
    <row r="1782" spans="1:6" hidden="1" x14ac:dyDescent="0.35">
      <c r="A1782" s="110">
        <v>45866</v>
      </c>
      <c r="B1782" t="s">
        <v>341</v>
      </c>
      <c r="C1782" t="s">
        <v>254</v>
      </c>
      <c r="D1782">
        <v>0.98</v>
      </c>
      <c r="E1782" t="s">
        <v>313</v>
      </c>
      <c r="F1782" t="s">
        <v>353</v>
      </c>
    </row>
    <row r="1783" spans="1:6" hidden="1" x14ac:dyDescent="0.35">
      <c r="A1783" s="110">
        <v>45866</v>
      </c>
      <c r="B1783" t="s">
        <v>249</v>
      </c>
      <c r="C1783" t="s">
        <v>254</v>
      </c>
      <c r="D1783">
        <v>17</v>
      </c>
      <c r="E1783" t="s">
        <v>1</v>
      </c>
      <c r="F1783" t="s">
        <v>353</v>
      </c>
    </row>
    <row r="1784" spans="1:6" hidden="1" x14ac:dyDescent="0.35">
      <c r="A1784" s="110">
        <v>45866</v>
      </c>
      <c r="B1784" t="s">
        <v>457</v>
      </c>
      <c r="C1784" t="s">
        <v>280</v>
      </c>
      <c r="D1784">
        <v>1</v>
      </c>
      <c r="E1784" t="s">
        <v>7</v>
      </c>
      <c r="F1784" t="s">
        <v>356</v>
      </c>
    </row>
    <row r="1785" spans="1:6" hidden="1" x14ac:dyDescent="0.35">
      <c r="A1785" s="110">
        <v>45866</v>
      </c>
      <c r="B1785" t="s">
        <v>481</v>
      </c>
      <c r="C1785" t="s">
        <v>264</v>
      </c>
      <c r="D1785">
        <v>0</v>
      </c>
      <c r="E1785" t="s">
        <v>5</v>
      </c>
      <c r="F1785" t="s">
        <v>356</v>
      </c>
    </row>
    <row r="1786" spans="1:6" hidden="1" x14ac:dyDescent="0.35">
      <c r="A1786" s="110">
        <v>45866</v>
      </c>
      <c r="B1786" t="s">
        <v>449</v>
      </c>
      <c r="C1786" t="s">
        <v>280</v>
      </c>
      <c r="D1786">
        <v>2</v>
      </c>
      <c r="E1786" t="s">
        <v>7</v>
      </c>
      <c r="F1786" t="s">
        <v>356</v>
      </c>
    </row>
    <row r="1787" spans="1:6" hidden="1" x14ac:dyDescent="0.35">
      <c r="A1787" s="110">
        <v>45866</v>
      </c>
      <c r="B1787" t="s">
        <v>450</v>
      </c>
      <c r="C1787" t="s">
        <v>280</v>
      </c>
      <c r="D1787">
        <v>4.5</v>
      </c>
      <c r="E1787" t="s">
        <v>7</v>
      </c>
      <c r="F1787" t="s">
        <v>356</v>
      </c>
    </row>
    <row r="1788" spans="1:6" hidden="1" x14ac:dyDescent="0.35">
      <c r="A1788" s="110">
        <v>45866</v>
      </c>
      <c r="B1788" t="s">
        <v>459</v>
      </c>
      <c r="C1788" t="s">
        <v>280</v>
      </c>
      <c r="D1788">
        <v>0</v>
      </c>
      <c r="E1788" t="s">
        <v>7</v>
      </c>
      <c r="F1788" t="s">
        <v>356</v>
      </c>
    </row>
    <row r="1789" spans="1:6" hidden="1" x14ac:dyDescent="0.35">
      <c r="A1789" s="110">
        <v>45866</v>
      </c>
      <c r="B1789" t="s">
        <v>302</v>
      </c>
      <c r="C1789" t="s">
        <v>280</v>
      </c>
      <c r="D1789">
        <v>2.5</v>
      </c>
      <c r="E1789" t="s">
        <v>7</v>
      </c>
      <c r="F1789" t="s">
        <v>356</v>
      </c>
    </row>
    <row r="1790" spans="1:6" hidden="1" x14ac:dyDescent="0.35">
      <c r="A1790" s="110">
        <v>45866</v>
      </c>
      <c r="B1790" t="s">
        <v>141</v>
      </c>
      <c r="C1790" t="s">
        <v>264</v>
      </c>
      <c r="D1790">
        <v>0</v>
      </c>
      <c r="E1790" t="s">
        <v>7</v>
      </c>
      <c r="F1790" t="s">
        <v>356</v>
      </c>
    </row>
    <row r="1791" spans="1:6" hidden="1" x14ac:dyDescent="0.35">
      <c r="A1791" s="110">
        <v>45866</v>
      </c>
      <c r="B1791" t="s">
        <v>303</v>
      </c>
      <c r="C1791" t="s">
        <v>264</v>
      </c>
      <c r="D1791">
        <v>6</v>
      </c>
      <c r="E1791" t="s">
        <v>7</v>
      </c>
      <c r="F1791" t="s">
        <v>356</v>
      </c>
    </row>
    <row r="1792" spans="1:6" hidden="1" x14ac:dyDescent="0.35">
      <c r="A1792" s="110">
        <v>45866</v>
      </c>
      <c r="B1792" t="s">
        <v>301</v>
      </c>
      <c r="C1792" t="s">
        <v>280</v>
      </c>
      <c r="D1792">
        <v>0</v>
      </c>
      <c r="E1792" t="s">
        <v>7</v>
      </c>
      <c r="F1792" t="s">
        <v>356</v>
      </c>
    </row>
    <row r="1793" spans="1:6" hidden="1" x14ac:dyDescent="0.35">
      <c r="A1793" s="110">
        <v>45866</v>
      </c>
      <c r="B1793" t="s">
        <v>308</v>
      </c>
      <c r="C1793" t="s">
        <v>264</v>
      </c>
      <c r="D1793">
        <v>1</v>
      </c>
      <c r="E1793" t="s">
        <v>7</v>
      </c>
      <c r="F1793" t="s">
        <v>356</v>
      </c>
    </row>
    <row r="1794" spans="1:6" hidden="1" x14ac:dyDescent="0.35">
      <c r="A1794" s="110">
        <v>45866</v>
      </c>
      <c r="B1794" t="s">
        <v>458</v>
      </c>
      <c r="C1794" t="s">
        <v>264</v>
      </c>
      <c r="D1794">
        <v>0</v>
      </c>
      <c r="E1794" t="s">
        <v>7</v>
      </c>
      <c r="F1794" t="s">
        <v>356</v>
      </c>
    </row>
    <row r="1795" spans="1:6" hidden="1" x14ac:dyDescent="0.35">
      <c r="A1795" s="110">
        <v>45866</v>
      </c>
      <c r="B1795" t="s">
        <v>306</v>
      </c>
      <c r="C1795" t="s">
        <v>264</v>
      </c>
      <c r="D1795">
        <v>5</v>
      </c>
      <c r="E1795" t="s">
        <v>7</v>
      </c>
      <c r="F1795" t="s">
        <v>356</v>
      </c>
    </row>
    <row r="1796" spans="1:6" hidden="1" x14ac:dyDescent="0.35">
      <c r="A1796" s="110">
        <v>45866</v>
      </c>
      <c r="B1796" t="s">
        <v>342</v>
      </c>
      <c r="C1796" t="s">
        <v>280</v>
      </c>
      <c r="D1796">
        <v>9</v>
      </c>
      <c r="E1796" t="s">
        <v>7</v>
      </c>
      <c r="F1796" t="s">
        <v>356</v>
      </c>
    </row>
    <row r="1797" spans="1:6" hidden="1" x14ac:dyDescent="0.35">
      <c r="A1797" s="110">
        <v>45866</v>
      </c>
      <c r="B1797" t="s">
        <v>452</v>
      </c>
      <c r="C1797" t="s">
        <v>264</v>
      </c>
      <c r="D1797">
        <v>1</v>
      </c>
      <c r="E1797" t="s">
        <v>7</v>
      </c>
      <c r="F1797" t="s">
        <v>356</v>
      </c>
    </row>
    <row r="1798" spans="1:6" hidden="1" x14ac:dyDescent="0.35">
      <c r="A1798" s="110">
        <v>45866</v>
      </c>
      <c r="B1798" t="s">
        <v>304</v>
      </c>
      <c r="C1798" t="s">
        <v>264</v>
      </c>
      <c r="D1798">
        <v>3</v>
      </c>
      <c r="E1798" t="s">
        <v>7</v>
      </c>
      <c r="F1798" t="s">
        <v>356</v>
      </c>
    </row>
    <row r="1799" spans="1:6" hidden="1" x14ac:dyDescent="0.35">
      <c r="A1799" s="110">
        <v>45866</v>
      </c>
      <c r="B1799" t="s">
        <v>311</v>
      </c>
      <c r="C1799" t="s">
        <v>264</v>
      </c>
      <c r="D1799">
        <v>8</v>
      </c>
      <c r="E1799" t="s">
        <v>7</v>
      </c>
      <c r="F1799" t="s">
        <v>356</v>
      </c>
    </row>
    <row r="1800" spans="1:6" hidden="1" x14ac:dyDescent="0.35">
      <c r="A1800" s="110">
        <v>45866</v>
      </c>
      <c r="B1800" t="s">
        <v>300</v>
      </c>
      <c r="C1800" t="s">
        <v>280</v>
      </c>
      <c r="D1800">
        <v>2</v>
      </c>
      <c r="E1800" t="s">
        <v>7</v>
      </c>
      <c r="F1800" t="s">
        <v>356</v>
      </c>
    </row>
    <row r="1801" spans="1:6" hidden="1" x14ac:dyDescent="0.35">
      <c r="A1801" s="110">
        <v>45866</v>
      </c>
      <c r="B1801" t="s">
        <v>312</v>
      </c>
      <c r="C1801" t="s">
        <v>264</v>
      </c>
      <c r="D1801">
        <v>2</v>
      </c>
      <c r="E1801" t="s">
        <v>7</v>
      </c>
      <c r="F1801" t="s">
        <v>356</v>
      </c>
    </row>
    <row r="1802" spans="1:6" hidden="1" x14ac:dyDescent="0.35">
      <c r="A1802" s="110">
        <v>45866</v>
      </c>
      <c r="B1802" t="s">
        <v>343</v>
      </c>
      <c r="C1802" t="s">
        <v>264</v>
      </c>
      <c r="D1802">
        <v>0</v>
      </c>
      <c r="E1802" t="s">
        <v>7</v>
      </c>
      <c r="F1802" t="s">
        <v>356</v>
      </c>
    </row>
    <row r="1803" spans="1:6" hidden="1" x14ac:dyDescent="0.35">
      <c r="A1803" s="110">
        <v>45866</v>
      </c>
      <c r="B1803" t="s">
        <v>482</v>
      </c>
      <c r="C1803" t="s">
        <v>280</v>
      </c>
      <c r="D1803">
        <v>5</v>
      </c>
      <c r="E1803" t="s">
        <v>7</v>
      </c>
      <c r="F1803" t="s">
        <v>356</v>
      </c>
    </row>
    <row r="1804" spans="1:6" hidden="1" x14ac:dyDescent="0.35">
      <c r="A1804" s="110">
        <v>45866</v>
      </c>
      <c r="B1804" t="s">
        <v>305</v>
      </c>
      <c r="C1804" t="s">
        <v>264</v>
      </c>
      <c r="D1804">
        <v>30</v>
      </c>
      <c r="E1804" t="s">
        <v>7</v>
      </c>
      <c r="F1804" t="s">
        <v>356</v>
      </c>
    </row>
    <row r="1805" spans="1:6" hidden="1" x14ac:dyDescent="0.35">
      <c r="A1805" s="110">
        <v>45866</v>
      </c>
      <c r="B1805" t="s">
        <v>449</v>
      </c>
      <c r="C1805" t="s">
        <v>280</v>
      </c>
      <c r="D1805">
        <v>2</v>
      </c>
      <c r="E1805" t="s">
        <v>7</v>
      </c>
      <c r="F1805" t="s">
        <v>356</v>
      </c>
    </row>
    <row r="1806" spans="1:6" hidden="1" x14ac:dyDescent="0.35">
      <c r="A1806" s="110">
        <v>45873</v>
      </c>
      <c r="B1806" t="s">
        <v>145</v>
      </c>
      <c r="C1806" t="s">
        <v>438</v>
      </c>
      <c r="D1806">
        <v>2</v>
      </c>
      <c r="E1806" t="s">
        <v>5</v>
      </c>
      <c r="F1806" t="s">
        <v>356</v>
      </c>
    </row>
    <row r="1807" spans="1:6" hidden="1" x14ac:dyDescent="0.35">
      <c r="A1807" s="110">
        <v>45873</v>
      </c>
      <c r="B1807" t="s">
        <v>436</v>
      </c>
      <c r="C1807" t="s">
        <v>264</v>
      </c>
      <c r="E1807">
        <v>0</v>
      </c>
      <c r="F1807" t="s">
        <v>356</v>
      </c>
    </row>
    <row r="1808" spans="1:6" hidden="1" x14ac:dyDescent="0.35">
      <c r="A1808" s="110">
        <v>45873</v>
      </c>
      <c r="B1808" t="s">
        <v>150</v>
      </c>
      <c r="C1808" t="s">
        <v>264</v>
      </c>
      <c r="D1808">
        <v>18</v>
      </c>
      <c r="E1808" t="s">
        <v>5</v>
      </c>
      <c r="F1808" t="s">
        <v>356</v>
      </c>
    </row>
    <row r="1809" spans="1:6" hidden="1" x14ac:dyDescent="0.35">
      <c r="A1809" s="110">
        <v>45873</v>
      </c>
      <c r="B1809" t="s">
        <v>146</v>
      </c>
      <c r="C1809" t="s">
        <v>264</v>
      </c>
      <c r="D1809">
        <v>39</v>
      </c>
      <c r="E1809" t="s">
        <v>5</v>
      </c>
      <c r="F1809" t="s">
        <v>356</v>
      </c>
    </row>
    <row r="1810" spans="1:6" hidden="1" x14ac:dyDescent="0.35">
      <c r="A1810" s="110">
        <v>45873</v>
      </c>
      <c r="B1810" t="s">
        <v>138</v>
      </c>
      <c r="C1810" t="s">
        <v>264</v>
      </c>
      <c r="D1810">
        <v>0</v>
      </c>
      <c r="E1810" t="s">
        <v>5</v>
      </c>
      <c r="F1810" t="s">
        <v>356</v>
      </c>
    </row>
    <row r="1811" spans="1:6" hidden="1" x14ac:dyDescent="0.35">
      <c r="A1811" s="110">
        <v>45873</v>
      </c>
      <c r="B1811" t="s">
        <v>142</v>
      </c>
      <c r="C1811" t="s">
        <v>282</v>
      </c>
      <c r="D1811">
        <v>0</v>
      </c>
      <c r="E1811" t="s">
        <v>5</v>
      </c>
      <c r="F1811" t="s">
        <v>356</v>
      </c>
    </row>
    <row r="1812" spans="1:6" hidden="1" x14ac:dyDescent="0.35">
      <c r="A1812" s="110">
        <v>45873</v>
      </c>
      <c r="B1812" t="s">
        <v>258</v>
      </c>
      <c r="C1812" t="s">
        <v>282</v>
      </c>
      <c r="D1812">
        <v>0</v>
      </c>
      <c r="E1812" t="s">
        <v>5</v>
      </c>
      <c r="F1812" t="s">
        <v>356</v>
      </c>
    </row>
    <row r="1813" spans="1:6" hidden="1" x14ac:dyDescent="0.35">
      <c r="A1813" s="110">
        <v>45873</v>
      </c>
      <c r="B1813" t="s">
        <v>226</v>
      </c>
      <c r="C1813" t="s">
        <v>282</v>
      </c>
      <c r="D1813">
        <v>0.5</v>
      </c>
      <c r="E1813" t="s">
        <v>5</v>
      </c>
      <c r="F1813" t="s">
        <v>356</v>
      </c>
    </row>
    <row r="1814" spans="1:6" hidden="1" x14ac:dyDescent="0.35">
      <c r="A1814" s="110">
        <v>45873</v>
      </c>
      <c r="B1814" t="s">
        <v>137</v>
      </c>
      <c r="C1814" t="s">
        <v>282</v>
      </c>
      <c r="D1814">
        <v>0.5</v>
      </c>
      <c r="E1814" t="s">
        <v>5</v>
      </c>
      <c r="F1814" t="s">
        <v>356</v>
      </c>
    </row>
    <row r="1815" spans="1:6" hidden="1" x14ac:dyDescent="0.35">
      <c r="A1815" s="110">
        <v>45873</v>
      </c>
      <c r="B1815" t="s">
        <v>136</v>
      </c>
      <c r="C1815" t="s">
        <v>264</v>
      </c>
      <c r="D1815">
        <v>0</v>
      </c>
      <c r="E1815" t="s">
        <v>5</v>
      </c>
      <c r="F1815" t="s">
        <v>356</v>
      </c>
    </row>
    <row r="1816" spans="1:6" hidden="1" x14ac:dyDescent="0.35">
      <c r="A1816" s="110">
        <v>45873</v>
      </c>
      <c r="B1816" t="s">
        <v>147</v>
      </c>
      <c r="C1816" t="s">
        <v>264</v>
      </c>
      <c r="D1816">
        <v>5</v>
      </c>
      <c r="E1816" t="s">
        <v>5</v>
      </c>
      <c r="F1816" t="s">
        <v>356</v>
      </c>
    </row>
    <row r="1817" spans="1:6" hidden="1" x14ac:dyDescent="0.35">
      <c r="A1817" s="110">
        <v>45873</v>
      </c>
      <c r="B1817" t="s">
        <v>135</v>
      </c>
      <c r="C1817" t="s">
        <v>264</v>
      </c>
      <c r="D1817">
        <v>23</v>
      </c>
      <c r="E1817" t="s">
        <v>5</v>
      </c>
      <c r="F1817" t="s">
        <v>356</v>
      </c>
    </row>
    <row r="1818" spans="1:6" hidden="1" x14ac:dyDescent="0.35">
      <c r="A1818" s="110">
        <v>45873</v>
      </c>
      <c r="B1818" t="s">
        <v>139</v>
      </c>
      <c r="C1818" t="s">
        <v>264</v>
      </c>
      <c r="D1818">
        <v>1</v>
      </c>
      <c r="E1818" t="s">
        <v>5</v>
      </c>
      <c r="F1818" t="s">
        <v>356</v>
      </c>
    </row>
    <row r="1819" spans="1:6" hidden="1" x14ac:dyDescent="0.35">
      <c r="A1819" s="110">
        <v>45873</v>
      </c>
      <c r="B1819" t="s">
        <v>131</v>
      </c>
      <c r="E1819" t="s">
        <v>5</v>
      </c>
      <c r="F1819" t="s">
        <v>356</v>
      </c>
    </row>
    <row r="1820" spans="1:6" hidden="1" x14ac:dyDescent="0.35">
      <c r="A1820" s="110">
        <v>45873</v>
      </c>
      <c r="B1820" t="s">
        <v>140</v>
      </c>
      <c r="C1820" t="s">
        <v>282</v>
      </c>
      <c r="D1820">
        <v>1</v>
      </c>
      <c r="E1820" t="s">
        <v>5</v>
      </c>
      <c r="F1820" t="s">
        <v>356</v>
      </c>
    </row>
    <row r="1821" spans="1:6" hidden="1" x14ac:dyDescent="0.35">
      <c r="A1821" s="110">
        <v>45873</v>
      </c>
      <c r="B1821" t="s">
        <v>290</v>
      </c>
      <c r="C1821" t="s">
        <v>254</v>
      </c>
      <c r="D1821">
        <v>1</v>
      </c>
      <c r="E1821" t="s">
        <v>5</v>
      </c>
      <c r="F1821" t="s">
        <v>356</v>
      </c>
    </row>
    <row r="1822" spans="1:6" hidden="1" x14ac:dyDescent="0.35">
      <c r="A1822" s="110">
        <v>45873</v>
      </c>
      <c r="B1822" t="s">
        <v>143</v>
      </c>
      <c r="C1822" t="s">
        <v>439</v>
      </c>
      <c r="E1822" t="s">
        <v>5</v>
      </c>
      <c r="F1822" t="s">
        <v>356</v>
      </c>
    </row>
    <row r="1823" spans="1:6" hidden="1" x14ac:dyDescent="0.35">
      <c r="A1823" s="110">
        <v>45873</v>
      </c>
      <c r="B1823" t="s">
        <v>227</v>
      </c>
      <c r="E1823" t="s">
        <v>5</v>
      </c>
      <c r="F1823" t="s">
        <v>356</v>
      </c>
    </row>
    <row r="1824" spans="1:6" hidden="1" x14ac:dyDescent="0.35">
      <c r="A1824" s="110">
        <v>45873</v>
      </c>
      <c r="B1824" t="s">
        <v>148</v>
      </c>
      <c r="C1824" t="s">
        <v>282</v>
      </c>
      <c r="D1824">
        <v>0.5</v>
      </c>
      <c r="E1824" t="s">
        <v>5</v>
      </c>
      <c r="F1824" t="s">
        <v>356</v>
      </c>
    </row>
    <row r="1825" spans="1:6" hidden="1" x14ac:dyDescent="0.35">
      <c r="A1825" s="110">
        <v>45873</v>
      </c>
      <c r="B1825" t="s">
        <v>149</v>
      </c>
      <c r="C1825" t="s">
        <v>282</v>
      </c>
      <c r="D1825">
        <v>1</v>
      </c>
      <c r="E1825" t="s">
        <v>5</v>
      </c>
      <c r="F1825" t="s">
        <v>356</v>
      </c>
    </row>
    <row r="1826" spans="1:6" hidden="1" x14ac:dyDescent="0.35">
      <c r="A1826" s="110">
        <v>45873</v>
      </c>
      <c r="B1826" t="s">
        <v>289</v>
      </c>
      <c r="C1826" t="s">
        <v>264</v>
      </c>
      <c r="D1826">
        <v>47</v>
      </c>
      <c r="E1826" t="s">
        <v>5</v>
      </c>
      <c r="F1826" t="s">
        <v>356</v>
      </c>
    </row>
    <row r="1827" spans="1:6" hidden="1" x14ac:dyDescent="0.35">
      <c r="A1827" s="110">
        <v>45873</v>
      </c>
      <c r="B1827" t="s">
        <v>132</v>
      </c>
      <c r="C1827" t="s">
        <v>264</v>
      </c>
      <c r="D1827">
        <v>6</v>
      </c>
      <c r="E1827" t="s">
        <v>5</v>
      </c>
      <c r="F1827" t="s">
        <v>356</v>
      </c>
    </row>
    <row r="1828" spans="1:6" hidden="1" x14ac:dyDescent="0.35">
      <c r="A1828" s="110">
        <v>45873</v>
      </c>
      <c r="B1828" t="s">
        <v>144</v>
      </c>
      <c r="C1828" t="s">
        <v>264</v>
      </c>
      <c r="D1828">
        <v>4</v>
      </c>
      <c r="E1828" t="s">
        <v>5</v>
      </c>
      <c r="F1828" t="s">
        <v>356</v>
      </c>
    </row>
    <row r="1829" spans="1:6" hidden="1" x14ac:dyDescent="0.35">
      <c r="A1829" s="110">
        <v>45873</v>
      </c>
      <c r="B1829" t="s">
        <v>349</v>
      </c>
      <c r="C1829" t="s">
        <v>438</v>
      </c>
      <c r="D1829">
        <v>2</v>
      </c>
      <c r="E1829" t="s">
        <v>5</v>
      </c>
      <c r="F1829" t="s">
        <v>356</v>
      </c>
    </row>
    <row r="1830" spans="1:6" hidden="1" x14ac:dyDescent="0.35">
      <c r="A1830" s="110">
        <v>45873</v>
      </c>
      <c r="B1830" t="s">
        <v>134</v>
      </c>
      <c r="C1830" t="s">
        <v>440</v>
      </c>
      <c r="E1830" t="s">
        <v>5</v>
      </c>
      <c r="F1830" t="s">
        <v>356</v>
      </c>
    </row>
    <row r="1831" spans="1:6" hidden="1" x14ac:dyDescent="0.35">
      <c r="A1831" s="110">
        <v>45873</v>
      </c>
      <c r="B1831" t="s">
        <v>453</v>
      </c>
      <c r="C1831" t="s">
        <v>264</v>
      </c>
      <c r="D1831">
        <v>2</v>
      </c>
      <c r="E1831" t="s">
        <v>5</v>
      </c>
      <c r="F1831" t="s">
        <v>356</v>
      </c>
    </row>
    <row r="1832" spans="1:6" hidden="1" x14ac:dyDescent="0.35">
      <c r="A1832" s="110">
        <v>45873</v>
      </c>
      <c r="B1832" t="s">
        <v>441</v>
      </c>
      <c r="C1832" t="s">
        <v>264</v>
      </c>
      <c r="E1832" t="s">
        <v>5</v>
      </c>
      <c r="F1832" t="s">
        <v>356</v>
      </c>
    </row>
    <row r="1833" spans="1:6" hidden="1" x14ac:dyDescent="0.35">
      <c r="A1833" s="110">
        <v>45873</v>
      </c>
      <c r="B1833" t="s">
        <v>442</v>
      </c>
      <c r="C1833" t="s">
        <v>264</v>
      </c>
      <c r="D1833">
        <v>0</v>
      </c>
      <c r="E1833" t="s">
        <v>5</v>
      </c>
      <c r="F1833" t="s">
        <v>356</v>
      </c>
    </row>
    <row r="1834" spans="1:6" hidden="1" x14ac:dyDescent="0.35">
      <c r="A1834" s="110">
        <v>45873</v>
      </c>
      <c r="B1834" t="s">
        <v>443</v>
      </c>
      <c r="C1834" t="s">
        <v>264</v>
      </c>
      <c r="D1834">
        <v>9</v>
      </c>
      <c r="E1834" t="s">
        <v>5</v>
      </c>
      <c r="F1834" t="s">
        <v>356</v>
      </c>
    </row>
    <row r="1835" spans="1:6" hidden="1" x14ac:dyDescent="0.35">
      <c r="A1835" s="110">
        <v>45873</v>
      </c>
      <c r="B1835" t="s">
        <v>455</v>
      </c>
      <c r="C1835" t="s">
        <v>264</v>
      </c>
      <c r="D1835">
        <v>4</v>
      </c>
      <c r="E1835" t="s">
        <v>5</v>
      </c>
      <c r="F1835" t="s">
        <v>356</v>
      </c>
    </row>
    <row r="1836" spans="1:6" hidden="1" x14ac:dyDescent="0.35">
      <c r="A1836" s="110">
        <v>45873</v>
      </c>
      <c r="B1836" t="s">
        <v>444</v>
      </c>
      <c r="C1836" t="s">
        <v>438</v>
      </c>
      <c r="D1836">
        <v>0.5</v>
      </c>
      <c r="E1836" t="s">
        <v>5</v>
      </c>
      <c r="F1836" t="s">
        <v>356</v>
      </c>
    </row>
    <row r="1837" spans="1:6" hidden="1" x14ac:dyDescent="0.35">
      <c r="A1837" s="110">
        <v>45873</v>
      </c>
      <c r="B1837" t="s">
        <v>445</v>
      </c>
      <c r="C1837" t="s">
        <v>439</v>
      </c>
      <c r="E1837" t="s">
        <v>5</v>
      </c>
      <c r="F1837" t="s">
        <v>356</v>
      </c>
    </row>
    <row r="1838" spans="1:6" hidden="1" x14ac:dyDescent="0.35">
      <c r="A1838" s="110">
        <v>45873</v>
      </c>
      <c r="B1838" t="s">
        <v>446</v>
      </c>
      <c r="C1838" t="s">
        <v>439</v>
      </c>
      <c r="E1838" t="s">
        <v>5</v>
      </c>
      <c r="F1838" t="s">
        <v>356</v>
      </c>
    </row>
    <row r="1839" spans="1:6" hidden="1" x14ac:dyDescent="0.35">
      <c r="A1839" s="110">
        <v>45873</v>
      </c>
      <c r="B1839" t="s">
        <v>447</v>
      </c>
      <c r="C1839" t="s">
        <v>264</v>
      </c>
      <c r="D1839">
        <v>0</v>
      </c>
      <c r="E1839" t="s">
        <v>5</v>
      </c>
      <c r="F1839" t="s">
        <v>356</v>
      </c>
    </row>
    <row r="1840" spans="1:6" hidden="1" x14ac:dyDescent="0.35">
      <c r="A1840" s="110">
        <v>45873</v>
      </c>
      <c r="B1840" t="s">
        <v>448</v>
      </c>
      <c r="C1840" t="s">
        <v>264</v>
      </c>
      <c r="D1840">
        <v>16</v>
      </c>
      <c r="E1840" t="s">
        <v>5</v>
      </c>
      <c r="F1840" t="s">
        <v>356</v>
      </c>
    </row>
    <row r="1841" spans="1:7" hidden="1" x14ac:dyDescent="0.35">
      <c r="A1841" s="110">
        <v>45873</v>
      </c>
      <c r="B1841" t="s">
        <v>467</v>
      </c>
      <c r="C1841" t="s">
        <v>264</v>
      </c>
      <c r="D1841">
        <v>520</v>
      </c>
      <c r="E1841" t="s">
        <v>5</v>
      </c>
      <c r="F1841" t="s">
        <v>356</v>
      </c>
    </row>
    <row r="1842" spans="1:7" hidden="1" x14ac:dyDescent="0.35">
      <c r="A1842" s="110">
        <v>45873</v>
      </c>
      <c r="B1842" t="s">
        <v>453</v>
      </c>
      <c r="C1842" t="s">
        <v>264</v>
      </c>
      <c r="D1842">
        <v>0</v>
      </c>
      <c r="E1842" t="s">
        <v>5</v>
      </c>
      <c r="F1842" t="s">
        <v>356</v>
      </c>
    </row>
    <row r="1843" spans="1:7" hidden="1" x14ac:dyDescent="0.35">
      <c r="A1843" s="110">
        <v>45873</v>
      </c>
      <c r="B1843" t="s">
        <v>468</v>
      </c>
      <c r="C1843" t="s">
        <v>264</v>
      </c>
      <c r="D1843">
        <v>0</v>
      </c>
      <c r="E1843" t="s">
        <v>5</v>
      </c>
      <c r="F1843" t="s">
        <v>356</v>
      </c>
    </row>
    <row r="1844" spans="1:7" hidden="1" x14ac:dyDescent="0.35">
      <c r="A1844" s="110">
        <v>45873</v>
      </c>
      <c r="B1844" t="s">
        <v>469</v>
      </c>
      <c r="C1844" t="s">
        <v>264</v>
      </c>
      <c r="D1844">
        <v>75</v>
      </c>
      <c r="E1844" t="s">
        <v>5</v>
      </c>
      <c r="F1844" t="s">
        <v>356</v>
      </c>
    </row>
    <row r="1845" spans="1:7" hidden="1" x14ac:dyDescent="0.35">
      <c r="A1845" s="110">
        <v>45873</v>
      </c>
      <c r="B1845" t="s">
        <v>470</v>
      </c>
      <c r="C1845" t="s">
        <v>264</v>
      </c>
      <c r="D1845">
        <v>36</v>
      </c>
      <c r="E1845" t="s">
        <v>5</v>
      </c>
      <c r="F1845" t="s">
        <v>356</v>
      </c>
    </row>
    <row r="1846" spans="1:7" hidden="1" x14ac:dyDescent="0.35">
      <c r="A1846" s="110">
        <v>45873</v>
      </c>
      <c r="B1846" t="s">
        <v>519</v>
      </c>
      <c r="C1846" t="s">
        <v>264</v>
      </c>
      <c r="D1846">
        <v>0</v>
      </c>
      <c r="E1846" t="s">
        <v>5</v>
      </c>
      <c r="F1846" t="s">
        <v>356</v>
      </c>
    </row>
    <row r="1847" spans="1:7" hidden="1" x14ac:dyDescent="0.35">
      <c r="A1847" s="110">
        <v>45873</v>
      </c>
      <c r="B1847" t="s">
        <v>520</v>
      </c>
      <c r="C1847" t="s">
        <v>264</v>
      </c>
      <c r="D1847">
        <v>60</v>
      </c>
      <c r="E1847" t="s">
        <v>5</v>
      </c>
      <c r="F1847" t="s">
        <v>356</v>
      </c>
    </row>
    <row r="1848" spans="1:7" hidden="1" x14ac:dyDescent="0.35">
      <c r="A1848" s="110">
        <v>45873</v>
      </c>
      <c r="B1848" t="s">
        <v>521</v>
      </c>
      <c r="C1848" t="s">
        <v>264</v>
      </c>
      <c r="D1848">
        <v>490</v>
      </c>
      <c r="E1848" t="s">
        <v>5</v>
      </c>
      <c r="F1848" t="s">
        <v>356</v>
      </c>
    </row>
    <row r="1849" spans="1:7" hidden="1" x14ac:dyDescent="0.35">
      <c r="A1849" s="110">
        <v>45873</v>
      </c>
      <c r="B1849" t="s">
        <v>522</v>
      </c>
      <c r="C1849" t="s">
        <v>264</v>
      </c>
      <c r="D1849">
        <v>530</v>
      </c>
      <c r="E1849" t="s">
        <v>5</v>
      </c>
      <c r="F1849" t="s">
        <v>356</v>
      </c>
    </row>
    <row r="1850" spans="1:7" hidden="1" x14ac:dyDescent="0.35">
      <c r="A1850" s="110">
        <v>45873</v>
      </c>
      <c r="B1850" t="s">
        <v>523</v>
      </c>
      <c r="C1850" t="s">
        <v>264</v>
      </c>
      <c r="D1850">
        <v>517</v>
      </c>
      <c r="E1850" t="s">
        <v>5</v>
      </c>
      <c r="F1850" t="s">
        <v>356</v>
      </c>
    </row>
    <row r="1851" spans="1:7" hidden="1" x14ac:dyDescent="0.35">
      <c r="A1851" s="110">
        <v>45873</v>
      </c>
      <c r="B1851" t="s">
        <v>524</v>
      </c>
      <c r="C1851" t="s">
        <v>264</v>
      </c>
      <c r="D1851">
        <v>679</v>
      </c>
      <c r="E1851" t="s">
        <v>5</v>
      </c>
      <c r="F1851" t="s">
        <v>356</v>
      </c>
    </row>
    <row r="1852" spans="1:7" hidden="1" x14ac:dyDescent="0.35">
      <c r="A1852" s="110">
        <v>45873</v>
      </c>
      <c r="B1852" t="s">
        <v>525</v>
      </c>
      <c r="C1852" t="s">
        <v>264</v>
      </c>
      <c r="D1852">
        <v>0</v>
      </c>
      <c r="E1852" t="s">
        <v>5</v>
      </c>
      <c r="F1852" t="s">
        <v>356</v>
      </c>
    </row>
    <row r="1853" spans="1:7" hidden="1" x14ac:dyDescent="0.35">
      <c r="A1853" s="110">
        <v>45873</v>
      </c>
      <c r="B1853" t="s">
        <v>526</v>
      </c>
      <c r="C1853" t="s">
        <v>264</v>
      </c>
      <c r="D1853">
        <v>0</v>
      </c>
      <c r="E1853" t="s">
        <v>5</v>
      </c>
      <c r="F1853" t="s">
        <v>356</v>
      </c>
    </row>
    <row r="1854" spans="1:7" hidden="1" x14ac:dyDescent="0.35">
      <c r="A1854" s="110">
        <v>45873</v>
      </c>
      <c r="B1854" t="s">
        <v>116</v>
      </c>
      <c r="C1854" t="s">
        <v>254</v>
      </c>
      <c r="D1854">
        <v>1.4</v>
      </c>
      <c r="E1854" t="s">
        <v>383</v>
      </c>
      <c r="F1854" t="s">
        <v>356</v>
      </c>
    </row>
    <row r="1855" spans="1:7" x14ac:dyDescent="0.35">
      <c r="A1855" s="110">
        <v>45873</v>
      </c>
      <c r="B1855" t="s">
        <v>185</v>
      </c>
      <c r="C1855" t="s">
        <v>254</v>
      </c>
      <c r="D1855">
        <v>6</v>
      </c>
      <c r="E1855" t="s">
        <v>383</v>
      </c>
      <c r="F1855" t="s">
        <v>356</v>
      </c>
      <c r="G1855">
        <v>1</v>
      </c>
    </row>
    <row r="1856" spans="1:7" hidden="1" x14ac:dyDescent="0.35">
      <c r="A1856" s="110">
        <v>45873</v>
      </c>
      <c r="B1856" t="s">
        <v>186</v>
      </c>
      <c r="C1856" t="s">
        <v>264</v>
      </c>
      <c r="D1856">
        <v>4</v>
      </c>
      <c r="E1856" t="s">
        <v>383</v>
      </c>
      <c r="F1856" t="s">
        <v>356</v>
      </c>
    </row>
    <row r="1857" spans="1:7" hidden="1" x14ac:dyDescent="0.35">
      <c r="A1857" s="110">
        <v>45873</v>
      </c>
      <c r="B1857" t="s">
        <v>285</v>
      </c>
      <c r="C1857" t="s">
        <v>264</v>
      </c>
      <c r="D1857">
        <v>105</v>
      </c>
      <c r="E1857" t="s">
        <v>383</v>
      </c>
      <c r="F1857" t="s">
        <v>356</v>
      </c>
    </row>
    <row r="1858" spans="1:7" hidden="1" x14ac:dyDescent="0.35">
      <c r="A1858" s="110">
        <v>45873</v>
      </c>
      <c r="B1858" t="s">
        <v>288</v>
      </c>
      <c r="C1858" t="s">
        <v>254</v>
      </c>
      <c r="D1858">
        <v>1.05</v>
      </c>
      <c r="E1858" t="s">
        <v>383</v>
      </c>
      <c r="F1858" t="s">
        <v>356</v>
      </c>
    </row>
    <row r="1859" spans="1:7" hidden="1" x14ac:dyDescent="0.35">
      <c r="A1859" s="110">
        <v>45873</v>
      </c>
      <c r="B1859" t="s">
        <v>130</v>
      </c>
      <c r="C1859" t="s">
        <v>264</v>
      </c>
      <c r="D1859">
        <v>2</v>
      </c>
      <c r="E1859" t="s">
        <v>383</v>
      </c>
      <c r="F1859" t="s">
        <v>356</v>
      </c>
    </row>
    <row r="1860" spans="1:7" hidden="1" x14ac:dyDescent="0.35">
      <c r="A1860" s="110">
        <v>45873</v>
      </c>
      <c r="B1860" t="s">
        <v>298</v>
      </c>
      <c r="C1860" t="s">
        <v>264</v>
      </c>
      <c r="D1860">
        <v>100</v>
      </c>
      <c r="E1860" t="s">
        <v>383</v>
      </c>
      <c r="F1860" t="s">
        <v>356</v>
      </c>
    </row>
    <row r="1861" spans="1:7" hidden="1" x14ac:dyDescent="0.35">
      <c r="A1861" s="110">
        <v>45873</v>
      </c>
      <c r="B1861" t="s">
        <v>297</v>
      </c>
      <c r="C1861" t="s">
        <v>264</v>
      </c>
      <c r="D1861">
        <v>80</v>
      </c>
      <c r="E1861" t="s">
        <v>383</v>
      </c>
      <c r="F1861" t="s">
        <v>356</v>
      </c>
    </row>
    <row r="1862" spans="1:7" hidden="1" x14ac:dyDescent="0.35">
      <c r="A1862" s="110">
        <v>45873</v>
      </c>
      <c r="B1862" t="s">
        <v>355</v>
      </c>
      <c r="C1862" t="s">
        <v>264</v>
      </c>
      <c r="D1862">
        <v>1</v>
      </c>
      <c r="E1862" t="s">
        <v>383</v>
      </c>
      <c r="F1862" t="s">
        <v>356</v>
      </c>
    </row>
    <row r="1863" spans="1:7" x14ac:dyDescent="0.35">
      <c r="A1863" s="110">
        <v>45873</v>
      </c>
      <c r="B1863" t="s">
        <v>192</v>
      </c>
      <c r="C1863" t="s">
        <v>264</v>
      </c>
      <c r="D1863">
        <v>16</v>
      </c>
      <c r="E1863" t="s">
        <v>383</v>
      </c>
      <c r="F1863" t="s">
        <v>356</v>
      </c>
      <c r="G1863">
        <v>1</v>
      </c>
    </row>
    <row r="1864" spans="1:7" hidden="1" x14ac:dyDescent="0.35">
      <c r="A1864" s="110">
        <v>45873</v>
      </c>
      <c r="B1864" t="s">
        <v>195</v>
      </c>
      <c r="C1864" t="s">
        <v>254</v>
      </c>
      <c r="D1864">
        <v>0.3</v>
      </c>
      <c r="E1864" t="s">
        <v>383</v>
      </c>
      <c r="F1864" t="s">
        <v>356</v>
      </c>
    </row>
    <row r="1865" spans="1:7" hidden="1" x14ac:dyDescent="0.35">
      <c r="A1865" s="110">
        <v>45873</v>
      </c>
      <c r="B1865" t="s">
        <v>287</v>
      </c>
      <c r="C1865" t="s">
        <v>254</v>
      </c>
      <c r="D1865">
        <v>1.2499999999999998</v>
      </c>
      <c r="E1865" t="s">
        <v>383</v>
      </c>
      <c r="F1865" t="s">
        <v>356</v>
      </c>
    </row>
    <row r="1866" spans="1:7" hidden="1" x14ac:dyDescent="0.35">
      <c r="A1866" s="110">
        <v>45873</v>
      </c>
      <c r="B1866" t="s">
        <v>299</v>
      </c>
      <c r="C1866" t="s">
        <v>264</v>
      </c>
      <c r="D1866">
        <v>1</v>
      </c>
      <c r="E1866" t="s">
        <v>383</v>
      </c>
      <c r="F1866" t="s">
        <v>356</v>
      </c>
    </row>
    <row r="1867" spans="1:7" hidden="1" x14ac:dyDescent="0.35">
      <c r="A1867" s="110">
        <v>45873</v>
      </c>
      <c r="B1867" t="s">
        <v>418</v>
      </c>
      <c r="C1867" t="s">
        <v>254</v>
      </c>
      <c r="D1867">
        <v>1.0619999999999998</v>
      </c>
      <c r="E1867" t="s">
        <v>383</v>
      </c>
      <c r="F1867" t="s">
        <v>356</v>
      </c>
    </row>
    <row r="1868" spans="1:7" hidden="1" x14ac:dyDescent="0.35">
      <c r="A1868" s="110">
        <v>45873</v>
      </c>
      <c r="B1868" t="s">
        <v>419</v>
      </c>
      <c r="C1868" t="s">
        <v>254</v>
      </c>
      <c r="D1868">
        <v>0.75</v>
      </c>
      <c r="E1868" t="s">
        <v>383</v>
      </c>
      <c r="F1868" t="s">
        <v>356</v>
      </c>
    </row>
    <row r="1869" spans="1:7" hidden="1" x14ac:dyDescent="0.35">
      <c r="A1869" s="110">
        <v>45873</v>
      </c>
      <c r="B1869" t="s">
        <v>420</v>
      </c>
      <c r="C1869" t="s">
        <v>254</v>
      </c>
      <c r="D1869">
        <v>0.75</v>
      </c>
      <c r="E1869" t="s">
        <v>383</v>
      </c>
      <c r="F1869" t="s">
        <v>356</v>
      </c>
    </row>
    <row r="1870" spans="1:7" hidden="1" x14ac:dyDescent="0.35">
      <c r="A1870" s="110">
        <v>45873</v>
      </c>
      <c r="B1870" t="s">
        <v>421</v>
      </c>
      <c r="C1870" t="s">
        <v>254</v>
      </c>
      <c r="D1870">
        <v>0.75</v>
      </c>
      <c r="E1870" t="s">
        <v>383</v>
      </c>
      <c r="F1870" t="s">
        <v>356</v>
      </c>
    </row>
    <row r="1871" spans="1:7" hidden="1" x14ac:dyDescent="0.35">
      <c r="A1871" s="110">
        <v>45873</v>
      </c>
      <c r="B1871" t="s">
        <v>116</v>
      </c>
      <c r="C1871" t="s">
        <v>254</v>
      </c>
      <c r="D1871">
        <v>1.4</v>
      </c>
      <c r="E1871" t="s">
        <v>383</v>
      </c>
      <c r="F1871" t="s">
        <v>356</v>
      </c>
    </row>
    <row r="1872" spans="1:7" hidden="1" x14ac:dyDescent="0.35">
      <c r="A1872" s="110">
        <v>45873</v>
      </c>
      <c r="B1872" t="s">
        <v>422</v>
      </c>
      <c r="C1872" t="s">
        <v>254</v>
      </c>
      <c r="D1872">
        <v>1</v>
      </c>
      <c r="E1872" t="s">
        <v>383</v>
      </c>
      <c r="F1872" t="s">
        <v>356</v>
      </c>
    </row>
    <row r="1873" spans="1:7" hidden="1" x14ac:dyDescent="0.35">
      <c r="A1873" s="110">
        <v>45873</v>
      </c>
      <c r="B1873" t="s">
        <v>423</v>
      </c>
      <c r="C1873" t="s">
        <v>254</v>
      </c>
      <c r="D1873">
        <v>1</v>
      </c>
      <c r="E1873" t="s">
        <v>383</v>
      </c>
      <c r="F1873" t="s">
        <v>356</v>
      </c>
    </row>
    <row r="1874" spans="1:7" x14ac:dyDescent="0.35">
      <c r="A1874" s="110">
        <v>45873</v>
      </c>
      <c r="B1874" t="s">
        <v>426</v>
      </c>
      <c r="C1874" t="s">
        <v>280</v>
      </c>
      <c r="D1874">
        <v>0.25</v>
      </c>
      <c r="E1874" t="s">
        <v>383</v>
      </c>
      <c r="F1874" t="s">
        <v>356</v>
      </c>
      <c r="G1874">
        <v>1</v>
      </c>
    </row>
    <row r="1875" spans="1:7" hidden="1" x14ac:dyDescent="0.35">
      <c r="A1875" s="110">
        <v>45873</v>
      </c>
      <c r="B1875" t="s">
        <v>427</v>
      </c>
      <c r="C1875" t="s">
        <v>280</v>
      </c>
      <c r="D1875">
        <v>1.25</v>
      </c>
      <c r="E1875" t="s">
        <v>383</v>
      </c>
      <c r="F1875" t="s">
        <v>356</v>
      </c>
    </row>
    <row r="1876" spans="1:7" hidden="1" x14ac:dyDescent="0.35">
      <c r="A1876" s="110">
        <v>45873</v>
      </c>
      <c r="B1876" t="s">
        <v>428</v>
      </c>
      <c r="C1876" t="s">
        <v>280</v>
      </c>
      <c r="D1876">
        <v>4.03</v>
      </c>
      <c r="E1876" t="s">
        <v>383</v>
      </c>
      <c r="F1876" t="s">
        <v>356</v>
      </c>
    </row>
    <row r="1877" spans="1:7" hidden="1" x14ac:dyDescent="0.35">
      <c r="A1877" s="110">
        <v>45873</v>
      </c>
      <c r="B1877" t="s">
        <v>429</v>
      </c>
      <c r="C1877" t="s">
        <v>254</v>
      </c>
      <c r="D1877">
        <v>3</v>
      </c>
      <c r="E1877" t="s">
        <v>383</v>
      </c>
      <c r="F1877" t="s">
        <v>356</v>
      </c>
    </row>
    <row r="1878" spans="1:7" hidden="1" x14ac:dyDescent="0.35">
      <c r="A1878" s="110">
        <v>45873</v>
      </c>
      <c r="B1878" t="s">
        <v>111</v>
      </c>
      <c r="C1878" t="s">
        <v>264</v>
      </c>
      <c r="D1878">
        <v>1</v>
      </c>
      <c r="E1878" t="s">
        <v>383</v>
      </c>
      <c r="F1878" t="s">
        <v>356</v>
      </c>
    </row>
    <row r="1879" spans="1:7" hidden="1" x14ac:dyDescent="0.35">
      <c r="A1879" s="110">
        <v>45873</v>
      </c>
      <c r="B1879" t="s">
        <v>213</v>
      </c>
      <c r="C1879" t="s">
        <v>280</v>
      </c>
      <c r="D1879">
        <v>1.3</v>
      </c>
      <c r="E1879" t="s">
        <v>383</v>
      </c>
      <c r="F1879" t="s">
        <v>356</v>
      </c>
    </row>
    <row r="1880" spans="1:7" hidden="1" x14ac:dyDescent="0.35">
      <c r="A1880" s="110">
        <v>45873</v>
      </c>
      <c r="B1880" t="s">
        <v>350</v>
      </c>
      <c r="C1880" t="s">
        <v>438</v>
      </c>
      <c r="D1880">
        <v>2.5</v>
      </c>
      <c r="E1880" t="s">
        <v>3</v>
      </c>
      <c r="F1880" t="s">
        <v>356</v>
      </c>
    </row>
    <row r="1881" spans="1:7" hidden="1" x14ac:dyDescent="0.35">
      <c r="A1881" s="110">
        <v>45873</v>
      </c>
      <c r="B1881" t="s">
        <v>116</v>
      </c>
      <c r="C1881" t="s">
        <v>254</v>
      </c>
      <c r="D1881">
        <v>1.4</v>
      </c>
      <c r="E1881" t="s">
        <v>383</v>
      </c>
      <c r="F1881" t="s">
        <v>356</v>
      </c>
    </row>
    <row r="1882" spans="1:7" hidden="1" x14ac:dyDescent="0.35">
      <c r="A1882" s="110">
        <v>45873</v>
      </c>
      <c r="B1882" t="s">
        <v>127</v>
      </c>
      <c r="C1882" t="s">
        <v>264</v>
      </c>
      <c r="D1882">
        <v>78</v>
      </c>
      <c r="E1882" t="s">
        <v>383</v>
      </c>
      <c r="F1882" t="s">
        <v>356</v>
      </c>
    </row>
    <row r="1883" spans="1:7" hidden="1" x14ac:dyDescent="0.35">
      <c r="A1883" s="110">
        <v>45873</v>
      </c>
      <c r="B1883" t="s">
        <v>129</v>
      </c>
      <c r="C1883" t="s">
        <v>264</v>
      </c>
      <c r="D1883">
        <v>6</v>
      </c>
      <c r="E1883" t="s">
        <v>383</v>
      </c>
      <c r="F1883" t="s">
        <v>356</v>
      </c>
    </row>
    <row r="1884" spans="1:7" hidden="1" x14ac:dyDescent="0.35">
      <c r="A1884" s="110">
        <v>45873</v>
      </c>
      <c r="B1884" t="s">
        <v>128</v>
      </c>
      <c r="C1884" t="s">
        <v>264</v>
      </c>
      <c r="D1884">
        <v>18</v>
      </c>
      <c r="E1884" t="s">
        <v>383</v>
      </c>
      <c r="F1884" t="s">
        <v>356</v>
      </c>
    </row>
    <row r="1885" spans="1:7" x14ac:dyDescent="0.35">
      <c r="A1885" s="110">
        <v>45873</v>
      </c>
      <c r="B1885" t="s">
        <v>193</v>
      </c>
      <c r="C1885" t="s">
        <v>264</v>
      </c>
      <c r="D1885">
        <v>4</v>
      </c>
      <c r="E1885" t="s">
        <v>383</v>
      </c>
      <c r="F1885" t="s">
        <v>356</v>
      </c>
      <c r="G1885">
        <v>1</v>
      </c>
    </row>
    <row r="1886" spans="1:7" hidden="1" x14ac:dyDescent="0.35">
      <c r="A1886" s="110">
        <v>45873</v>
      </c>
      <c r="B1886" t="s">
        <v>512</v>
      </c>
      <c r="C1886" t="s">
        <v>257</v>
      </c>
      <c r="D1886">
        <v>2</v>
      </c>
      <c r="E1886" t="s">
        <v>386</v>
      </c>
      <c r="F1886" t="s">
        <v>356</v>
      </c>
    </row>
    <row r="1887" spans="1:7" hidden="1" x14ac:dyDescent="0.35">
      <c r="A1887" s="110">
        <v>45873</v>
      </c>
      <c r="B1887" t="s">
        <v>154</v>
      </c>
      <c r="C1887" t="s">
        <v>257</v>
      </c>
      <c r="D1887">
        <v>1</v>
      </c>
      <c r="E1887" t="s">
        <v>386</v>
      </c>
      <c r="F1887" t="s">
        <v>356</v>
      </c>
    </row>
    <row r="1888" spans="1:7" hidden="1" x14ac:dyDescent="0.35">
      <c r="A1888" s="110">
        <v>45873</v>
      </c>
      <c r="B1888" t="s">
        <v>156</v>
      </c>
      <c r="C1888" t="s">
        <v>257</v>
      </c>
      <c r="D1888">
        <v>1</v>
      </c>
      <c r="E1888" t="s">
        <v>386</v>
      </c>
      <c r="F1888" t="s">
        <v>356</v>
      </c>
    </row>
    <row r="1889" spans="1:6" hidden="1" x14ac:dyDescent="0.35">
      <c r="A1889" s="110">
        <v>45873</v>
      </c>
      <c r="B1889" t="s">
        <v>164</v>
      </c>
      <c r="C1889" t="s">
        <v>254</v>
      </c>
      <c r="D1889">
        <v>2.2999999999999998</v>
      </c>
      <c r="E1889" t="s">
        <v>386</v>
      </c>
      <c r="F1889" t="s">
        <v>356</v>
      </c>
    </row>
    <row r="1890" spans="1:6" hidden="1" x14ac:dyDescent="0.35">
      <c r="A1890" s="110">
        <v>45873</v>
      </c>
      <c r="B1890" t="s">
        <v>45</v>
      </c>
      <c r="C1890" t="s">
        <v>254</v>
      </c>
      <c r="D1890">
        <v>3.2</v>
      </c>
      <c r="E1890" t="s">
        <v>386</v>
      </c>
      <c r="F1890" t="s">
        <v>356</v>
      </c>
    </row>
    <row r="1891" spans="1:6" hidden="1" x14ac:dyDescent="0.35">
      <c r="A1891" s="110">
        <v>45873</v>
      </c>
      <c r="B1891" t="s">
        <v>625</v>
      </c>
      <c r="C1891" t="s">
        <v>264</v>
      </c>
      <c r="D1891">
        <v>2</v>
      </c>
      <c r="E1891" t="s">
        <v>386</v>
      </c>
      <c r="F1891" t="s">
        <v>356</v>
      </c>
    </row>
    <row r="1892" spans="1:6" hidden="1" x14ac:dyDescent="0.35">
      <c r="A1892" s="110">
        <v>45873</v>
      </c>
      <c r="B1892" t="s">
        <v>514</v>
      </c>
      <c r="C1892" t="s">
        <v>264</v>
      </c>
      <c r="D1892">
        <v>24</v>
      </c>
      <c r="E1892" t="s">
        <v>386</v>
      </c>
      <c r="F1892" t="s">
        <v>356</v>
      </c>
    </row>
    <row r="1893" spans="1:6" hidden="1" x14ac:dyDescent="0.35">
      <c r="A1893" s="110">
        <v>45873</v>
      </c>
      <c r="B1893" t="s">
        <v>153</v>
      </c>
      <c r="C1893" t="s">
        <v>257</v>
      </c>
      <c r="D1893">
        <v>1</v>
      </c>
      <c r="E1893" t="s">
        <v>386</v>
      </c>
      <c r="F1893" t="s">
        <v>356</v>
      </c>
    </row>
    <row r="1894" spans="1:6" hidden="1" x14ac:dyDescent="0.35">
      <c r="A1894" s="110">
        <v>45873</v>
      </c>
      <c r="B1894" t="s">
        <v>582</v>
      </c>
      <c r="C1894" t="s">
        <v>264</v>
      </c>
      <c r="D1894">
        <v>3</v>
      </c>
      <c r="E1894" t="s">
        <v>386</v>
      </c>
      <c r="F1894" t="s">
        <v>356</v>
      </c>
    </row>
    <row r="1895" spans="1:6" hidden="1" x14ac:dyDescent="0.35">
      <c r="A1895" s="110">
        <v>45873</v>
      </c>
      <c r="B1895" t="s">
        <v>159</v>
      </c>
      <c r="C1895" t="s">
        <v>254</v>
      </c>
      <c r="D1895">
        <v>2</v>
      </c>
      <c r="E1895" t="s">
        <v>386</v>
      </c>
      <c r="F1895" t="s">
        <v>356</v>
      </c>
    </row>
    <row r="1896" spans="1:6" hidden="1" x14ac:dyDescent="0.35">
      <c r="A1896" s="110">
        <v>45873</v>
      </c>
      <c r="B1896" t="s">
        <v>513</v>
      </c>
      <c r="C1896" t="s">
        <v>264</v>
      </c>
      <c r="D1896">
        <v>11</v>
      </c>
      <c r="E1896" t="s">
        <v>386</v>
      </c>
      <c r="F1896" t="s">
        <v>356</v>
      </c>
    </row>
    <row r="1897" spans="1:6" hidden="1" x14ac:dyDescent="0.35">
      <c r="A1897" s="110">
        <v>45873</v>
      </c>
      <c r="B1897" t="s">
        <v>623</v>
      </c>
      <c r="C1897" t="s">
        <v>254</v>
      </c>
      <c r="D1897">
        <v>6.5</v>
      </c>
      <c r="E1897" t="s">
        <v>3</v>
      </c>
      <c r="F1897" t="s">
        <v>356</v>
      </c>
    </row>
    <row r="1898" spans="1:6" hidden="1" x14ac:dyDescent="0.35">
      <c r="A1898" s="110">
        <v>45873</v>
      </c>
      <c r="B1898" t="s">
        <v>516</v>
      </c>
      <c r="C1898" t="s">
        <v>254</v>
      </c>
      <c r="D1898">
        <v>6</v>
      </c>
      <c r="E1898" t="s">
        <v>3</v>
      </c>
      <c r="F1898" t="s">
        <v>356</v>
      </c>
    </row>
    <row r="1899" spans="1:6" hidden="1" x14ac:dyDescent="0.35">
      <c r="A1899" s="110">
        <v>45873</v>
      </c>
      <c r="B1899" t="s">
        <v>626</v>
      </c>
      <c r="C1899" t="s">
        <v>254</v>
      </c>
      <c r="D1899">
        <v>1.6</v>
      </c>
      <c r="E1899" t="s">
        <v>3</v>
      </c>
      <c r="F1899" t="s">
        <v>356</v>
      </c>
    </row>
    <row r="1900" spans="1:6" hidden="1" x14ac:dyDescent="0.35">
      <c r="A1900" s="110">
        <v>45873</v>
      </c>
      <c r="B1900" t="s">
        <v>55</v>
      </c>
      <c r="C1900" t="s">
        <v>264</v>
      </c>
      <c r="D1900">
        <v>45</v>
      </c>
      <c r="E1900" t="s">
        <v>386</v>
      </c>
      <c r="F1900" t="s">
        <v>356</v>
      </c>
    </row>
    <row r="1901" spans="1:6" hidden="1" x14ac:dyDescent="0.35">
      <c r="A1901" s="110">
        <v>45873</v>
      </c>
      <c r="B1901" t="s">
        <v>646</v>
      </c>
      <c r="C1901" t="s">
        <v>254</v>
      </c>
      <c r="D1901">
        <v>10.9</v>
      </c>
      <c r="E1901" t="s">
        <v>3</v>
      </c>
      <c r="F1901" t="s">
        <v>356</v>
      </c>
    </row>
    <row r="1902" spans="1:6" hidden="1" x14ac:dyDescent="0.35">
      <c r="A1902" s="110">
        <v>45873</v>
      </c>
      <c r="B1902" t="s">
        <v>123</v>
      </c>
      <c r="C1902" t="s">
        <v>254</v>
      </c>
      <c r="D1902">
        <v>2</v>
      </c>
      <c r="E1902" t="s">
        <v>3</v>
      </c>
      <c r="F1902" t="s">
        <v>356</v>
      </c>
    </row>
    <row r="1903" spans="1:6" hidden="1" x14ac:dyDescent="0.35">
      <c r="A1903" s="110">
        <v>45873</v>
      </c>
      <c r="B1903" t="s">
        <v>647</v>
      </c>
      <c r="C1903" t="s">
        <v>254</v>
      </c>
      <c r="D1903">
        <v>1.7</v>
      </c>
      <c r="E1903" t="s">
        <v>3</v>
      </c>
      <c r="F1903" t="s">
        <v>356</v>
      </c>
    </row>
    <row r="1904" spans="1:6" hidden="1" x14ac:dyDescent="0.35">
      <c r="A1904" s="110">
        <v>45873</v>
      </c>
      <c r="B1904" t="s">
        <v>173</v>
      </c>
      <c r="C1904" t="s">
        <v>254</v>
      </c>
      <c r="D1904">
        <v>2.1</v>
      </c>
      <c r="E1904" t="s">
        <v>1</v>
      </c>
      <c r="F1904" t="s">
        <v>356</v>
      </c>
    </row>
    <row r="1905" spans="1:6" hidden="1" x14ac:dyDescent="0.35">
      <c r="A1905" s="110">
        <v>45873</v>
      </c>
      <c r="B1905" t="s">
        <v>648</v>
      </c>
      <c r="C1905" t="s">
        <v>264</v>
      </c>
      <c r="D1905">
        <v>3</v>
      </c>
      <c r="E1905" t="s">
        <v>3</v>
      </c>
      <c r="F1905" t="s">
        <v>356</v>
      </c>
    </row>
    <row r="1906" spans="1:6" hidden="1" x14ac:dyDescent="0.35">
      <c r="A1906" s="110">
        <v>45873</v>
      </c>
      <c r="B1906" t="s">
        <v>505</v>
      </c>
      <c r="C1906" t="s">
        <v>264</v>
      </c>
      <c r="D1906">
        <v>3</v>
      </c>
      <c r="E1906" t="s">
        <v>3</v>
      </c>
      <c r="F1906" t="s">
        <v>356</v>
      </c>
    </row>
    <row r="1907" spans="1:6" hidden="1" x14ac:dyDescent="0.35">
      <c r="A1907" s="110">
        <v>45873</v>
      </c>
      <c r="B1907" t="s">
        <v>649</v>
      </c>
      <c r="C1907" t="s">
        <v>264</v>
      </c>
      <c r="D1907">
        <v>2</v>
      </c>
      <c r="E1907" t="s">
        <v>3</v>
      </c>
      <c r="F1907" t="s">
        <v>356</v>
      </c>
    </row>
    <row r="1908" spans="1:6" hidden="1" x14ac:dyDescent="0.35">
      <c r="A1908" s="110">
        <v>45873</v>
      </c>
      <c r="B1908" t="s">
        <v>650</v>
      </c>
      <c r="C1908" t="s">
        <v>264</v>
      </c>
      <c r="D1908">
        <v>2</v>
      </c>
      <c r="E1908" t="s">
        <v>3</v>
      </c>
      <c r="F1908" t="s">
        <v>356</v>
      </c>
    </row>
    <row r="1909" spans="1:6" hidden="1" x14ac:dyDescent="0.35">
      <c r="A1909" s="110">
        <v>45873</v>
      </c>
      <c r="B1909" t="s">
        <v>480</v>
      </c>
      <c r="C1909" t="s">
        <v>254</v>
      </c>
      <c r="D1909">
        <v>1</v>
      </c>
      <c r="E1909" t="s">
        <v>3</v>
      </c>
      <c r="F1909" t="s">
        <v>356</v>
      </c>
    </row>
    <row r="1910" spans="1:6" hidden="1" x14ac:dyDescent="0.35">
      <c r="A1910" s="110">
        <v>45873</v>
      </c>
      <c r="B1910" t="s">
        <v>651</v>
      </c>
      <c r="C1910" t="s">
        <v>254</v>
      </c>
      <c r="D1910">
        <v>6</v>
      </c>
      <c r="E1910" t="s">
        <v>3</v>
      </c>
      <c r="F1910" t="s">
        <v>356</v>
      </c>
    </row>
    <row r="1911" spans="1:6" hidden="1" x14ac:dyDescent="0.35">
      <c r="A1911" s="110">
        <v>45873</v>
      </c>
      <c r="B1911" t="s">
        <v>652</v>
      </c>
      <c r="C1911" t="s">
        <v>254</v>
      </c>
      <c r="D1911">
        <v>2</v>
      </c>
      <c r="E1911" t="s">
        <v>3</v>
      </c>
      <c r="F1911" t="s">
        <v>356</v>
      </c>
    </row>
    <row r="1912" spans="1:6" hidden="1" x14ac:dyDescent="0.35">
      <c r="A1912" s="110">
        <v>45873</v>
      </c>
      <c r="B1912" t="s">
        <v>247</v>
      </c>
      <c r="C1912" t="s">
        <v>254</v>
      </c>
      <c r="D1912">
        <v>87.5</v>
      </c>
      <c r="E1912" t="s">
        <v>1</v>
      </c>
      <c r="F1912" t="s">
        <v>353</v>
      </c>
    </row>
    <row r="1913" spans="1:6" hidden="1" x14ac:dyDescent="0.35">
      <c r="A1913" s="110">
        <v>45873</v>
      </c>
      <c r="B1913" t="s">
        <v>246</v>
      </c>
      <c r="C1913" t="s">
        <v>254</v>
      </c>
      <c r="D1913">
        <v>37.5</v>
      </c>
      <c r="E1913" t="s">
        <v>1</v>
      </c>
      <c r="F1913" t="s">
        <v>353</v>
      </c>
    </row>
    <row r="1914" spans="1:6" hidden="1" x14ac:dyDescent="0.35">
      <c r="A1914" s="110">
        <v>45873</v>
      </c>
      <c r="B1914" t="s">
        <v>248</v>
      </c>
      <c r="C1914" t="s">
        <v>254</v>
      </c>
      <c r="D1914">
        <v>25</v>
      </c>
      <c r="E1914" t="s">
        <v>1</v>
      </c>
      <c r="F1914" t="s">
        <v>353</v>
      </c>
    </row>
    <row r="1915" spans="1:6" hidden="1" x14ac:dyDescent="0.35">
      <c r="A1915" s="110">
        <v>45873</v>
      </c>
      <c r="B1915" t="s">
        <v>222</v>
      </c>
      <c r="C1915" t="s">
        <v>254</v>
      </c>
      <c r="D1915">
        <v>24</v>
      </c>
      <c r="E1915" t="s">
        <v>1</v>
      </c>
      <c r="F1915" t="s">
        <v>353</v>
      </c>
    </row>
    <row r="1916" spans="1:6" hidden="1" x14ac:dyDescent="0.35">
      <c r="A1916" s="110">
        <v>45873</v>
      </c>
      <c r="B1916" t="s">
        <v>220</v>
      </c>
      <c r="C1916" t="s">
        <v>254</v>
      </c>
      <c r="D1916">
        <v>11.7</v>
      </c>
      <c r="E1916" t="s">
        <v>1</v>
      </c>
      <c r="F1916" t="s">
        <v>353</v>
      </c>
    </row>
    <row r="1917" spans="1:6" hidden="1" x14ac:dyDescent="0.35">
      <c r="A1917" s="110">
        <v>45873</v>
      </c>
      <c r="B1917" t="s">
        <v>198</v>
      </c>
      <c r="C1917" t="s">
        <v>627</v>
      </c>
      <c r="D1917">
        <v>1.27</v>
      </c>
      <c r="E1917" t="s">
        <v>384</v>
      </c>
      <c r="F1917" t="s">
        <v>353</v>
      </c>
    </row>
    <row r="1918" spans="1:6" hidden="1" x14ac:dyDescent="0.35">
      <c r="A1918" s="110">
        <v>45873</v>
      </c>
      <c r="B1918" t="s">
        <v>225</v>
      </c>
      <c r="C1918" t="s">
        <v>254</v>
      </c>
      <c r="D1918">
        <v>5</v>
      </c>
      <c r="E1918" t="s">
        <v>1</v>
      </c>
      <c r="F1918" t="s">
        <v>353</v>
      </c>
    </row>
    <row r="1919" spans="1:6" hidden="1" x14ac:dyDescent="0.35">
      <c r="A1919" s="110">
        <v>45873</v>
      </c>
      <c r="B1919" t="s">
        <v>204</v>
      </c>
      <c r="C1919" t="s">
        <v>254</v>
      </c>
      <c r="D1919">
        <v>3</v>
      </c>
      <c r="E1919" t="s">
        <v>3</v>
      </c>
      <c r="F1919" t="s">
        <v>353</v>
      </c>
    </row>
    <row r="1920" spans="1:6" hidden="1" x14ac:dyDescent="0.35">
      <c r="A1920" s="110">
        <v>45873</v>
      </c>
      <c r="B1920" t="s">
        <v>251</v>
      </c>
      <c r="C1920" t="s">
        <v>254</v>
      </c>
      <c r="D1920">
        <v>8</v>
      </c>
      <c r="E1920" t="s">
        <v>1</v>
      </c>
      <c r="F1920" t="s">
        <v>353</v>
      </c>
    </row>
    <row r="1921" spans="1:6" hidden="1" x14ac:dyDescent="0.35">
      <c r="A1921" s="110">
        <v>45873</v>
      </c>
      <c r="B1921" t="s">
        <v>236</v>
      </c>
      <c r="C1921" t="s">
        <v>254</v>
      </c>
      <c r="D1921">
        <v>6</v>
      </c>
      <c r="E1921" t="s">
        <v>384</v>
      </c>
      <c r="F1921" t="s">
        <v>353</v>
      </c>
    </row>
    <row r="1922" spans="1:6" hidden="1" x14ac:dyDescent="0.35">
      <c r="A1922" s="110">
        <v>45873</v>
      </c>
      <c r="B1922" t="s">
        <v>235</v>
      </c>
      <c r="C1922" t="s">
        <v>254</v>
      </c>
      <c r="D1922">
        <v>5</v>
      </c>
      <c r="E1922" t="s">
        <v>384</v>
      </c>
      <c r="F1922" t="s">
        <v>353</v>
      </c>
    </row>
    <row r="1923" spans="1:6" hidden="1" x14ac:dyDescent="0.35">
      <c r="A1923" s="110">
        <v>45873</v>
      </c>
      <c r="B1923" t="s">
        <v>127</v>
      </c>
      <c r="C1923" t="s">
        <v>280</v>
      </c>
      <c r="D1923">
        <v>11</v>
      </c>
      <c r="E1923" t="s">
        <v>383</v>
      </c>
      <c r="F1923" t="s">
        <v>353</v>
      </c>
    </row>
    <row r="1924" spans="1:6" hidden="1" x14ac:dyDescent="0.35">
      <c r="A1924" s="110">
        <v>45873</v>
      </c>
      <c r="B1924" t="s">
        <v>25</v>
      </c>
      <c r="C1924" t="s">
        <v>280</v>
      </c>
      <c r="D1924">
        <v>2.5</v>
      </c>
      <c r="E1924" t="s">
        <v>3</v>
      </c>
      <c r="F1924" t="s">
        <v>353</v>
      </c>
    </row>
    <row r="1925" spans="1:6" hidden="1" x14ac:dyDescent="0.35">
      <c r="A1925" s="110">
        <v>45873</v>
      </c>
      <c r="B1925" t="s">
        <v>221</v>
      </c>
      <c r="C1925" t="s">
        <v>254</v>
      </c>
      <c r="D1925">
        <v>11</v>
      </c>
      <c r="E1925" t="s">
        <v>3</v>
      </c>
      <c r="F1925" t="s">
        <v>353</v>
      </c>
    </row>
    <row r="1926" spans="1:6" hidden="1" x14ac:dyDescent="0.35">
      <c r="A1926" s="110">
        <v>45873</v>
      </c>
      <c r="B1926" t="s">
        <v>167</v>
      </c>
      <c r="C1926" t="s">
        <v>264</v>
      </c>
      <c r="D1926">
        <v>120</v>
      </c>
      <c r="E1926" t="s">
        <v>386</v>
      </c>
      <c r="F1926" t="s">
        <v>353</v>
      </c>
    </row>
    <row r="1927" spans="1:6" hidden="1" x14ac:dyDescent="0.35">
      <c r="A1927" s="110">
        <v>45873</v>
      </c>
      <c r="B1927" t="s">
        <v>252</v>
      </c>
      <c r="C1927" t="s">
        <v>280</v>
      </c>
      <c r="D1927">
        <v>0.2</v>
      </c>
      <c r="E1927" t="s">
        <v>1</v>
      </c>
      <c r="F1927" t="s">
        <v>353</v>
      </c>
    </row>
    <row r="1928" spans="1:6" hidden="1" x14ac:dyDescent="0.35">
      <c r="A1928" s="110">
        <v>45873</v>
      </c>
      <c r="B1928" t="s">
        <v>482</v>
      </c>
      <c r="C1928" t="s">
        <v>280</v>
      </c>
      <c r="D1928">
        <v>0.9</v>
      </c>
      <c r="E1928" t="s">
        <v>7</v>
      </c>
      <c r="F1928" t="s">
        <v>353</v>
      </c>
    </row>
    <row r="1929" spans="1:6" hidden="1" x14ac:dyDescent="0.35">
      <c r="A1929" s="110">
        <v>45873</v>
      </c>
      <c r="B1929" t="s">
        <v>342</v>
      </c>
      <c r="C1929" t="s">
        <v>280</v>
      </c>
      <c r="E1929" t="s">
        <v>7</v>
      </c>
      <c r="F1929" t="s">
        <v>353</v>
      </c>
    </row>
    <row r="1930" spans="1:6" hidden="1" x14ac:dyDescent="0.35">
      <c r="A1930" s="110">
        <v>45873</v>
      </c>
      <c r="B1930" t="s">
        <v>483</v>
      </c>
      <c r="E1930" t="s">
        <v>5</v>
      </c>
      <c r="F1930" t="s">
        <v>353</v>
      </c>
    </row>
    <row r="1931" spans="1:6" hidden="1" x14ac:dyDescent="0.35">
      <c r="A1931" s="110">
        <v>45873</v>
      </c>
      <c r="B1931" t="s">
        <v>152</v>
      </c>
      <c r="C1931" t="s">
        <v>254</v>
      </c>
      <c r="D1931">
        <v>14</v>
      </c>
      <c r="E1931" t="s">
        <v>386</v>
      </c>
      <c r="F1931" t="s">
        <v>353</v>
      </c>
    </row>
    <row r="1932" spans="1:6" hidden="1" x14ac:dyDescent="0.35">
      <c r="A1932" s="110">
        <v>45873</v>
      </c>
      <c r="B1932" t="s">
        <v>156</v>
      </c>
      <c r="C1932" t="s">
        <v>254</v>
      </c>
      <c r="D1932">
        <v>9</v>
      </c>
      <c r="E1932" t="s">
        <v>386</v>
      </c>
      <c r="F1932" t="s">
        <v>353</v>
      </c>
    </row>
    <row r="1933" spans="1:6" hidden="1" x14ac:dyDescent="0.35">
      <c r="A1933" s="110">
        <v>45873</v>
      </c>
      <c r="B1933" t="s">
        <v>154</v>
      </c>
      <c r="C1933" t="s">
        <v>254</v>
      </c>
      <c r="D1933">
        <v>3</v>
      </c>
      <c r="E1933" t="s">
        <v>386</v>
      </c>
      <c r="F1933" t="s">
        <v>353</v>
      </c>
    </row>
    <row r="1934" spans="1:6" hidden="1" x14ac:dyDescent="0.35">
      <c r="A1934" s="110">
        <v>45873</v>
      </c>
      <c r="B1934" t="s">
        <v>153</v>
      </c>
      <c r="C1934" t="s">
        <v>254</v>
      </c>
      <c r="D1934">
        <v>7</v>
      </c>
      <c r="E1934" t="s">
        <v>386</v>
      </c>
      <c r="F1934" t="s">
        <v>353</v>
      </c>
    </row>
    <row r="1935" spans="1:6" hidden="1" x14ac:dyDescent="0.35">
      <c r="A1935" s="110">
        <v>45873</v>
      </c>
      <c r="B1935" t="s">
        <v>232</v>
      </c>
      <c r="C1935" t="s">
        <v>254</v>
      </c>
      <c r="D1935">
        <v>0.7</v>
      </c>
      <c r="E1935" t="s">
        <v>386</v>
      </c>
      <c r="F1935" t="s">
        <v>353</v>
      </c>
    </row>
    <row r="1936" spans="1:6" hidden="1" x14ac:dyDescent="0.35">
      <c r="A1936" s="110">
        <v>45873</v>
      </c>
      <c r="B1936" t="s">
        <v>102</v>
      </c>
      <c r="C1936" t="s">
        <v>254</v>
      </c>
      <c r="D1936">
        <v>2.9</v>
      </c>
      <c r="E1936" t="s">
        <v>3</v>
      </c>
      <c r="F1936" t="s">
        <v>353</v>
      </c>
    </row>
    <row r="1937" spans="1:6" hidden="1" x14ac:dyDescent="0.35">
      <c r="A1937" s="110">
        <v>45873</v>
      </c>
      <c r="B1937" t="s">
        <v>486</v>
      </c>
      <c r="C1937" t="s">
        <v>254</v>
      </c>
      <c r="D1937">
        <v>6</v>
      </c>
      <c r="E1937" t="s">
        <v>384</v>
      </c>
      <c r="F1937" t="s">
        <v>353</v>
      </c>
    </row>
    <row r="1938" spans="1:6" hidden="1" x14ac:dyDescent="0.35">
      <c r="A1938" s="110">
        <v>45873</v>
      </c>
      <c r="B1938" t="s">
        <v>309</v>
      </c>
      <c r="C1938" t="s">
        <v>254</v>
      </c>
      <c r="D1938">
        <v>2.5</v>
      </c>
      <c r="E1938" t="s">
        <v>384</v>
      </c>
      <c r="F1938" t="s">
        <v>353</v>
      </c>
    </row>
    <row r="1939" spans="1:6" hidden="1" x14ac:dyDescent="0.35">
      <c r="A1939" s="110">
        <v>45873</v>
      </c>
      <c r="B1939" t="s">
        <v>168</v>
      </c>
      <c r="C1939" t="s">
        <v>254</v>
      </c>
      <c r="D1939">
        <v>1.2</v>
      </c>
      <c r="E1939" t="s">
        <v>313</v>
      </c>
      <c r="F1939" t="s">
        <v>353</v>
      </c>
    </row>
    <row r="1940" spans="1:6" hidden="1" x14ac:dyDescent="0.35">
      <c r="A1940" s="110">
        <v>45873</v>
      </c>
      <c r="B1940" t="s">
        <v>250</v>
      </c>
      <c r="C1940" t="s">
        <v>254</v>
      </c>
      <c r="D1940">
        <v>1</v>
      </c>
      <c r="E1940" t="s">
        <v>3</v>
      </c>
      <c r="F1940" t="s">
        <v>353</v>
      </c>
    </row>
    <row r="1941" spans="1:6" hidden="1" x14ac:dyDescent="0.35">
      <c r="A1941" s="110">
        <v>45873</v>
      </c>
      <c r="B1941" t="s">
        <v>281</v>
      </c>
      <c r="C1941" t="s">
        <v>254</v>
      </c>
      <c r="D1941">
        <v>0.88500000000000001</v>
      </c>
      <c r="E1941" t="s">
        <v>384</v>
      </c>
      <c r="F1941" t="s">
        <v>353</v>
      </c>
    </row>
    <row r="1942" spans="1:6" hidden="1" x14ac:dyDescent="0.35">
      <c r="A1942" s="110">
        <v>45873</v>
      </c>
      <c r="B1942" t="s">
        <v>179</v>
      </c>
      <c r="C1942" t="s">
        <v>280</v>
      </c>
      <c r="D1942">
        <v>0.65</v>
      </c>
      <c r="E1942" t="s">
        <v>384</v>
      </c>
      <c r="F1942" t="s">
        <v>353</v>
      </c>
    </row>
    <row r="1943" spans="1:6" hidden="1" x14ac:dyDescent="0.35">
      <c r="A1943" s="110">
        <v>45873</v>
      </c>
      <c r="B1943" t="s">
        <v>173</v>
      </c>
      <c r="C1943" t="s">
        <v>254</v>
      </c>
      <c r="D1943">
        <v>0.73499999999999999</v>
      </c>
      <c r="E1943" t="s">
        <v>1</v>
      </c>
      <c r="F1943" t="s">
        <v>353</v>
      </c>
    </row>
    <row r="1944" spans="1:6" hidden="1" x14ac:dyDescent="0.35">
      <c r="A1944" s="110">
        <v>45873</v>
      </c>
      <c r="B1944" t="s">
        <v>200</v>
      </c>
      <c r="C1944" t="s">
        <v>254</v>
      </c>
      <c r="D1944">
        <v>0.73</v>
      </c>
      <c r="E1944" t="s">
        <v>3</v>
      </c>
      <c r="F1944" t="s">
        <v>353</v>
      </c>
    </row>
    <row r="1945" spans="1:6" hidden="1" x14ac:dyDescent="0.35">
      <c r="A1945" s="110">
        <v>45873</v>
      </c>
      <c r="B1945" t="s">
        <v>336</v>
      </c>
      <c r="C1945" t="s">
        <v>254</v>
      </c>
      <c r="D1945">
        <v>0.47499999999999998</v>
      </c>
      <c r="E1945" t="s">
        <v>384</v>
      </c>
      <c r="F1945" t="s">
        <v>353</v>
      </c>
    </row>
    <row r="1946" spans="1:6" hidden="1" x14ac:dyDescent="0.35">
      <c r="A1946" s="110">
        <v>45873</v>
      </c>
      <c r="B1946" t="s">
        <v>203</v>
      </c>
      <c r="C1946" t="s">
        <v>254</v>
      </c>
      <c r="D1946">
        <v>14.5</v>
      </c>
      <c r="E1946" t="s">
        <v>384</v>
      </c>
      <c r="F1946" t="s">
        <v>353</v>
      </c>
    </row>
    <row r="1947" spans="1:6" hidden="1" x14ac:dyDescent="0.35">
      <c r="A1947" s="110">
        <v>45873</v>
      </c>
      <c r="B1947" t="s">
        <v>202</v>
      </c>
      <c r="C1947" t="s">
        <v>254</v>
      </c>
      <c r="D1947">
        <v>2.27</v>
      </c>
      <c r="E1947" t="s">
        <v>3</v>
      </c>
      <c r="F1947" t="s">
        <v>353</v>
      </c>
    </row>
    <row r="1948" spans="1:6" hidden="1" x14ac:dyDescent="0.35">
      <c r="A1948" s="110">
        <v>45873</v>
      </c>
      <c r="B1948" t="s">
        <v>217</v>
      </c>
      <c r="C1948" t="s">
        <v>254</v>
      </c>
      <c r="D1948">
        <v>8.7899999999999991</v>
      </c>
      <c r="E1948" t="s">
        <v>1</v>
      </c>
      <c r="F1948" t="s">
        <v>353</v>
      </c>
    </row>
    <row r="1949" spans="1:6" hidden="1" x14ac:dyDescent="0.35">
      <c r="A1949" s="110">
        <v>45873</v>
      </c>
      <c r="B1949" t="s">
        <v>241</v>
      </c>
      <c r="C1949" t="s">
        <v>254</v>
      </c>
      <c r="D1949">
        <v>0.5</v>
      </c>
      <c r="E1949" t="s">
        <v>384</v>
      </c>
      <c r="F1949" t="s">
        <v>353</v>
      </c>
    </row>
    <row r="1950" spans="1:6" hidden="1" x14ac:dyDescent="0.35">
      <c r="A1950" s="110">
        <v>45873</v>
      </c>
      <c r="B1950" t="s">
        <v>110</v>
      </c>
      <c r="C1950" t="s">
        <v>254</v>
      </c>
      <c r="D1950">
        <v>3.665</v>
      </c>
      <c r="E1950" t="s">
        <v>3</v>
      </c>
      <c r="F1950" t="s">
        <v>353</v>
      </c>
    </row>
    <row r="1951" spans="1:6" hidden="1" x14ac:dyDescent="0.35">
      <c r="A1951" s="110">
        <v>45873</v>
      </c>
      <c r="B1951" t="s">
        <v>201</v>
      </c>
      <c r="C1951" t="s">
        <v>254</v>
      </c>
      <c r="D1951">
        <v>5.7</v>
      </c>
      <c r="E1951" t="s">
        <v>3</v>
      </c>
      <c r="F1951" t="s">
        <v>353</v>
      </c>
    </row>
    <row r="1952" spans="1:6" hidden="1" x14ac:dyDescent="0.35">
      <c r="A1952" s="110">
        <v>45873</v>
      </c>
      <c r="B1952" t="s">
        <v>218</v>
      </c>
      <c r="C1952" t="s">
        <v>254</v>
      </c>
      <c r="D1952">
        <v>1.3</v>
      </c>
      <c r="E1952" t="s">
        <v>1</v>
      </c>
      <c r="F1952" t="s">
        <v>353</v>
      </c>
    </row>
    <row r="1953" spans="1:6" hidden="1" x14ac:dyDescent="0.35">
      <c r="A1953" s="110">
        <v>45873</v>
      </c>
      <c r="B1953" t="s">
        <v>339</v>
      </c>
      <c r="C1953" t="s">
        <v>254</v>
      </c>
      <c r="D1953">
        <v>0.26500000000000001</v>
      </c>
      <c r="E1953" t="s">
        <v>384</v>
      </c>
      <c r="F1953" t="s">
        <v>353</v>
      </c>
    </row>
    <row r="1954" spans="1:6" hidden="1" x14ac:dyDescent="0.35">
      <c r="A1954" s="110">
        <v>45873</v>
      </c>
      <c r="B1954" t="s">
        <v>219</v>
      </c>
      <c r="C1954" t="s">
        <v>254</v>
      </c>
      <c r="D1954">
        <v>0.56499999999999995</v>
      </c>
      <c r="E1954" t="s">
        <v>1</v>
      </c>
      <c r="F1954" t="s">
        <v>353</v>
      </c>
    </row>
    <row r="1955" spans="1:6" hidden="1" x14ac:dyDescent="0.35">
      <c r="A1955" s="110">
        <v>45873</v>
      </c>
      <c r="B1955" t="s">
        <v>206</v>
      </c>
      <c r="C1955" t="s">
        <v>254</v>
      </c>
      <c r="D1955">
        <v>0.58499999999999996</v>
      </c>
      <c r="E1955" t="s">
        <v>384</v>
      </c>
      <c r="F1955" t="s">
        <v>353</v>
      </c>
    </row>
    <row r="1956" spans="1:6" hidden="1" x14ac:dyDescent="0.35">
      <c r="A1956" s="110">
        <v>45873</v>
      </c>
      <c r="B1956" t="s">
        <v>224</v>
      </c>
      <c r="C1956" t="s">
        <v>254</v>
      </c>
      <c r="D1956">
        <v>0.83499999999999996</v>
      </c>
      <c r="E1956" t="s">
        <v>1</v>
      </c>
      <c r="F1956" t="s">
        <v>353</v>
      </c>
    </row>
    <row r="1957" spans="1:6" hidden="1" x14ac:dyDescent="0.35">
      <c r="A1957" s="110">
        <v>45873</v>
      </c>
      <c r="B1957" t="s">
        <v>335</v>
      </c>
      <c r="C1957" t="s">
        <v>280</v>
      </c>
      <c r="D1957">
        <v>10</v>
      </c>
      <c r="E1957" t="s">
        <v>3</v>
      </c>
      <c r="F1957" t="s">
        <v>353</v>
      </c>
    </row>
    <row r="1958" spans="1:6" hidden="1" x14ac:dyDescent="0.35">
      <c r="A1958" s="110">
        <v>45873</v>
      </c>
      <c r="B1958" t="s">
        <v>193</v>
      </c>
      <c r="C1958" t="s">
        <v>280</v>
      </c>
      <c r="D1958">
        <v>0.8</v>
      </c>
      <c r="E1958" t="s">
        <v>383</v>
      </c>
      <c r="F1958" t="s">
        <v>353</v>
      </c>
    </row>
    <row r="1959" spans="1:6" hidden="1" x14ac:dyDescent="0.35">
      <c r="A1959" s="110">
        <v>45873</v>
      </c>
      <c r="B1959" t="s">
        <v>216</v>
      </c>
      <c r="C1959" t="s">
        <v>254</v>
      </c>
      <c r="D1959">
        <v>7.0000000000000007E-2</v>
      </c>
      <c r="E1959" t="s">
        <v>384</v>
      </c>
      <c r="F1959" t="s">
        <v>353</v>
      </c>
    </row>
    <row r="1960" spans="1:6" hidden="1" x14ac:dyDescent="0.35">
      <c r="A1960" s="110">
        <v>45873</v>
      </c>
      <c r="B1960" t="s">
        <v>245</v>
      </c>
      <c r="C1960" t="s">
        <v>280</v>
      </c>
      <c r="D1960">
        <v>0.5</v>
      </c>
      <c r="E1960" t="s">
        <v>3</v>
      </c>
      <c r="F1960" t="s">
        <v>353</v>
      </c>
    </row>
    <row r="1961" spans="1:6" hidden="1" x14ac:dyDescent="0.35">
      <c r="A1961" s="110">
        <v>45873</v>
      </c>
      <c r="B1961" t="s">
        <v>171</v>
      </c>
      <c r="C1961" t="s">
        <v>254</v>
      </c>
      <c r="D1961">
        <v>0.5</v>
      </c>
      <c r="E1961" t="s">
        <v>313</v>
      </c>
      <c r="F1961" t="s">
        <v>353</v>
      </c>
    </row>
    <row r="1962" spans="1:6" hidden="1" x14ac:dyDescent="0.35">
      <c r="A1962" s="110">
        <v>45873</v>
      </c>
      <c r="B1962" t="s">
        <v>341</v>
      </c>
      <c r="C1962" t="s">
        <v>254</v>
      </c>
      <c r="E1962" t="s">
        <v>313</v>
      </c>
      <c r="F1962" t="s">
        <v>353</v>
      </c>
    </row>
    <row r="1963" spans="1:6" hidden="1" x14ac:dyDescent="0.35">
      <c r="A1963" s="110">
        <v>45873</v>
      </c>
      <c r="B1963" t="s">
        <v>45</v>
      </c>
      <c r="C1963" t="s">
        <v>254</v>
      </c>
      <c r="D1963">
        <v>2.0649999999999999</v>
      </c>
      <c r="E1963" t="s">
        <v>386</v>
      </c>
      <c r="F1963" t="s">
        <v>353</v>
      </c>
    </row>
    <row r="1964" spans="1:6" hidden="1" x14ac:dyDescent="0.35">
      <c r="A1964" s="110">
        <v>45873</v>
      </c>
      <c r="B1964" t="s">
        <v>249</v>
      </c>
      <c r="C1964" t="s">
        <v>254</v>
      </c>
      <c r="D1964">
        <v>4</v>
      </c>
      <c r="E1964" t="s">
        <v>1</v>
      </c>
      <c r="F1964" t="s">
        <v>353</v>
      </c>
    </row>
    <row r="1965" spans="1:6" hidden="1" x14ac:dyDescent="0.35">
      <c r="A1965" s="110">
        <v>45873</v>
      </c>
      <c r="B1965" t="s">
        <v>432</v>
      </c>
      <c r="C1965" t="s">
        <v>254</v>
      </c>
      <c r="D1965">
        <v>0.3</v>
      </c>
      <c r="E1965" t="s">
        <v>1</v>
      </c>
      <c r="F1965" t="s">
        <v>353</v>
      </c>
    </row>
    <row r="1966" spans="1:6" hidden="1" x14ac:dyDescent="0.35">
      <c r="A1966" s="110">
        <v>45873</v>
      </c>
      <c r="B1966" t="s">
        <v>653</v>
      </c>
      <c r="C1966" t="s">
        <v>254</v>
      </c>
      <c r="D1966">
        <v>0.28400000000000003</v>
      </c>
      <c r="E1966" t="s">
        <v>383</v>
      </c>
      <c r="F1966" t="s">
        <v>356</v>
      </c>
    </row>
    <row r="1967" spans="1:6" hidden="1" x14ac:dyDescent="0.35">
      <c r="A1967" s="110">
        <v>45873</v>
      </c>
      <c r="B1967" t="s">
        <v>654</v>
      </c>
      <c r="C1967" t="s">
        <v>254</v>
      </c>
      <c r="D1967">
        <v>0.318</v>
      </c>
      <c r="E1967" t="s">
        <v>383</v>
      </c>
      <c r="F1967" t="s">
        <v>356</v>
      </c>
    </row>
    <row r="1968" spans="1:6" hidden="1" x14ac:dyDescent="0.35">
      <c r="A1968" s="110">
        <v>45873</v>
      </c>
      <c r="B1968" t="s">
        <v>655</v>
      </c>
      <c r="C1968" t="s">
        <v>254</v>
      </c>
      <c r="D1968">
        <v>0.46399999999999997</v>
      </c>
      <c r="E1968" t="s">
        <v>383</v>
      </c>
      <c r="F1968" t="s">
        <v>356</v>
      </c>
    </row>
    <row r="1969" spans="1:6" hidden="1" x14ac:dyDescent="0.35">
      <c r="A1969" s="110">
        <v>45880</v>
      </c>
      <c r="B1969" t="s">
        <v>512</v>
      </c>
      <c r="C1969" t="s">
        <v>257</v>
      </c>
      <c r="D1969">
        <v>3</v>
      </c>
      <c r="E1969" t="s">
        <v>386</v>
      </c>
      <c r="F1969" t="s">
        <v>356</v>
      </c>
    </row>
    <row r="1970" spans="1:6" hidden="1" x14ac:dyDescent="0.35">
      <c r="A1970" s="110">
        <v>45880</v>
      </c>
      <c r="B1970" t="s">
        <v>550</v>
      </c>
      <c r="C1970" t="s">
        <v>257</v>
      </c>
      <c r="D1970">
        <v>0.25</v>
      </c>
      <c r="E1970" t="s">
        <v>386</v>
      </c>
      <c r="F1970" t="s">
        <v>356</v>
      </c>
    </row>
    <row r="1971" spans="1:6" hidden="1" x14ac:dyDescent="0.35">
      <c r="A1971" s="110">
        <v>45880</v>
      </c>
      <c r="B1971" t="s">
        <v>156</v>
      </c>
      <c r="C1971" t="s">
        <v>257</v>
      </c>
      <c r="D1971">
        <v>1</v>
      </c>
      <c r="E1971" t="s">
        <v>386</v>
      </c>
      <c r="F1971" t="s">
        <v>356</v>
      </c>
    </row>
    <row r="1972" spans="1:6" hidden="1" x14ac:dyDescent="0.35">
      <c r="A1972" s="110">
        <v>45880</v>
      </c>
      <c r="B1972" t="s">
        <v>157</v>
      </c>
      <c r="C1972" t="s">
        <v>257</v>
      </c>
      <c r="D1972">
        <v>1</v>
      </c>
      <c r="E1972" t="s">
        <v>386</v>
      </c>
      <c r="F1972" t="s">
        <v>356</v>
      </c>
    </row>
    <row r="1973" spans="1:6" hidden="1" x14ac:dyDescent="0.35">
      <c r="A1973" s="110">
        <v>45880</v>
      </c>
      <c r="B1973" t="s">
        <v>45</v>
      </c>
      <c r="C1973" t="s">
        <v>254</v>
      </c>
      <c r="D1973">
        <v>1.6</v>
      </c>
      <c r="E1973" t="s">
        <v>386</v>
      </c>
      <c r="F1973" t="s">
        <v>356</v>
      </c>
    </row>
    <row r="1974" spans="1:6" hidden="1" x14ac:dyDescent="0.35">
      <c r="A1974" s="110">
        <v>45880</v>
      </c>
      <c r="B1974" t="s">
        <v>163</v>
      </c>
      <c r="C1974" t="s">
        <v>254</v>
      </c>
      <c r="D1974">
        <v>0.38</v>
      </c>
      <c r="E1974" t="s">
        <v>386</v>
      </c>
      <c r="F1974" t="s">
        <v>356</v>
      </c>
    </row>
    <row r="1975" spans="1:6" hidden="1" x14ac:dyDescent="0.35">
      <c r="A1975" s="110">
        <v>45880</v>
      </c>
      <c r="B1975" t="s">
        <v>155</v>
      </c>
      <c r="C1975" t="s">
        <v>254</v>
      </c>
      <c r="D1975">
        <v>0.73</v>
      </c>
      <c r="E1975" t="s">
        <v>386</v>
      </c>
      <c r="F1975" t="s">
        <v>356</v>
      </c>
    </row>
    <row r="1976" spans="1:6" hidden="1" x14ac:dyDescent="0.35">
      <c r="A1976" s="110">
        <v>45880</v>
      </c>
      <c r="B1976" t="s">
        <v>164</v>
      </c>
      <c r="C1976" t="s">
        <v>254</v>
      </c>
      <c r="D1976">
        <v>0.3</v>
      </c>
      <c r="E1976" t="s">
        <v>386</v>
      </c>
      <c r="F1976" t="s">
        <v>356</v>
      </c>
    </row>
    <row r="1977" spans="1:6" hidden="1" x14ac:dyDescent="0.35">
      <c r="A1977" s="110">
        <v>45880</v>
      </c>
      <c r="B1977" t="s">
        <v>55</v>
      </c>
      <c r="C1977" t="s">
        <v>656</v>
      </c>
      <c r="D1977">
        <v>1</v>
      </c>
      <c r="E1977" t="s">
        <v>386</v>
      </c>
      <c r="F1977" t="s">
        <v>356</v>
      </c>
    </row>
    <row r="1978" spans="1:6" hidden="1" x14ac:dyDescent="0.35">
      <c r="A1978" s="110">
        <v>45880</v>
      </c>
      <c r="B1978" t="s">
        <v>625</v>
      </c>
      <c r="C1978" t="s">
        <v>264</v>
      </c>
      <c r="D1978">
        <v>0.5</v>
      </c>
      <c r="E1978" t="s">
        <v>386</v>
      </c>
      <c r="F1978" t="s">
        <v>356</v>
      </c>
    </row>
    <row r="1979" spans="1:6" hidden="1" x14ac:dyDescent="0.35">
      <c r="A1979" s="110">
        <v>45880</v>
      </c>
      <c r="B1979" t="s">
        <v>514</v>
      </c>
      <c r="C1979" t="s">
        <v>264</v>
      </c>
      <c r="D1979">
        <v>23</v>
      </c>
      <c r="E1979" t="s">
        <v>386</v>
      </c>
      <c r="F1979" t="s">
        <v>356</v>
      </c>
    </row>
    <row r="1980" spans="1:6" hidden="1" x14ac:dyDescent="0.35">
      <c r="A1980" s="110">
        <v>45880</v>
      </c>
      <c r="B1980" t="s">
        <v>624</v>
      </c>
      <c r="C1980" t="s">
        <v>254</v>
      </c>
      <c r="D1980">
        <v>5.0999999999999996</v>
      </c>
      <c r="E1980" t="s">
        <v>3</v>
      </c>
      <c r="F1980" t="s">
        <v>356</v>
      </c>
    </row>
    <row r="1981" spans="1:6" hidden="1" x14ac:dyDescent="0.35">
      <c r="A1981" s="110">
        <v>45880</v>
      </c>
      <c r="B1981" t="s">
        <v>623</v>
      </c>
      <c r="C1981" t="s">
        <v>254</v>
      </c>
      <c r="D1981">
        <v>4.3</v>
      </c>
      <c r="E1981" t="s">
        <v>3</v>
      </c>
      <c r="F1981" t="s">
        <v>356</v>
      </c>
    </row>
    <row r="1982" spans="1:6" hidden="1" x14ac:dyDescent="0.35">
      <c r="A1982" s="110">
        <v>45880</v>
      </c>
      <c r="B1982" t="s">
        <v>626</v>
      </c>
      <c r="C1982" t="s">
        <v>254</v>
      </c>
      <c r="D1982">
        <v>0.3</v>
      </c>
      <c r="E1982" t="s">
        <v>3</v>
      </c>
      <c r="F1982" t="s">
        <v>356</v>
      </c>
    </row>
    <row r="1983" spans="1:6" hidden="1" x14ac:dyDescent="0.35">
      <c r="A1983" s="110">
        <v>45880</v>
      </c>
      <c r="B1983" t="s">
        <v>648</v>
      </c>
      <c r="C1983" t="s">
        <v>264</v>
      </c>
      <c r="D1983">
        <v>2</v>
      </c>
      <c r="E1983" t="s">
        <v>3</v>
      </c>
      <c r="F1983" t="s">
        <v>356</v>
      </c>
    </row>
    <row r="1984" spans="1:6" hidden="1" x14ac:dyDescent="0.35">
      <c r="A1984" s="110">
        <v>45880</v>
      </c>
      <c r="B1984" t="s">
        <v>505</v>
      </c>
      <c r="C1984" t="s">
        <v>264</v>
      </c>
      <c r="D1984">
        <v>2</v>
      </c>
      <c r="E1984" t="s">
        <v>3</v>
      </c>
      <c r="F1984" t="s">
        <v>356</v>
      </c>
    </row>
    <row r="1985" spans="1:6" hidden="1" x14ac:dyDescent="0.35">
      <c r="A1985" s="110">
        <v>45880</v>
      </c>
      <c r="B1985" t="s">
        <v>649</v>
      </c>
      <c r="C1985" t="s">
        <v>264</v>
      </c>
      <c r="D1985">
        <v>2</v>
      </c>
      <c r="E1985" t="s">
        <v>3</v>
      </c>
      <c r="F1985" t="s">
        <v>356</v>
      </c>
    </row>
    <row r="1986" spans="1:6" hidden="1" x14ac:dyDescent="0.35">
      <c r="A1986" s="110">
        <v>45880</v>
      </c>
      <c r="B1986" t="s">
        <v>123</v>
      </c>
      <c r="C1986" t="s">
        <v>264</v>
      </c>
      <c r="D1986">
        <v>3</v>
      </c>
      <c r="E1986" t="s">
        <v>3</v>
      </c>
      <c r="F1986" t="s">
        <v>356</v>
      </c>
    </row>
    <row r="1987" spans="1:6" hidden="1" x14ac:dyDescent="0.35">
      <c r="A1987" s="110">
        <v>45880</v>
      </c>
      <c r="B1987" t="s">
        <v>145</v>
      </c>
      <c r="C1987" t="s">
        <v>438</v>
      </c>
      <c r="D1987">
        <v>2</v>
      </c>
      <c r="E1987" t="s">
        <v>5</v>
      </c>
      <c r="F1987" t="s">
        <v>356</v>
      </c>
    </row>
    <row r="1988" spans="1:6" hidden="1" x14ac:dyDescent="0.35">
      <c r="A1988" s="110">
        <v>45880</v>
      </c>
      <c r="B1988" t="s">
        <v>436</v>
      </c>
      <c r="C1988" t="s">
        <v>264</v>
      </c>
      <c r="E1988">
        <v>0</v>
      </c>
      <c r="F1988" t="s">
        <v>356</v>
      </c>
    </row>
    <row r="1989" spans="1:6" hidden="1" x14ac:dyDescent="0.35">
      <c r="A1989" s="110">
        <v>45880</v>
      </c>
      <c r="B1989" t="s">
        <v>150</v>
      </c>
      <c r="C1989" t="s">
        <v>264</v>
      </c>
      <c r="D1989">
        <v>16</v>
      </c>
      <c r="E1989" t="s">
        <v>5</v>
      </c>
      <c r="F1989" t="s">
        <v>356</v>
      </c>
    </row>
    <row r="1990" spans="1:6" hidden="1" x14ac:dyDescent="0.35">
      <c r="A1990" s="110">
        <v>45880</v>
      </c>
      <c r="B1990" t="s">
        <v>146</v>
      </c>
      <c r="C1990" t="s">
        <v>264</v>
      </c>
      <c r="D1990">
        <v>11</v>
      </c>
      <c r="E1990" t="s">
        <v>5</v>
      </c>
      <c r="F1990" t="s">
        <v>356</v>
      </c>
    </row>
    <row r="1991" spans="1:6" hidden="1" x14ac:dyDescent="0.35">
      <c r="A1991" s="110">
        <v>45880</v>
      </c>
      <c r="B1991" t="s">
        <v>138</v>
      </c>
      <c r="C1991" t="s">
        <v>264</v>
      </c>
      <c r="D1991">
        <v>83</v>
      </c>
      <c r="E1991" t="s">
        <v>5</v>
      </c>
      <c r="F1991" t="s">
        <v>356</v>
      </c>
    </row>
    <row r="1992" spans="1:6" hidden="1" x14ac:dyDescent="0.35">
      <c r="A1992" s="110">
        <v>45880</v>
      </c>
      <c r="B1992" t="s">
        <v>142</v>
      </c>
      <c r="C1992" t="s">
        <v>282</v>
      </c>
      <c r="D1992">
        <v>1</v>
      </c>
      <c r="E1992" t="s">
        <v>5</v>
      </c>
      <c r="F1992" t="s">
        <v>356</v>
      </c>
    </row>
    <row r="1993" spans="1:6" hidden="1" x14ac:dyDescent="0.35">
      <c r="A1993" s="110">
        <v>45880</v>
      </c>
      <c r="B1993" t="s">
        <v>258</v>
      </c>
      <c r="C1993" t="s">
        <v>282</v>
      </c>
      <c r="D1993">
        <v>0</v>
      </c>
      <c r="E1993" t="s">
        <v>5</v>
      </c>
      <c r="F1993" t="s">
        <v>356</v>
      </c>
    </row>
    <row r="1994" spans="1:6" hidden="1" x14ac:dyDescent="0.35">
      <c r="A1994" s="110">
        <v>45880</v>
      </c>
      <c r="B1994" t="s">
        <v>226</v>
      </c>
      <c r="C1994" t="s">
        <v>282</v>
      </c>
      <c r="D1994">
        <v>0.5</v>
      </c>
      <c r="E1994" t="s">
        <v>5</v>
      </c>
      <c r="F1994" t="s">
        <v>356</v>
      </c>
    </row>
    <row r="1995" spans="1:6" hidden="1" x14ac:dyDescent="0.35">
      <c r="A1995" s="110">
        <v>45880</v>
      </c>
      <c r="B1995" t="s">
        <v>137</v>
      </c>
      <c r="C1995" t="s">
        <v>282</v>
      </c>
      <c r="D1995">
        <v>0.5</v>
      </c>
      <c r="E1995" t="s">
        <v>5</v>
      </c>
      <c r="F1995" t="s">
        <v>356</v>
      </c>
    </row>
    <row r="1996" spans="1:6" hidden="1" x14ac:dyDescent="0.35">
      <c r="A1996" s="110">
        <v>45880</v>
      </c>
      <c r="B1996" t="s">
        <v>136</v>
      </c>
      <c r="C1996" t="s">
        <v>264</v>
      </c>
      <c r="D1996">
        <v>7</v>
      </c>
      <c r="E1996" t="s">
        <v>5</v>
      </c>
      <c r="F1996" t="s">
        <v>356</v>
      </c>
    </row>
    <row r="1997" spans="1:6" hidden="1" x14ac:dyDescent="0.35">
      <c r="A1997" s="110">
        <v>45880</v>
      </c>
      <c r="B1997" t="s">
        <v>147</v>
      </c>
      <c r="C1997" t="s">
        <v>264</v>
      </c>
      <c r="D1997">
        <v>21</v>
      </c>
      <c r="E1997" t="s">
        <v>5</v>
      </c>
      <c r="F1997" t="s">
        <v>356</v>
      </c>
    </row>
    <row r="1998" spans="1:6" hidden="1" x14ac:dyDescent="0.35">
      <c r="A1998" s="110">
        <v>45880</v>
      </c>
      <c r="B1998" t="s">
        <v>135</v>
      </c>
      <c r="C1998" t="s">
        <v>264</v>
      </c>
      <c r="D1998">
        <v>13</v>
      </c>
      <c r="E1998" t="s">
        <v>5</v>
      </c>
      <c r="F1998" t="s">
        <v>356</v>
      </c>
    </row>
    <row r="1999" spans="1:6" hidden="1" x14ac:dyDescent="0.35">
      <c r="A1999" s="110">
        <v>45880</v>
      </c>
      <c r="B1999" t="s">
        <v>139</v>
      </c>
      <c r="C1999" t="s">
        <v>264</v>
      </c>
      <c r="D1999">
        <v>0</v>
      </c>
      <c r="E1999" t="s">
        <v>5</v>
      </c>
      <c r="F1999" t="s">
        <v>356</v>
      </c>
    </row>
    <row r="2000" spans="1:6" hidden="1" x14ac:dyDescent="0.35">
      <c r="A2000" s="110">
        <v>45880</v>
      </c>
      <c r="B2000" t="s">
        <v>131</v>
      </c>
      <c r="E2000" t="s">
        <v>5</v>
      </c>
      <c r="F2000" t="s">
        <v>356</v>
      </c>
    </row>
    <row r="2001" spans="1:6" hidden="1" x14ac:dyDescent="0.35">
      <c r="A2001" s="110">
        <v>45880</v>
      </c>
      <c r="B2001" t="s">
        <v>140</v>
      </c>
      <c r="C2001" t="s">
        <v>282</v>
      </c>
      <c r="D2001">
        <v>1</v>
      </c>
      <c r="E2001" t="s">
        <v>5</v>
      </c>
      <c r="F2001" t="s">
        <v>356</v>
      </c>
    </row>
    <row r="2002" spans="1:6" hidden="1" x14ac:dyDescent="0.35">
      <c r="A2002" s="110">
        <v>45880</v>
      </c>
      <c r="B2002" t="s">
        <v>290</v>
      </c>
      <c r="C2002" t="s">
        <v>254</v>
      </c>
      <c r="D2002">
        <v>1</v>
      </c>
      <c r="E2002" t="s">
        <v>5</v>
      </c>
      <c r="F2002" t="s">
        <v>356</v>
      </c>
    </row>
    <row r="2003" spans="1:6" hidden="1" x14ac:dyDescent="0.35">
      <c r="A2003" s="110">
        <v>45880</v>
      </c>
      <c r="B2003" t="s">
        <v>143</v>
      </c>
      <c r="C2003" t="s">
        <v>439</v>
      </c>
      <c r="E2003" t="s">
        <v>5</v>
      </c>
      <c r="F2003" t="s">
        <v>356</v>
      </c>
    </row>
    <row r="2004" spans="1:6" hidden="1" x14ac:dyDescent="0.35">
      <c r="A2004" s="110">
        <v>45880</v>
      </c>
      <c r="B2004" t="s">
        <v>227</v>
      </c>
      <c r="E2004" t="s">
        <v>5</v>
      </c>
      <c r="F2004" t="s">
        <v>356</v>
      </c>
    </row>
    <row r="2005" spans="1:6" hidden="1" x14ac:dyDescent="0.35">
      <c r="A2005" s="110">
        <v>45880</v>
      </c>
      <c r="B2005" t="s">
        <v>148</v>
      </c>
      <c r="C2005" t="s">
        <v>282</v>
      </c>
      <c r="D2005">
        <v>0.5</v>
      </c>
      <c r="E2005" t="s">
        <v>5</v>
      </c>
      <c r="F2005" t="s">
        <v>356</v>
      </c>
    </row>
    <row r="2006" spans="1:6" hidden="1" x14ac:dyDescent="0.35">
      <c r="A2006" s="110">
        <v>45880</v>
      </c>
      <c r="B2006" t="s">
        <v>149</v>
      </c>
      <c r="C2006" t="s">
        <v>282</v>
      </c>
      <c r="D2006">
        <v>1</v>
      </c>
      <c r="E2006" t="s">
        <v>5</v>
      </c>
      <c r="F2006" t="s">
        <v>356</v>
      </c>
    </row>
    <row r="2007" spans="1:6" hidden="1" x14ac:dyDescent="0.35">
      <c r="A2007" s="110">
        <v>45880</v>
      </c>
      <c r="B2007" t="s">
        <v>289</v>
      </c>
      <c r="C2007" t="s">
        <v>264</v>
      </c>
      <c r="D2007">
        <v>30</v>
      </c>
      <c r="E2007" t="s">
        <v>5</v>
      </c>
      <c r="F2007" t="s">
        <v>356</v>
      </c>
    </row>
    <row r="2008" spans="1:6" hidden="1" x14ac:dyDescent="0.35">
      <c r="A2008" s="110">
        <v>45880</v>
      </c>
      <c r="B2008" t="s">
        <v>132</v>
      </c>
      <c r="C2008" t="s">
        <v>264</v>
      </c>
      <c r="D2008">
        <v>3</v>
      </c>
      <c r="E2008" t="s">
        <v>5</v>
      </c>
      <c r="F2008" t="s">
        <v>356</v>
      </c>
    </row>
    <row r="2009" spans="1:6" hidden="1" x14ac:dyDescent="0.35">
      <c r="A2009" s="110">
        <v>45880</v>
      </c>
      <c r="B2009" t="s">
        <v>144</v>
      </c>
      <c r="C2009" t="s">
        <v>264</v>
      </c>
      <c r="D2009">
        <v>11</v>
      </c>
      <c r="E2009" t="s">
        <v>5</v>
      </c>
      <c r="F2009" t="s">
        <v>356</v>
      </c>
    </row>
    <row r="2010" spans="1:6" hidden="1" x14ac:dyDescent="0.35">
      <c r="A2010" s="110">
        <v>45880</v>
      </c>
      <c r="B2010" t="s">
        <v>349</v>
      </c>
      <c r="C2010" t="s">
        <v>438</v>
      </c>
      <c r="D2010">
        <v>0</v>
      </c>
      <c r="E2010" t="s">
        <v>5</v>
      </c>
      <c r="F2010" t="s">
        <v>356</v>
      </c>
    </row>
    <row r="2011" spans="1:6" hidden="1" x14ac:dyDescent="0.35">
      <c r="A2011" s="110">
        <v>45880</v>
      </c>
      <c r="B2011" t="s">
        <v>134</v>
      </c>
      <c r="C2011" t="s">
        <v>440</v>
      </c>
      <c r="E2011" t="s">
        <v>5</v>
      </c>
      <c r="F2011" t="s">
        <v>356</v>
      </c>
    </row>
    <row r="2012" spans="1:6" hidden="1" x14ac:dyDescent="0.35">
      <c r="A2012" s="110">
        <v>45880</v>
      </c>
      <c r="B2012" t="s">
        <v>453</v>
      </c>
      <c r="C2012" t="s">
        <v>264</v>
      </c>
      <c r="D2012">
        <v>0</v>
      </c>
      <c r="E2012" t="s">
        <v>5</v>
      </c>
      <c r="F2012" t="s">
        <v>356</v>
      </c>
    </row>
    <row r="2013" spans="1:6" hidden="1" x14ac:dyDescent="0.35">
      <c r="A2013" s="110">
        <v>45880</v>
      </c>
      <c r="B2013" t="s">
        <v>441</v>
      </c>
      <c r="C2013" t="s">
        <v>264</v>
      </c>
      <c r="E2013" t="s">
        <v>5</v>
      </c>
      <c r="F2013" t="s">
        <v>356</v>
      </c>
    </row>
    <row r="2014" spans="1:6" hidden="1" x14ac:dyDescent="0.35">
      <c r="A2014" s="110">
        <v>45880</v>
      </c>
      <c r="B2014" t="s">
        <v>442</v>
      </c>
      <c r="C2014" t="s">
        <v>264</v>
      </c>
      <c r="D2014">
        <v>0</v>
      </c>
      <c r="E2014" t="s">
        <v>5</v>
      </c>
      <c r="F2014" t="s">
        <v>356</v>
      </c>
    </row>
    <row r="2015" spans="1:6" hidden="1" x14ac:dyDescent="0.35">
      <c r="A2015" s="110">
        <v>45880</v>
      </c>
      <c r="B2015" t="s">
        <v>443</v>
      </c>
      <c r="C2015" t="s">
        <v>264</v>
      </c>
      <c r="D2015">
        <v>6</v>
      </c>
      <c r="E2015" t="s">
        <v>5</v>
      </c>
      <c r="F2015" t="s">
        <v>356</v>
      </c>
    </row>
    <row r="2016" spans="1:6" hidden="1" x14ac:dyDescent="0.35">
      <c r="A2016" s="110">
        <v>45880</v>
      </c>
      <c r="B2016" t="s">
        <v>455</v>
      </c>
      <c r="C2016" t="s">
        <v>264</v>
      </c>
      <c r="D2016">
        <v>1</v>
      </c>
      <c r="E2016" t="s">
        <v>5</v>
      </c>
      <c r="F2016" t="s">
        <v>356</v>
      </c>
    </row>
    <row r="2017" spans="1:6" hidden="1" x14ac:dyDescent="0.35">
      <c r="A2017" s="110">
        <v>45880</v>
      </c>
      <c r="B2017" t="s">
        <v>444</v>
      </c>
      <c r="C2017" t="s">
        <v>438</v>
      </c>
      <c r="D2017">
        <v>0.5</v>
      </c>
      <c r="E2017" t="s">
        <v>5</v>
      </c>
      <c r="F2017" t="s">
        <v>356</v>
      </c>
    </row>
    <row r="2018" spans="1:6" hidden="1" x14ac:dyDescent="0.35">
      <c r="A2018" s="110">
        <v>45880</v>
      </c>
      <c r="B2018" t="s">
        <v>445</v>
      </c>
      <c r="C2018" t="s">
        <v>439</v>
      </c>
      <c r="E2018" t="s">
        <v>5</v>
      </c>
      <c r="F2018" t="s">
        <v>356</v>
      </c>
    </row>
    <row r="2019" spans="1:6" hidden="1" x14ac:dyDescent="0.35">
      <c r="A2019" s="110">
        <v>45880</v>
      </c>
      <c r="B2019" t="s">
        <v>446</v>
      </c>
      <c r="C2019" t="s">
        <v>439</v>
      </c>
      <c r="E2019" t="s">
        <v>5</v>
      </c>
      <c r="F2019" t="s">
        <v>356</v>
      </c>
    </row>
    <row r="2020" spans="1:6" hidden="1" x14ac:dyDescent="0.35">
      <c r="A2020" s="110">
        <v>45880</v>
      </c>
      <c r="B2020" t="s">
        <v>447</v>
      </c>
      <c r="C2020" t="s">
        <v>264</v>
      </c>
      <c r="D2020">
        <v>0</v>
      </c>
      <c r="E2020" t="s">
        <v>5</v>
      </c>
      <c r="F2020" t="s">
        <v>356</v>
      </c>
    </row>
    <row r="2021" spans="1:6" hidden="1" x14ac:dyDescent="0.35">
      <c r="A2021" s="110">
        <v>45880</v>
      </c>
      <c r="B2021" t="s">
        <v>448</v>
      </c>
      <c r="C2021" t="s">
        <v>264</v>
      </c>
      <c r="D2021">
        <v>15</v>
      </c>
      <c r="E2021" t="s">
        <v>5</v>
      </c>
      <c r="F2021" t="s">
        <v>356</v>
      </c>
    </row>
    <row r="2022" spans="1:6" hidden="1" x14ac:dyDescent="0.35">
      <c r="A2022" s="110">
        <v>45880</v>
      </c>
      <c r="B2022" t="s">
        <v>467</v>
      </c>
      <c r="C2022" t="s">
        <v>264</v>
      </c>
      <c r="D2022">
        <v>512</v>
      </c>
      <c r="E2022" t="s">
        <v>5</v>
      </c>
      <c r="F2022" t="s">
        <v>356</v>
      </c>
    </row>
    <row r="2023" spans="1:6" hidden="1" x14ac:dyDescent="0.35">
      <c r="A2023" s="110">
        <v>45880</v>
      </c>
      <c r="B2023" t="s">
        <v>453</v>
      </c>
      <c r="C2023" t="s">
        <v>264</v>
      </c>
      <c r="D2023">
        <v>0</v>
      </c>
      <c r="E2023" t="s">
        <v>5</v>
      </c>
      <c r="F2023" t="s">
        <v>356</v>
      </c>
    </row>
    <row r="2024" spans="1:6" hidden="1" x14ac:dyDescent="0.35">
      <c r="A2024" s="110">
        <v>45880</v>
      </c>
      <c r="B2024" t="s">
        <v>468</v>
      </c>
      <c r="C2024" t="s">
        <v>264</v>
      </c>
      <c r="D2024">
        <v>0</v>
      </c>
      <c r="E2024" t="s">
        <v>5</v>
      </c>
      <c r="F2024" t="s">
        <v>356</v>
      </c>
    </row>
    <row r="2025" spans="1:6" hidden="1" x14ac:dyDescent="0.35">
      <c r="A2025" s="110">
        <v>45880</v>
      </c>
      <c r="B2025" t="s">
        <v>469</v>
      </c>
      <c r="C2025" t="s">
        <v>264</v>
      </c>
      <c r="D2025">
        <v>75</v>
      </c>
      <c r="E2025" t="s">
        <v>5</v>
      </c>
      <c r="F2025" t="s">
        <v>356</v>
      </c>
    </row>
    <row r="2026" spans="1:6" hidden="1" x14ac:dyDescent="0.35">
      <c r="A2026" s="110">
        <v>45880</v>
      </c>
      <c r="B2026" t="s">
        <v>470</v>
      </c>
      <c r="C2026" t="s">
        <v>264</v>
      </c>
      <c r="D2026">
        <v>36</v>
      </c>
      <c r="E2026" t="s">
        <v>5</v>
      </c>
      <c r="F2026" t="s">
        <v>356</v>
      </c>
    </row>
    <row r="2027" spans="1:6" hidden="1" x14ac:dyDescent="0.35">
      <c r="A2027" s="110">
        <v>45880</v>
      </c>
      <c r="B2027" t="s">
        <v>519</v>
      </c>
      <c r="C2027" t="s">
        <v>264</v>
      </c>
      <c r="D2027">
        <v>2</v>
      </c>
      <c r="E2027" t="s">
        <v>5</v>
      </c>
      <c r="F2027" t="s">
        <v>356</v>
      </c>
    </row>
    <row r="2028" spans="1:6" hidden="1" x14ac:dyDescent="0.35">
      <c r="A2028" s="110">
        <v>45880</v>
      </c>
      <c r="B2028" t="s">
        <v>520</v>
      </c>
      <c r="C2028" t="s">
        <v>264</v>
      </c>
      <c r="D2028">
        <v>74</v>
      </c>
      <c r="E2028" t="s">
        <v>5</v>
      </c>
      <c r="F2028" t="s">
        <v>356</v>
      </c>
    </row>
    <row r="2029" spans="1:6" hidden="1" x14ac:dyDescent="0.35">
      <c r="A2029" s="110">
        <v>45880</v>
      </c>
      <c r="B2029" t="s">
        <v>521</v>
      </c>
      <c r="C2029" t="s">
        <v>264</v>
      </c>
      <c r="D2029">
        <v>440</v>
      </c>
      <c r="E2029" t="s">
        <v>5</v>
      </c>
      <c r="F2029" t="s">
        <v>356</v>
      </c>
    </row>
    <row r="2030" spans="1:6" hidden="1" x14ac:dyDescent="0.35">
      <c r="A2030" s="110">
        <v>45880</v>
      </c>
      <c r="B2030" t="s">
        <v>522</v>
      </c>
      <c r="C2030" t="s">
        <v>264</v>
      </c>
      <c r="D2030">
        <v>480</v>
      </c>
      <c r="E2030" t="s">
        <v>5</v>
      </c>
      <c r="F2030" t="s">
        <v>356</v>
      </c>
    </row>
    <row r="2031" spans="1:6" hidden="1" x14ac:dyDescent="0.35">
      <c r="A2031" s="110">
        <v>45880</v>
      </c>
      <c r="B2031" t="s">
        <v>523</v>
      </c>
      <c r="C2031" t="s">
        <v>264</v>
      </c>
      <c r="D2031">
        <v>467</v>
      </c>
      <c r="E2031" t="s">
        <v>5</v>
      </c>
      <c r="F2031" t="s">
        <v>356</v>
      </c>
    </row>
    <row r="2032" spans="1:6" hidden="1" x14ac:dyDescent="0.35">
      <c r="A2032" s="110">
        <v>45880</v>
      </c>
      <c r="B2032" t="s">
        <v>524</v>
      </c>
      <c r="C2032" t="s">
        <v>264</v>
      </c>
      <c r="D2032">
        <v>629</v>
      </c>
      <c r="E2032" t="s">
        <v>5</v>
      </c>
      <c r="F2032" t="s">
        <v>356</v>
      </c>
    </row>
    <row r="2033" spans="1:7" hidden="1" x14ac:dyDescent="0.35">
      <c r="A2033" s="110">
        <v>45880</v>
      </c>
      <c r="B2033" t="s">
        <v>525</v>
      </c>
      <c r="C2033" t="s">
        <v>264</v>
      </c>
      <c r="D2033">
        <v>23</v>
      </c>
      <c r="E2033" t="s">
        <v>5</v>
      </c>
      <c r="F2033" t="s">
        <v>356</v>
      </c>
    </row>
    <row r="2034" spans="1:7" hidden="1" x14ac:dyDescent="0.35">
      <c r="A2034" s="110">
        <v>45880</v>
      </c>
      <c r="B2034" t="s">
        <v>526</v>
      </c>
      <c r="C2034" t="s">
        <v>264</v>
      </c>
      <c r="D2034">
        <v>22</v>
      </c>
      <c r="E2034" t="s">
        <v>5</v>
      </c>
      <c r="F2034" t="s">
        <v>356</v>
      </c>
    </row>
    <row r="2035" spans="1:7" hidden="1" x14ac:dyDescent="0.35">
      <c r="A2035" s="110">
        <v>45880</v>
      </c>
      <c r="B2035" t="s">
        <v>116</v>
      </c>
      <c r="C2035" t="s">
        <v>254</v>
      </c>
      <c r="D2035">
        <v>1.3</v>
      </c>
      <c r="E2035" t="s">
        <v>383</v>
      </c>
      <c r="F2035" t="s">
        <v>356</v>
      </c>
    </row>
    <row r="2036" spans="1:7" hidden="1" x14ac:dyDescent="0.35">
      <c r="A2036" s="110">
        <v>45880</v>
      </c>
      <c r="B2036" t="s">
        <v>185</v>
      </c>
      <c r="C2036" t="s">
        <v>254</v>
      </c>
      <c r="D2036">
        <v>7</v>
      </c>
      <c r="E2036" t="s">
        <v>383</v>
      </c>
      <c r="F2036" t="s">
        <v>356</v>
      </c>
    </row>
    <row r="2037" spans="1:7" hidden="1" x14ac:dyDescent="0.35">
      <c r="A2037" s="110">
        <v>45880</v>
      </c>
      <c r="B2037" t="s">
        <v>186</v>
      </c>
      <c r="C2037" t="s">
        <v>264</v>
      </c>
      <c r="D2037">
        <v>2</v>
      </c>
      <c r="E2037" t="s">
        <v>383</v>
      </c>
      <c r="F2037" t="s">
        <v>356</v>
      </c>
    </row>
    <row r="2038" spans="1:7" hidden="1" x14ac:dyDescent="0.35">
      <c r="A2038" s="110">
        <v>45880</v>
      </c>
      <c r="B2038" t="s">
        <v>285</v>
      </c>
      <c r="C2038" t="s">
        <v>264</v>
      </c>
      <c r="D2038">
        <v>82</v>
      </c>
      <c r="E2038" t="s">
        <v>383</v>
      </c>
      <c r="F2038" t="s">
        <v>356</v>
      </c>
    </row>
    <row r="2039" spans="1:7" hidden="1" x14ac:dyDescent="0.35">
      <c r="A2039" s="110">
        <v>45880</v>
      </c>
      <c r="B2039" t="s">
        <v>288</v>
      </c>
      <c r="C2039" t="s">
        <v>254</v>
      </c>
      <c r="D2039">
        <v>0.9</v>
      </c>
      <c r="E2039" t="s">
        <v>383</v>
      </c>
      <c r="F2039" t="s">
        <v>356</v>
      </c>
    </row>
    <row r="2040" spans="1:7" hidden="1" x14ac:dyDescent="0.35">
      <c r="A2040" s="110">
        <v>45880</v>
      </c>
      <c r="B2040" t="s">
        <v>130</v>
      </c>
      <c r="C2040" t="s">
        <v>264</v>
      </c>
      <c r="D2040">
        <v>1</v>
      </c>
      <c r="E2040" t="s">
        <v>383</v>
      </c>
      <c r="F2040" t="s">
        <v>356</v>
      </c>
    </row>
    <row r="2041" spans="1:7" hidden="1" x14ac:dyDescent="0.35">
      <c r="A2041" s="110">
        <v>45880</v>
      </c>
      <c r="B2041" t="s">
        <v>298</v>
      </c>
      <c r="C2041" t="s">
        <v>264</v>
      </c>
      <c r="D2041">
        <v>95</v>
      </c>
      <c r="E2041" t="s">
        <v>383</v>
      </c>
      <c r="F2041" t="s">
        <v>356</v>
      </c>
    </row>
    <row r="2042" spans="1:7" hidden="1" x14ac:dyDescent="0.35">
      <c r="A2042" s="110">
        <v>45880</v>
      </c>
      <c r="B2042" t="s">
        <v>297</v>
      </c>
      <c r="C2042" t="s">
        <v>264</v>
      </c>
      <c r="D2042">
        <v>80</v>
      </c>
      <c r="E2042" t="s">
        <v>383</v>
      </c>
      <c r="F2042" t="s">
        <v>356</v>
      </c>
    </row>
    <row r="2043" spans="1:7" hidden="1" x14ac:dyDescent="0.35">
      <c r="A2043" s="110">
        <v>45880</v>
      </c>
      <c r="B2043" t="s">
        <v>355</v>
      </c>
      <c r="C2043" t="s">
        <v>264</v>
      </c>
      <c r="D2043">
        <v>1</v>
      </c>
      <c r="E2043" t="s">
        <v>383</v>
      </c>
      <c r="F2043" t="s">
        <v>356</v>
      </c>
    </row>
    <row r="2044" spans="1:7" x14ac:dyDescent="0.35">
      <c r="A2044" s="110">
        <v>45880</v>
      </c>
      <c r="B2044" t="s">
        <v>192</v>
      </c>
      <c r="C2044" t="s">
        <v>264</v>
      </c>
      <c r="D2044">
        <v>6</v>
      </c>
      <c r="E2044" t="s">
        <v>383</v>
      </c>
      <c r="F2044" t="s">
        <v>356</v>
      </c>
      <c r="G2044">
        <v>1</v>
      </c>
    </row>
    <row r="2045" spans="1:7" hidden="1" x14ac:dyDescent="0.35">
      <c r="A2045" s="110">
        <v>45880</v>
      </c>
      <c r="B2045" t="s">
        <v>195</v>
      </c>
      <c r="C2045" t="s">
        <v>254</v>
      </c>
      <c r="D2045">
        <v>0.3</v>
      </c>
      <c r="E2045" t="s">
        <v>383</v>
      </c>
      <c r="F2045" t="s">
        <v>356</v>
      </c>
    </row>
    <row r="2046" spans="1:7" hidden="1" x14ac:dyDescent="0.35">
      <c r="A2046" s="110">
        <v>45880</v>
      </c>
      <c r="B2046" t="s">
        <v>287</v>
      </c>
      <c r="C2046" t="s">
        <v>254</v>
      </c>
      <c r="D2046">
        <v>900</v>
      </c>
      <c r="E2046" t="s">
        <v>383</v>
      </c>
      <c r="F2046" t="s">
        <v>356</v>
      </c>
    </row>
    <row r="2047" spans="1:7" hidden="1" x14ac:dyDescent="0.35">
      <c r="A2047" s="110">
        <v>45880</v>
      </c>
      <c r="B2047" t="s">
        <v>299</v>
      </c>
      <c r="C2047" t="s">
        <v>264</v>
      </c>
      <c r="D2047">
        <v>1</v>
      </c>
      <c r="E2047" t="s">
        <v>383</v>
      </c>
      <c r="F2047" t="s">
        <v>356</v>
      </c>
    </row>
    <row r="2048" spans="1:7" hidden="1" x14ac:dyDescent="0.35">
      <c r="A2048" s="110">
        <v>45880</v>
      </c>
      <c r="B2048" t="s">
        <v>418</v>
      </c>
      <c r="C2048" t="s">
        <v>254</v>
      </c>
      <c r="D2048">
        <v>2.8319999999999999</v>
      </c>
      <c r="E2048" t="s">
        <v>383</v>
      </c>
      <c r="F2048" t="s">
        <v>356</v>
      </c>
    </row>
    <row r="2049" spans="1:7" hidden="1" x14ac:dyDescent="0.35">
      <c r="A2049" s="110">
        <v>45880</v>
      </c>
      <c r="B2049" t="s">
        <v>419</v>
      </c>
      <c r="C2049" t="s">
        <v>254</v>
      </c>
      <c r="D2049">
        <v>0.75</v>
      </c>
      <c r="E2049" t="s">
        <v>383</v>
      </c>
      <c r="F2049" t="s">
        <v>356</v>
      </c>
    </row>
    <row r="2050" spans="1:7" hidden="1" x14ac:dyDescent="0.35">
      <c r="A2050" s="110">
        <v>45880</v>
      </c>
      <c r="B2050" t="s">
        <v>420</v>
      </c>
      <c r="C2050" t="s">
        <v>254</v>
      </c>
      <c r="D2050">
        <v>0.75</v>
      </c>
      <c r="E2050" t="s">
        <v>383</v>
      </c>
      <c r="F2050" t="s">
        <v>356</v>
      </c>
    </row>
    <row r="2051" spans="1:7" hidden="1" x14ac:dyDescent="0.35">
      <c r="A2051" s="110">
        <v>45880</v>
      </c>
      <c r="B2051" t="s">
        <v>421</v>
      </c>
      <c r="C2051" t="s">
        <v>254</v>
      </c>
      <c r="D2051">
        <v>0.75</v>
      </c>
      <c r="E2051" t="s">
        <v>383</v>
      </c>
      <c r="F2051" t="s">
        <v>356</v>
      </c>
    </row>
    <row r="2052" spans="1:7" hidden="1" x14ac:dyDescent="0.35">
      <c r="A2052" s="110">
        <v>45880</v>
      </c>
      <c r="B2052" t="s">
        <v>116</v>
      </c>
      <c r="C2052" t="s">
        <v>254</v>
      </c>
      <c r="D2052">
        <v>1.3</v>
      </c>
      <c r="E2052" t="s">
        <v>383</v>
      </c>
      <c r="F2052" t="s">
        <v>356</v>
      </c>
    </row>
    <row r="2053" spans="1:7" hidden="1" x14ac:dyDescent="0.35">
      <c r="A2053" s="110">
        <v>45880</v>
      </c>
      <c r="B2053" t="s">
        <v>422</v>
      </c>
      <c r="C2053" t="s">
        <v>254</v>
      </c>
      <c r="D2053">
        <v>1</v>
      </c>
      <c r="E2053" t="s">
        <v>383</v>
      </c>
      <c r="F2053" t="s">
        <v>356</v>
      </c>
    </row>
    <row r="2054" spans="1:7" hidden="1" x14ac:dyDescent="0.35">
      <c r="A2054" s="110">
        <v>45880</v>
      </c>
      <c r="B2054" t="s">
        <v>423</v>
      </c>
      <c r="C2054" t="s">
        <v>254</v>
      </c>
      <c r="D2054">
        <v>1</v>
      </c>
      <c r="E2054" t="s">
        <v>383</v>
      </c>
      <c r="F2054" t="s">
        <v>356</v>
      </c>
    </row>
    <row r="2055" spans="1:7" x14ac:dyDescent="0.35">
      <c r="A2055" s="110">
        <v>45880</v>
      </c>
      <c r="B2055" t="s">
        <v>426</v>
      </c>
      <c r="C2055" t="s">
        <v>280</v>
      </c>
      <c r="D2055">
        <v>0</v>
      </c>
      <c r="E2055" t="s">
        <v>383</v>
      </c>
      <c r="F2055" t="s">
        <v>356</v>
      </c>
      <c r="G2055">
        <v>1</v>
      </c>
    </row>
    <row r="2056" spans="1:7" hidden="1" x14ac:dyDescent="0.35">
      <c r="A2056" s="110">
        <v>45880</v>
      </c>
      <c r="B2056" t="s">
        <v>427</v>
      </c>
      <c r="C2056" t="s">
        <v>280</v>
      </c>
      <c r="D2056">
        <v>2</v>
      </c>
      <c r="E2056" t="s">
        <v>383</v>
      </c>
      <c r="F2056" t="s">
        <v>356</v>
      </c>
    </row>
    <row r="2057" spans="1:7" hidden="1" x14ac:dyDescent="0.35">
      <c r="A2057" s="110">
        <v>45880</v>
      </c>
      <c r="B2057" t="s">
        <v>428</v>
      </c>
      <c r="C2057" t="s">
        <v>280</v>
      </c>
      <c r="D2057">
        <v>3.1</v>
      </c>
      <c r="E2057" t="s">
        <v>383</v>
      </c>
      <c r="F2057" t="s">
        <v>356</v>
      </c>
    </row>
    <row r="2058" spans="1:7" x14ac:dyDescent="0.35">
      <c r="A2058" s="110">
        <v>45880</v>
      </c>
      <c r="B2058" t="s">
        <v>429</v>
      </c>
      <c r="C2058" t="s">
        <v>254</v>
      </c>
      <c r="D2058">
        <v>0.5</v>
      </c>
      <c r="E2058" t="s">
        <v>383</v>
      </c>
      <c r="F2058" t="s">
        <v>356</v>
      </c>
      <c r="G2058">
        <v>1</v>
      </c>
    </row>
    <row r="2059" spans="1:7" x14ac:dyDescent="0.35">
      <c r="A2059" s="110">
        <v>45880</v>
      </c>
      <c r="B2059" t="s">
        <v>111</v>
      </c>
      <c r="C2059" t="s">
        <v>264</v>
      </c>
      <c r="D2059">
        <v>0</v>
      </c>
      <c r="E2059" t="s">
        <v>383</v>
      </c>
      <c r="F2059" t="s">
        <v>356</v>
      </c>
      <c r="G2059">
        <v>1</v>
      </c>
    </row>
    <row r="2060" spans="1:7" x14ac:dyDescent="0.35">
      <c r="A2060" s="110">
        <v>45880</v>
      </c>
      <c r="B2060" t="s">
        <v>213</v>
      </c>
      <c r="C2060" t="s">
        <v>280</v>
      </c>
      <c r="D2060">
        <v>0.5</v>
      </c>
      <c r="E2060" t="s">
        <v>383</v>
      </c>
      <c r="F2060" t="s">
        <v>356</v>
      </c>
      <c r="G2060">
        <v>1</v>
      </c>
    </row>
    <row r="2061" spans="1:7" x14ac:dyDescent="0.35">
      <c r="A2061" s="110">
        <v>45880</v>
      </c>
      <c r="B2061" t="s">
        <v>350</v>
      </c>
      <c r="C2061" t="s">
        <v>438</v>
      </c>
      <c r="D2061">
        <v>2</v>
      </c>
      <c r="E2061" t="s">
        <v>3</v>
      </c>
      <c r="F2061" t="s">
        <v>356</v>
      </c>
      <c r="G2061">
        <v>1</v>
      </c>
    </row>
    <row r="2062" spans="1:7" hidden="1" x14ac:dyDescent="0.35">
      <c r="A2062" s="110">
        <v>45880</v>
      </c>
      <c r="B2062" t="s">
        <v>116</v>
      </c>
      <c r="C2062" t="s">
        <v>254</v>
      </c>
      <c r="D2062">
        <v>1.3</v>
      </c>
      <c r="E2062" t="s">
        <v>383</v>
      </c>
      <c r="F2062" t="s">
        <v>356</v>
      </c>
    </row>
    <row r="2063" spans="1:7" hidden="1" x14ac:dyDescent="0.35">
      <c r="A2063" s="110">
        <v>45880</v>
      </c>
      <c r="B2063" t="s">
        <v>127</v>
      </c>
      <c r="C2063" t="s">
        <v>264</v>
      </c>
      <c r="D2063">
        <v>82</v>
      </c>
      <c r="E2063" t="s">
        <v>383</v>
      </c>
      <c r="F2063" t="s">
        <v>356</v>
      </c>
    </row>
    <row r="2064" spans="1:7" x14ac:dyDescent="0.35">
      <c r="A2064" s="110">
        <v>45880</v>
      </c>
      <c r="B2064" t="s">
        <v>129</v>
      </c>
      <c r="C2064" t="s">
        <v>264</v>
      </c>
      <c r="D2064">
        <v>2</v>
      </c>
      <c r="E2064" t="s">
        <v>383</v>
      </c>
      <c r="F2064" t="s">
        <v>356</v>
      </c>
      <c r="G2064">
        <v>1</v>
      </c>
    </row>
    <row r="2065" spans="1:6" hidden="1" x14ac:dyDescent="0.35">
      <c r="A2065" s="110">
        <v>45880</v>
      </c>
      <c r="B2065" t="s">
        <v>128</v>
      </c>
      <c r="C2065" t="s">
        <v>264</v>
      </c>
      <c r="D2065">
        <v>16</v>
      </c>
      <c r="E2065" t="s">
        <v>383</v>
      </c>
      <c r="F2065" t="s">
        <v>356</v>
      </c>
    </row>
    <row r="2066" spans="1:6" hidden="1" x14ac:dyDescent="0.35">
      <c r="A2066" s="110">
        <v>45880</v>
      </c>
      <c r="B2066" t="s">
        <v>193</v>
      </c>
      <c r="C2066" t="s">
        <v>264</v>
      </c>
      <c r="D2066">
        <v>38</v>
      </c>
      <c r="E2066" t="s">
        <v>383</v>
      </c>
      <c r="F2066" t="s">
        <v>356</v>
      </c>
    </row>
    <row r="2067" spans="1:6" hidden="1" x14ac:dyDescent="0.35">
      <c r="A2067" s="110">
        <v>45880</v>
      </c>
      <c r="B2067" t="s">
        <v>653</v>
      </c>
      <c r="C2067" t="s">
        <v>254</v>
      </c>
      <c r="D2067">
        <v>0.25</v>
      </c>
      <c r="E2067" t="s">
        <v>383</v>
      </c>
      <c r="F2067" t="s">
        <v>356</v>
      </c>
    </row>
    <row r="2068" spans="1:6" hidden="1" x14ac:dyDescent="0.35">
      <c r="A2068" s="110">
        <v>45880</v>
      </c>
      <c r="B2068" t="s">
        <v>654</v>
      </c>
      <c r="C2068" t="s">
        <v>254</v>
      </c>
      <c r="D2068">
        <v>0.25</v>
      </c>
      <c r="E2068" t="s">
        <v>383</v>
      </c>
      <c r="F2068" t="s">
        <v>356</v>
      </c>
    </row>
    <row r="2069" spans="1:6" hidden="1" x14ac:dyDescent="0.35">
      <c r="A2069" s="110">
        <v>45880</v>
      </c>
      <c r="B2069" t="s">
        <v>655</v>
      </c>
      <c r="C2069" t="s">
        <v>254</v>
      </c>
      <c r="D2069">
        <v>0.45</v>
      </c>
      <c r="E2069" t="s">
        <v>383</v>
      </c>
      <c r="F2069" t="s">
        <v>356</v>
      </c>
    </row>
    <row r="2070" spans="1:6" hidden="1" x14ac:dyDescent="0.35">
      <c r="A2070" s="110">
        <v>45880</v>
      </c>
      <c r="B2070" t="s">
        <v>335</v>
      </c>
      <c r="D2070">
        <v>8</v>
      </c>
      <c r="E2070" t="s">
        <v>3</v>
      </c>
      <c r="F2070" t="s">
        <v>353</v>
      </c>
    </row>
    <row r="2071" spans="1:6" hidden="1" x14ac:dyDescent="0.35">
      <c r="A2071" s="110">
        <v>45880</v>
      </c>
      <c r="B2071" t="s">
        <v>25</v>
      </c>
      <c r="D2071">
        <v>2.5</v>
      </c>
      <c r="E2071" t="s">
        <v>3</v>
      </c>
      <c r="F2071" t="s">
        <v>353</v>
      </c>
    </row>
    <row r="2072" spans="1:6" hidden="1" x14ac:dyDescent="0.35">
      <c r="A2072" s="110">
        <v>45880</v>
      </c>
      <c r="B2072" t="s">
        <v>432</v>
      </c>
      <c r="D2072">
        <v>0.25</v>
      </c>
      <c r="E2072" t="s">
        <v>1</v>
      </c>
      <c r="F2072" t="s">
        <v>353</v>
      </c>
    </row>
    <row r="2073" spans="1:6" hidden="1" x14ac:dyDescent="0.35">
      <c r="A2073" s="110">
        <v>45880</v>
      </c>
      <c r="B2073" t="s">
        <v>202</v>
      </c>
      <c r="D2073">
        <v>2.29</v>
      </c>
      <c r="E2073" t="s">
        <v>3</v>
      </c>
      <c r="F2073" t="s">
        <v>353</v>
      </c>
    </row>
    <row r="2074" spans="1:6" hidden="1" x14ac:dyDescent="0.35">
      <c r="A2074" s="110">
        <v>45880</v>
      </c>
      <c r="B2074" t="s">
        <v>173</v>
      </c>
      <c r="D2074">
        <v>0.56999999999999995</v>
      </c>
      <c r="E2074" t="s">
        <v>1</v>
      </c>
      <c r="F2074" t="s">
        <v>353</v>
      </c>
    </row>
    <row r="2075" spans="1:6" hidden="1" x14ac:dyDescent="0.35">
      <c r="A2075" s="110">
        <v>45880</v>
      </c>
      <c r="B2075" t="s">
        <v>249</v>
      </c>
      <c r="D2075">
        <v>26</v>
      </c>
      <c r="E2075" t="s">
        <v>1</v>
      </c>
      <c r="F2075" t="s">
        <v>353</v>
      </c>
    </row>
    <row r="2076" spans="1:6" hidden="1" x14ac:dyDescent="0.35">
      <c r="A2076" s="110">
        <v>45880</v>
      </c>
      <c r="B2076" t="s">
        <v>217</v>
      </c>
      <c r="D2076">
        <v>15.665000000000001</v>
      </c>
      <c r="E2076" t="s">
        <v>1</v>
      </c>
      <c r="F2076" t="s">
        <v>353</v>
      </c>
    </row>
    <row r="2077" spans="1:6" hidden="1" x14ac:dyDescent="0.35">
      <c r="A2077" s="110">
        <v>45880</v>
      </c>
      <c r="B2077" t="s">
        <v>251</v>
      </c>
      <c r="D2077">
        <v>7</v>
      </c>
      <c r="E2077" t="s">
        <v>1</v>
      </c>
      <c r="F2077" t="s">
        <v>353</v>
      </c>
    </row>
    <row r="2078" spans="1:6" hidden="1" x14ac:dyDescent="0.35">
      <c r="A2078" s="110">
        <v>45880</v>
      </c>
      <c r="B2078" t="s">
        <v>224</v>
      </c>
      <c r="D2078">
        <v>0.82</v>
      </c>
      <c r="E2078" t="s">
        <v>1</v>
      </c>
      <c r="F2078" t="s">
        <v>353</v>
      </c>
    </row>
    <row r="2079" spans="1:6" hidden="1" x14ac:dyDescent="0.35">
      <c r="A2079" s="110">
        <v>45880</v>
      </c>
      <c r="B2079" t="s">
        <v>483</v>
      </c>
      <c r="E2079" t="s">
        <v>5</v>
      </c>
      <c r="F2079" t="s">
        <v>353</v>
      </c>
    </row>
    <row r="2080" spans="1:6" hidden="1" x14ac:dyDescent="0.35">
      <c r="A2080" s="110">
        <v>45880</v>
      </c>
      <c r="B2080" t="s">
        <v>219</v>
      </c>
      <c r="D2080">
        <v>0.5</v>
      </c>
      <c r="E2080" t="s">
        <v>1</v>
      </c>
      <c r="F2080" t="s">
        <v>353</v>
      </c>
    </row>
    <row r="2081" spans="1:6" hidden="1" x14ac:dyDescent="0.35">
      <c r="A2081" s="110">
        <v>45880</v>
      </c>
      <c r="B2081" t="s">
        <v>167</v>
      </c>
      <c r="D2081">
        <v>30</v>
      </c>
      <c r="E2081" t="s">
        <v>386</v>
      </c>
      <c r="F2081" t="s">
        <v>353</v>
      </c>
    </row>
    <row r="2082" spans="1:6" hidden="1" x14ac:dyDescent="0.35">
      <c r="A2082" s="110">
        <v>45880</v>
      </c>
      <c r="B2082" t="s">
        <v>252</v>
      </c>
      <c r="D2082">
        <v>0.23</v>
      </c>
      <c r="E2082" t="s">
        <v>1</v>
      </c>
      <c r="F2082" t="s">
        <v>353</v>
      </c>
    </row>
    <row r="2083" spans="1:6" hidden="1" x14ac:dyDescent="0.35">
      <c r="A2083" s="110">
        <v>45880</v>
      </c>
      <c r="B2083" t="s">
        <v>236</v>
      </c>
      <c r="D2083">
        <v>3</v>
      </c>
      <c r="E2083" t="s">
        <v>384</v>
      </c>
      <c r="F2083" t="s">
        <v>353</v>
      </c>
    </row>
    <row r="2084" spans="1:6" hidden="1" x14ac:dyDescent="0.35">
      <c r="A2084" s="110">
        <v>45880</v>
      </c>
      <c r="B2084" t="s">
        <v>235</v>
      </c>
      <c r="D2084">
        <v>4</v>
      </c>
      <c r="E2084" t="s">
        <v>384</v>
      </c>
      <c r="F2084" t="s">
        <v>353</v>
      </c>
    </row>
    <row r="2085" spans="1:6" hidden="1" x14ac:dyDescent="0.35">
      <c r="A2085" s="110">
        <v>45880</v>
      </c>
      <c r="B2085" t="s">
        <v>198</v>
      </c>
      <c r="D2085">
        <v>0.245</v>
      </c>
      <c r="E2085" t="s">
        <v>384</v>
      </c>
      <c r="F2085" t="s">
        <v>353</v>
      </c>
    </row>
    <row r="2086" spans="1:6" hidden="1" x14ac:dyDescent="0.35">
      <c r="A2086" s="110">
        <v>45880</v>
      </c>
      <c r="B2086" t="s">
        <v>206</v>
      </c>
      <c r="D2086">
        <v>0.56499999999999995</v>
      </c>
      <c r="E2086" t="s">
        <v>384</v>
      </c>
      <c r="F2086" t="s">
        <v>353</v>
      </c>
    </row>
    <row r="2087" spans="1:6" hidden="1" x14ac:dyDescent="0.35">
      <c r="A2087" s="110">
        <v>45880</v>
      </c>
      <c r="B2087" t="s">
        <v>245</v>
      </c>
      <c r="D2087">
        <v>7.36</v>
      </c>
      <c r="E2087" t="s">
        <v>3</v>
      </c>
      <c r="F2087" t="s">
        <v>353</v>
      </c>
    </row>
    <row r="2088" spans="1:6" hidden="1" x14ac:dyDescent="0.35">
      <c r="A2088" s="110">
        <v>45880</v>
      </c>
      <c r="B2088" t="s">
        <v>482</v>
      </c>
      <c r="E2088" t="s">
        <v>7</v>
      </c>
      <c r="F2088" t="s">
        <v>353</v>
      </c>
    </row>
    <row r="2089" spans="1:6" hidden="1" x14ac:dyDescent="0.35">
      <c r="A2089" s="110">
        <v>45880</v>
      </c>
      <c r="B2089" t="s">
        <v>241</v>
      </c>
      <c r="D2089">
        <v>14.3</v>
      </c>
      <c r="E2089" t="s">
        <v>384</v>
      </c>
      <c r="F2089" t="s">
        <v>353</v>
      </c>
    </row>
    <row r="2090" spans="1:6" hidden="1" x14ac:dyDescent="0.35">
      <c r="A2090" s="110">
        <v>45880</v>
      </c>
      <c r="B2090" t="s">
        <v>340</v>
      </c>
      <c r="D2090">
        <v>2.4</v>
      </c>
      <c r="E2090" t="s">
        <v>3</v>
      </c>
      <c r="F2090" t="s">
        <v>353</v>
      </c>
    </row>
    <row r="2091" spans="1:6" hidden="1" x14ac:dyDescent="0.35">
      <c r="A2091" s="110">
        <v>45880</v>
      </c>
      <c r="B2091" t="s">
        <v>179</v>
      </c>
      <c r="D2091">
        <v>0.6</v>
      </c>
      <c r="E2091" t="s">
        <v>384</v>
      </c>
      <c r="F2091" t="s">
        <v>353</v>
      </c>
    </row>
    <row r="2092" spans="1:6" hidden="1" x14ac:dyDescent="0.35">
      <c r="A2092" s="110">
        <v>45880</v>
      </c>
      <c r="B2092" t="s">
        <v>225</v>
      </c>
      <c r="D2092">
        <v>5</v>
      </c>
      <c r="E2092" t="s">
        <v>1</v>
      </c>
      <c r="F2092" t="s">
        <v>353</v>
      </c>
    </row>
    <row r="2093" spans="1:6" hidden="1" x14ac:dyDescent="0.35">
      <c r="A2093" s="110">
        <v>45880</v>
      </c>
      <c r="B2093" t="s">
        <v>220</v>
      </c>
      <c r="D2093">
        <v>10.39</v>
      </c>
      <c r="E2093" t="s">
        <v>1</v>
      </c>
      <c r="F2093" t="s">
        <v>353</v>
      </c>
    </row>
    <row r="2094" spans="1:6" hidden="1" x14ac:dyDescent="0.35">
      <c r="A2094" s="110">
        <v>45880</v>
      </c>
      <c r="B2094" t="s">
        <v>222</v>
      </c>
      <c r="D2094">
        <v>22</v>
      </c>
      <c r="E2094" t="s">
        <v>1</v>
      </c>
      <c r="F2094" t="s">
        <v>353</v>
      </c>
    </row>
    <row r="2095" spans="1:6" hidden="1" x14ac:dyDescent="0.35">
      <c r="A2095" s="110">
        <v>45880</v>
      </c>
      <c r="B2095" t="s">
        <v>171</v>
      </c>
      <c r="D2095">
        <v>1</v>
      </c>
      <c r="E2095" t="s">
        <v>313</v>
      </c>
      <c r="F2095" t="s">
        <v>353</v>
      </c>
    </row>
    <row r="2096" spans="1:6" hidden="1" x14ac:dyDescent="0.35">
      <c r="A2096" s="110">
        <v>45880</v>
      </c>
      <c r="B2096" t="s">
        <v>341</v>
      </c>
      <c r="D2096">
        <v>0.98</v>
      </c>
      <c r="E2096" t="s">
        <v>313</v>
      </c>
      <c r="F2096" t="s">
        <v>353</v>
      </c>
    </row>
    <row r="2097" spans="1:6" hidden="1" x14ac:dyDescent="0.35">
      <c r="A2097" s="110">
        <v>45880</v>
      </c>
      <c r="B2097" t="s">
        <v>336</v>
      </c>
      <c r="E2097" t="s">
        <v>384</v>
      </c>
      <c r="F2097" t="s">
        <v>353</v>
      </c>
    </row>
    <row r="2098" spans="1:6" hidden="1" x14ac:dyDescent="0.35">
      <c r="A2098" s="110">
        <v>45880</v>
      </c>
      <c r="B2098" t="s">
        <v>336</v>
      </c>
      <c r="D2098">
        <v>0.5</v>
      </c>
      <c r="E2098" t="s">
        <v>384</v>
      </c>
      <c r="F2098" t="s">
        <v>353</v>
      </c>
    </row>
    <row r="2099" spans="1:6" hidden="1" x14ac:dyDescent="0.35">
      <c r="A2099" s="110">
        <v>45880</v>
      </c>
      <c r="B2099" t="s">
        <v>247</v>
      </c>
      <c r="D2099">
        <v>175</v>
      </c>
      <c r="E2099" t="s">
        <v>1</v>
      </c>
      <c r="F2099" t="s">
        <v>353</v>
      </c>
    </row>
    <row r="2100" spans="1:6" hidden="1" x14ac:dyDescent="0.35">
      <c r="A2100" s="110">
        <v>45880</v>
      </c>
      <c r="B2100" t="s">
        <v>246</v>
      </c>
      <c r="D2100">
        <v>50</v>
      </c>
      <c r="E2100" t="s">
        <v>1</v>
      </c>
      <c r="F2100" t="s">
        <v>353</v>
      </c>
    </row>
    <row r="2101" spans="1:6" hidden="1" x14ac:dyDescent="0.35">
      <c r="A2101" s="110">
        <v>45880</v>
      </c>
      <c r="B2101" t="s">
        <v>486</v>
      </c>
      <c r="D2101">
        <v>3.1349999999999998</v>
      </c>
      <c r="E2101" t="s">
        <v>384</v>
      </c>
      <c r="F2101" t="s">
        <v>353</v>
      </c>
    </row>
    <row r="2102" spans="1:6" hidden="1" x14ac:dyDescent="0.35">
      <c r="A2102" s="110">
        <v>45880</v>
      </c>
      <c r="B2102" t="s">
        <v>309</v>
      </c>
      <c r="D2102">
        <v>1.98</v>
      </c>
      <c r="E2102" t="s">
        <v>384</v>
      </c>
      <c r="F2102" t="s">
        <v>353</v>
      </c>
    </row>
    <row r="2103" spans="1:6" hidden="1" x14ac:dyDescent="0.35">
      <c r="A2103" s="110">
        <v>45880</v>
      </c>
      <c r="B2103" t="s">
        <v>248</v>
      </c>
      <c r="D2103">
        <v>14</v>
      </c>
      <c r="E2103" t="s">
        <v>1</v>
      </c>
      <c r="F2103" t="s">
        <v>353</v>
      </c>
    </row>
    <row r="2104" spans="1:6" hidden="1" x14ac:dyDescent="0.35">
      <c r="A2104" s="110">
        <v>45880</v>
      </c>
      <c r="B2104" t="s">
        <v>342</v>
      </c>
      <c r="E2104" t="s">
        <v>7</v>
      </c>
      <c r="F2104" t="s">
        <v>353</v>
      </c>
    </row>
    <row r="2105" spans="1:6" hidden="1" x14ac:dyDescent="0.35">
      <c r="A2105" s="110">
        <v>45880</v>
      </c>
      <c r="B2105" t="s">
        <v>216</v>
      </c>
      <c r="E2105" t="s">
        <v>384</v>
      </c>
      <c r="F2105" t="s">
        <v>353</v>
      </c>
    </row>
    <row r="2106" spans="1:6" hidden="1" x14ac:dyDescent="0.35">
      <c r="A2106" s="110">
        <v>45880</v>
      </c>
      <c r="B2106" t="s">
        <v>193</v>
      </c>
      <c r="E2106" t="s">
        <v>383</v>
      </c>
      <c r="F2106" t="s">
        <v>353</v>
      </c>
    </row>
    <row r="2107" spans="1:6" hidden="1" x14ac:dyDescent="0.35">
      <c r="A2107" s="110">
        <v>45880</v>
      </c>
      <c r="B2107" t="s">
        <v>127</v>
      </c>
      <c r="D2107">
        <v>4</v>
      </c>
      <c r="E2107" t="s">
        <v>383</v>
      </c>
      <c r="F2107" t="s">
        <v>353</v>
      </c>
    </row>
    <row r="2108" spans="1:6" hidden="1" x14ac:dyDescent="0.35">
      <c r="A2108" s="110">
        <v>45880</v>
      </c>
      <c r="B2108" t="s">
        <v>174</v>
      </c>
      <c r="D2108">
        <v>0.7</v>
      </c>
      <c r="E2108" t="s">
        <v>1</v>
      </c>
      <c r="F2108" t="s">
        <v>353</v>
      </c>
    </row>
    <row r="2109" spans="1:6" hidden="1" x14ac:dyDescent="0.35">
      <c r="A2109" s="110">
        <v>45880</v>
      </c>
      <c r="B2109" t="s">
        <v>232</v>
      </c>
      <c r="E2109" t="s">
        <v>386</v>
      </c>
      <c r="F2109" t="s">
        <v>353</v>
      </c>
    </row>
    <row r="2110" spans="1:6" hidden="1" x14ac:dyDescent="0.35">
      <c r="A2110" s="110">
        <v>45880</v>
      </c>
      <c r="B2110" t="s">
        <v>153</v>
      </c>
      <c r="D2110">
        <v>4</v>
      </c>
      <c r="E2110" t="s">
        <v>386</v>
      </c>
      <c r="F2110" t="s">
        <v>353</v>
      </c>
    </row>
    <row r="2111" spans="1:6" hidden="1" x14ac:dyDescent="0.35">
      <c r="A2111" s="110">
        <v>45880</v>
      </c>
      <c r="B2111" t="s">
        <v>200</v>
      </c>
      <c r="D2111">
        <v>3.59</v>
      </c>
      <c r="E2111" t="s">
        <v>3</v>
      </c>
      <c r="F2111" t="s">
        <v>353</v>
      </c>
    </row>
    <row r="2112" spans="1:6" hidden="1" x14ac:dyDescent="0.35">
      <c r="A2112" s="110">
        <v>45880</v>
      </c>
      <c r="B2112" t="s">
        <v>634</v>
      </c>
      <c r="D2112">
        <v>30</v>
      </c>
      <c r="E2112" t="s">
        <v>3</v>
      </c>
      <c r="F2112" t="s">
        <v>353</v>
      </c>
    </row>
    <row r="2113" spans="1:6" hidden="1" x14ac:dyDescent="0.35">
      <c r="A2113" s="110">
        <v>45880</v>
      </c>
      <c r="B2113" t="s">
        <v>154</v>
      </c>
      <c r="E2113" t="s">
        <v>386</v>
      </c>
      <c r="F2113" t="s">
        <v>353</v>
      </c>
    </row>
    <row r="2114" spans="1:6" hidden="1" x14ac:dyDescent="0.35">
      <c r="A2114" s="110">
        <v>45880</v>
      </c>
      <c r="B2114" t="s">
        <v>110</v>
      </c>
      <c r="D2114">
        <v>2.6</v>
      </c>
      <c r="E2114" t="s">
        <v>3</v>
      </c>
      <c r="F2114" t="s">
        <v>353</v>
      </c>
    </row>
    <row r="2115" spans="1:6" hidden="1" x14ac:dyDescent="0.35">
      <c r="A2115" s="110">
        <v>45880</v>
      </c>
      <c r="B2115" t="s">
        <v>168</v>
      </c>
      <c r="D2115">
        <v>1.25</v>
      </c>
      <c r="E2115" t="s">
        <v>313</v>
      </c>
      <c r="F2115" t="s">
        <v>353</v>
      </c>
    </row>
    <row r="2116" spans="1:6" hidden="1" x14ac:dyDescent="0.35">
      <c r="A2116" s="110">
        <v>45880</v>
      </c>
      <c r="B2116" t="s">
        <v>204</v>
      </c>
      <c r="D2116">
        <v>2.5</v>
      </c>
      <c r="E2116" t="s">
        <v>3</v>
      </c>
      <c r="F2116" t="s">
        <v>353</v>
      </c>
    </row>
    <row r="2117" spans="1:6" hidden="1" x14ac:dyDescent="0.35">
      <c r="A2117" s="110">
        <v>45880</v>
      </c>
      <c r="B2117" t="s">
        <v>152</v>
      </c>
      <c r="D2117">
        <v>2.5</v>
      </c>
      <c r="E2117" t="s">
        <v>386</v>
      </c>
      <c r="F2117" t="s">
        <v>353</v>
      </c>
    </row>
    <row r="2118" spans="1:6" hidden="1" x14ac:dyDescent="0.35">
      <c r="A2118" s="110">
        <v>45880</v>
      </c>
      <c r="B2118" t="s">
        <v>201</v>
      </c>
      <c r="D2118">
        <v>3.68</v>
      </c>
      <c r="E2118" t="s">
        <v>3</v>
      </c>
      <c r="F2118" t="s">
        <v>353</v>
      </c>
    </row>
    <row r="2119" spans="1:6" hidden="1" x14ac:dyDescent="0.35">
      <c r="A2119" s="110">
        <v>45880</v>
      </c>
      <c r="B2119" t="s">
        <v>156</v>
      </c>
      <c r="D2119">
        <v>6</v>
      </c>
      <c r="E2119" t="s">
        <v>386</v>
      </c>
      <c r="F2119" t="s">
        <v>353</v>
      </c>
    </row>
    <row r="2120" spans="1:6" hidden="1" x14ac:dyDescent="0.35">
      <c r="A2120" s="110">
        <v>45880</v>
      </c>
      <c r="B2120" t="s">
        <v>339</v>
      </c>
      <c r="D2120">
        <v>0.255</v>
      </c>
      <c r="E2120" t="s">
        <v>384</v>
      </c>
      <c r="F2120" t="s">
        <v>353</v>
      </c>
    </row>
    <row r="2121" spans="1:6" hidden="1" x14ac:dyDescent="0.35">
      <c r="A2121" s="110">
        <v>45880</v>
      </c>
      <c r="B2121" t="s">
        <v>203</v>
      </c>
      <c r="D2121">
        <v>14.65</v>
      </c>
      <c r="E2121" t="s">
        <v>384</v>
      </c>
      <c r="F2121" t="s">
        <v>353</v>
      </c>
    </row>
    <row r="2122" spans="1:6" hidden="1" x14ac:dyDescent="0.35">
      <c r="A2122" s="110">
        <v>45880</v>
      </c>
      <c r="B2122" t="s">
        <v>218</v>
      </c>
      <c r="D2122">
        <v>1</v>
      </c>
      <c r="E2122" t="s">
        <v>1</v>
      </c>
      <c r="F2122" t="s">
        <v>353</v>
      </c>
    </row>
    <row r="2123" spans="1:6" hidden="1" x14ac:dyDescent="0.35">
      <c r="A2123" s="110">
        <v>45880</v>
      </c>
      <c r="B2123" t="s">
        <v>102</v>
      </c>
      <c r="D2123">
        <v>1</v>
      </c>
      <c r="E2123" t="s">
        <v>3</v>
      </c>
      <c r="F2123" t="s">
        <v>353</v>
      </c>
    </row>
    <row r="2124" spans="1:6" hidden="1" x14ac:dyDescent="0.35">
      <c r="A2124" s="110">
        <v>45880</v>
      </c>
      <c r="B2124" t="s">
        <v>214</v>
      </c>
      <c r="D2124">
        <v>5</v>
      </c>
      <c r="E2124">
        <v>0</v>
      </c>
      <c r="F2124" t="s">
        <v>353</v>
      </c>
    </row>
    <row r="2125" spans="1:6" hidden="1" x14ac:dyDescent="0.35">
      <c r="A2125" s="110">
        <v>45880</v>
      </c>
      <c r="B2125" t="s">
        <v>281</v>
      </c>
      <c r="D2125">
        <v>0.755</v>
      </c>
      <c r="E2125" t="s">
        <v>384</v>
      </c>
      <c r="F2125" t="s">
        <v>353</v>
      </c>
    </row>
    <row r="2126" spans="1:6" hidden="1" x14ac:dyDescent="0.35">
      <c r="A2126" s="110">
        <v>45880</v>
      </c>
      <c r="B2126" t="s">
        <v>221</v>
      </c>
      <c r="D2126">
        <v>8.9</v>
      </c>
      <c r="E2126" t="s">
        <v>3</v>
      </c>
      <c r="F2126" t="s">
        <v>353</v>
      </c>
    </row>
    <row r="2127" spans="1:6" hidden="1" x14ac:dyDescent="0.35">
      <c r="A2127" s="110">
        <v>45880</v>
      </c>
      <c r="B2127" t="s">
        <v>250</v>
      </c>
      <c r="D2127">
        <v>0.98</v>
      </c>
      <c r="E2127" t="s">
        <v>3</v>
      </c>
      <c r="F2127" t="s">
        <v>353</v>
      </c>
    </row>
    <row r="2128" spans="1:6" hidden="1" x14ac:dyDescent="0.35">
      <c r="A2128" s="110">
        <v>45880</v>
      </c>
      <c r="B2128" t="s">
        <v>45</v>
      </c>
      <c r="E2128" t="s">
        <v>386</v>
      </c>
      <c r="F2128" t="s">
        <v>353</v>
      </c>
    </row>
    <row r="2129" spans="1:6" hidden="1" x14ac:dyDescent="0.35">
      <c r="A2129" s="110">
        <v>45887</v>
      </c>
      <c r="B2129" t="s">
        <v>145</v>
      </c>
      <c r="C2129" t="s">
        <v>438</v>
      </c>
      <c r="D2129">
        <v>1.5</v>
      </c>
      <c r="E2129" t="s">
        <v>5</v>
      </c>
      <c r="F2129" t="s">
        <v>356</v>
      </c>
    </row>
    <row r="2130" spans="1:6" hidden="1" x14ac:dyDescent="0.35">
      <c r="A2130" s="110">
        <v>45887</v>
      </c>
      <c r="B2130" t="s">
        <v>436</v>
      </c>
      <c r="C2130" t="s">
        <v>264</v>
      </c>
      <c r="E2130">
        <v>0</v>
      </c>
      <c r="F2130" t="s">
        <v>356</v>
      </c>
    </row>
    <row r="2131" spans="1:6" hidden="1" x14ac:dyDescent="0.35">
      <c r="A2131" s="110">
        <v>45887</v>
      </c>
      <c r="B2131" t="s">
        <v>150</v>
      </c>
      <c r="C2131" t="s">
        <v>264</v>
      </c>
      <c r="D2131">
        <v>10</v>
      </c>
      <c r="E2131" t="s">
        <v>5</v>
      </c>
      <c r="F2131" t="s">
        <v>356</v>
      </c>
    </row>
    <row r="2132" spans="1:6" hidden="1" x14ac:dyDescent="0.35">
      <c r="A2132" s="110">
        <v>45887</v>
      </c>
      <c r="B2132" t="s">
        <v>146</v>
      </c>
      <c r="C2132" t="s">
        <v>264</v>
      </c>
      <c r="D2132">
        <v>20</v>
      </c>
      <c r="E2132" t="s">
        <v>5</v>
      </c>
      <c r="F2132" t="s">
        <v>356</v>
      </c>
    </row>
    <row r="2133" spans="1:6" hidden="1" x14ac:dyDescent="0.35">
      <c r="A2133" s="110">
        <v>45887</v>
      </c>
      <c r="B2133" t="s">
        <v>138</v>
      </c>
      <c r="C2133" t="s">
        <v>264</v>
      </c>
      <c r="D2133">
        <v>44</v>
      </c>
      <c r="E2133" t="s">
        <v>5</v>
      </c>
      <c r="F2133" t="s">
        <v>356</v>
      </c>
    </row>
    <row r="2134" spans="1:6" hidden="1" x14ac:dyDescent="0.35">
      <c r="A2134" s="110">
        <v>45887</v>
      </c>
      <c r="B2134" t="s">
        <v>142</v>
      </c>
      <c r="C2134" t="s">
        <v>282</v>
      </c>
      <c r="D2134">
        <v>0.25</v>
      </c>
      <c r="E2134" t="s">
        <v>5</v>
      </c>
      <c r="F2134" t="s">
        <v>356</v>
      </c>
    </row>
    <row r="2135" spans="1:6" hidden="1" x14ac:dyDescent="0.35">
      <c r="A2135" s="110">
        <v>45887</v>
      </c>
      <c r="B2135" t="s">
        <v>258</v>
      </c>
      <c r="C2135" t="s">
        <v>282</v>
      </c>
      <c r="D2135">
        <v>0</v>
      </c>
      <c r="E2135" t="s">
        <v>5</v>
      </c>
      <c r="F2135" t="s">
        <v>356</v>
      </c>
    </row>
    <row r="2136" spans="1:6" hidden="1" x14ac:dyDescent="0.35">
      <c r="A2136" s="110">
        <v>45887</v>
      </c>
      <c r="B2136" t="s">
        <v>226</v>
      </c>
      <c r="C2136" t="s">
        <v>282</v>
      </c>
      <c r="D2136">
        <v>0.5</v>
      </c>
      <c r="E2136" t="s">
        <v>5</v>
      </c>
      <c r="F2136" t="s">
        <v>356</v>
      </c>
    </row>
    <row r="2137" spans="1:6" hidden="1" x14ac:dyDescent="0.35">
      <c r="A2137" s="110">
        <v>45887</v>
      </c>
      <c r="B2137" t="s">
        <v>137</v>
      </c>
      <c r="C2137" t="s">
        <v>282</v>
      </c>
      <c r="D2137">
        <v>0.5</v>
      </c>
      <c r="E2137" t="s">
        <v>5</v>
      </c>
      <c r="F2137" t="s">
        <v>356</v>
      </c>
    </row>
    <row r="2138" spans="1:6" hidden="1" x14ac:dyDescent="0.35">
      <c r="A2138" s="110">
        <v>45887</v>
      </c>
      <c r="B2138" t="s">
        <v>136</v>
      </c>
      <c r="C2138" t="s">
        <v>264</v>
      </c>
      <c r="D2138">
        <v>12</v>
      </c>
      <c r="E2138" t="s">
        <v>5</v>
      </c>
      <c r="F2138" t="s">
        <v>356</v>
      </c>
    </row>
    <row r="2139" spans="1:6" hidden="1" x14ac:dyDescent="0.35">
      <c r="A2139" s="110">
        <v>45887</v>
      </c>
      <c r="B2139" t="s">
        <v>147</v>
      </c>
      <c r="C2139" t="s">
        <v>264</v>
      </c>
      <c r="D2139">
        <v>39</v>
      </c>
      <c r="E2139" t="s">
        <v>5</v>
      </c>
      <c r="F2139" t="s">
        <v>356</v>
      </c>
    </row>
    <row r="2140" spans="1:6" hidden="1" x14ac:dyDescent="0.35">
      <c r="A2140" s="110">
        <v>45887</v>
      </c>
      <c r="B2140" t="s">
        <v>135</v>
      </c>
      <c r="C2140" t="s">
        <v>264</v>
      </c>
      <c r="D2140">
        <v>11</v>
      </c>
      <c r="E2140" t="s">
        <v>5</v>
      </c>
      <c r="F2140" t="s">
        <v>356</v>
      </c>
    </row>
    <row r="2141" spans="1:6" hidden="1" x14ac:dyDescent="0.35">
      <c r="A2141" s="110">
        <v>45887</v>
      </c>
      <c r="B2141" t="s">
        <v>139</v>
      </c>
      <c r="C2141" t="s">
        <v>264</v>
      </c>
      <c r="D2141">
        <v>2</v>
      </c>
      <c r="E2141" t="s">
        <v>5</v>
      </c>
      <c r="F2141" t="s">
        <v>356</v>
      </c>
    </row>
    <row r="2142" spans="1:6" hidden="1" x14ac:dyDescent="0.35">
      <c r="A2142" s="110">
        <v>45887</v>
      </c>
      <c r="B2142" t="s">
        <v>131</v>
      </c>
      <c r="E2142" t="s">
        <v>5</v>
      </c>
      <c r="F2142" t="s">
        <v>356</v>
      </c>
    </row>
    <row r="2143" spans="1:6" hidden="1" x14ac:dyDescent="0.35">
      <c r="A2143" s="110">
        <v>45887</v>
      </c>
      <c r="B2143" t="s">
        <v>140</v>
      </c>
      <c r="C2143" t="s">
        <v>282</v>
      </c>
      <c r="D2143">
        <v>0.25</v>
      </c>
      <c r="E2143" t="s">
        <v>5</v>
      </c>
      <c r="F2143" t="s">
        <v>356</v>
      </c>
    </row>
    <row r="2144" spans="1:6" hidden="1" x14ac:dyDescent="0.35">
      <c r="A2144" s="110">
        <v>45887</v>
      </c>
      <c r="B2144" t="s">
        <v>290</v>
      </c>
      <c r="C2144" t="s">
        <v>254</v>
      </c>
      <c r="D2144">
        <v>1</v>
      </c>
      <c r="E2144" t="s">
        <v>5</v>
      </c>
      <c r="F2144" t="s">
        <v>356</v>
      </c>
    </row>
    <row r="2145" spans="1:6" hidden="1" x14ac:dyDescent="0.35">
      <c r="A2145" s="110">
        <v>45887</v>
      </c>
      <c r="B2145" t="s">
        <v>143</v>
      </c>
      <c r="C2145" t="s">
        <v>439</v>
      </c>
      <c r="E2145" t="s">
        <v>5</v>
      </c>
      <c r="F2145" t="s">
        <v>356</v>
      </c>
    </row>
    <row r="2146" spans="1:6" hidden="1" x14ac:dyDescent="0.35">
      <c r="A2146" s="110">
        <v>45887</v>
      </c>
      <c r="B2146" t="s">
        <v>227</v>
      </c>
      <c r="E2146" t="s">
        <v>5</v>
      </c>
      <c r="F2146" t="s">
        <v>356</v>
      </c>
    </row>
    <row r="2147" spans="1:6" hidden="1" x14ac:dyDescent="0.35">
      <c r="A2147" s="110">
        <v>45887</v>
      </c>
      <c r="B2147" t="s">
        <v>148</v>
      </c>
      <c r="C2147" t="s">
        <v>282</v>
      </c>
      <c r="D2147">
        <v>0</v>
      </c>
      <c r="E2147" t="s">
        <v>5</v>
      </c>
      <c r="F2147" t="s">
        <v>356</v>
      </c>
    </row>
    <row r="2148" spans="1:6" hidden="1" x14ac:dyDescent="0.35">
      <c r="A2148" s="110">
        <v>45887</v>
      </c>
      <c r="B2148" t="s">
        <v>149</v>
      </c>
      <c r="C2148" t="s">
        <v>282</v>
      </c>
      <c r="D2148">
        <v>0.75</v>
      </c>
      <c r="E2148" t="s">
        <v>5</v>
      </c>
      <c r="F2148" t="s">
        <v>356</v>
      </c>
    </row>
    <row r="2149" spans="1:6" hidden="1" x14ac:dyDescent="0.35">
      <c r="A2149" s="110">
        <v>45887</v>
      </c>
      <c r="B2149" t="s">
        <v>289</v>
      </c>
      <c r="C2149" t="s">
        <v>264</v>
      </c>
      <c r="D2149">
        <v>10</v>
      </c>
      <c r="E2149" t="s">
        <v>5</v>
      </c>
      <c r="F2149" t="s">
        <v>356</v>
      </c>
    </row>
    <row r="2150" spans="1:6" hidden="1" x14ac:dyDescent="0.35">
      <c r="A2150" s="110">
        <v>45887</v>
      </c>
      <c r="B2150" t="s">
        <v>132</v>
      </c>
      <c r="C2150" t="s">
        <v>264</v>
      </c>
      <c r="D2150">
        <v>7</v>
      </c>
      <c r="E2150" t="s">
        <v>5</v>
      </c>
      <c r="F2150" t="s">
        <v>356</v>
      </c>
    </row>
    <row r="2151" spans="1:6" hidden="1" x14ac:dyDescent="0.35">
      <c r="A2151" s="110">
        <v>45887</v>
      </c>
      <c r="B2151" t="s">
        <v>144</v>
      </c>
      <c r="C2151" t="s">
        <v>264</v>
      </c>
      <c r="D2151">
        <v>8</v>
      </c>
      <c r="E2151" t="s">
        <v>5</v>
      </c>
      <c r="F2151" t="s">
        <v>356</v>
      </c>
    </row>
    <row r="2152" spans="1:6" hidden="1" x14ac:dyDescent="0.35">
      <c r="A2152" s="110">
        <v>45887</v>
      </c>
      <c r="B2152" t="s">
        <v>349</v>
      </c>
      <c r="C2152" t="s">
        <v>438</v>
      </c>
      <c r="D2152">
        <v>10</v>
      </c>
      <c r="E2152" t="s">
        <v>5</v>
      </c>
      <c r="F2152" t="s">
        <v>356</v>
      </c>
    </row>
    <row r="2153" spans="1:6" hidden="1" x14ac:dyDescent="0.35">
      <c r="A2153" s="110">
        <v>45887</v>
      </c>
      <c r="B2153" t="s">
        <v>134</v>
      </c>
      <c r="C2153" t="s">
        <v>440</v>
      </c>
      <c r="E2153" t="s">
        <v>5</v>
      </c>
      <c r="F2153" t="s">
        <v>356</v>
      </c>
    </row>
    <row r="2154" spans="1:6" hidden="1" x14ac:dyDescent="0.35">
      <c r="A2154" s="110">
        <v>45887</v>
      </c>
      <c r="B2154" t="s">
        <v>453</v>
      </c>
      <c r="C2154" t="s">
        <v>264</v>
      </c>
      <c r="D2154">
        <v>0</v>
      </c>
      <c r="E2154" t="s">
        <v>5</v>
      </c>
      <c r="F2154" t="s">
        <v>356</v>
      </c>
    </row>
    <row r="2155" spans="1:6" hidden="1" x14ac:dyDescent="0.35">
      <c r="A2155" s="110">
        <v>45887</v>
      </c>
      <c r="B2155" t="s">
        <v>441</v>
      </c>
      <c r="C2155" t="s">
        <v>264</v>
      </c>
      <c r="E2155" t="s">
        <v>5</v>
      </c>
      <c r="F2155" t="s">
        <v>356</v>
      </c>
    </row>
    <row r="2156" spans="1:6" hidden="1" x14ac:dyDescent="0.35">
      <c r="A2156" s="110">
        <v>45887</v>
      </c>
      <c r="B2156" t="s">
        <v>442</v>
      </c>
      <c r="C2156" t="s">
        <v>264</v>
      </c>
      <c r="D2156">
        <v>0</v>
      </c>
      <c r="E2156" t="s">
        <v>5</v>
      </c>
      <c r="F2156" t="s">
        <v>356</v>
      </c>
    </row>
    <row r="2157" spans="1:6" hidden="1" x14ac:dyDescent="0.35">
      <c r="A2157" s="110">
        <v>45887</v>
      </c>
      <c r="B2157" t="s">
        <v>443</v>
      </c>
      <c r="C2157" t="s">
        <v>264</v>
      </c>
      <c r="D2157">
        <v>56</v>
      </c>
      <c r="E2157" t="s">
        <v>5</v>
      </c>
      <c r="F2157" t="s">
        <v>356</v>
      </c>
    </row>
    <row r="2158" spans="1:6" hidden="1" x14ac:dyDescent="0.35">
      <c r="A2158" s="110">
        <v>45887</v>
      </c>
      <c r="B2158" t="s">
        <v>455</v>
      </c>
      <c r="C2158" t="s">
        <v>264</v>
      </c>
      <c r="D2158">
        <v>51</v>
      </c>
      <c r="E2158" t="s">
        <v>5</v>
      </c>
      <c r="F2158" t="s">
        <v>356</v>
      </c>
    </row>
    <row r="2159" spans="1:6" hidden="1" x14ac:dyDescent="0.35">
      <c r="A2159" s="110">
        <v>45887</v>
      </c>
      <c r="B2159" t="s">
        <v>444</v>
      </c>
      <c r="C2159" t="s">
        <v>438</v>
      </c>
      <c r="D2159">
        <v>0.5</v>
      </c>
      <c r="E2159" t="s">
        <v>5</v>
      </c>
      <c r="F2159" t="s">
        <v>356</v>
      </c>
    </row>
    <row r="2160" spans="1:6" hidden="1" x14ac:dyDescent="0.35">
      <c r="A2160" s="110">
        <v>45887</v>
      </c>
      <c r="B2160" t="s">
        <v>445</v>
      </c>
      <c r="C2160" t="s">
        <v>439</v>
      </c>
      <c r="E2160" t="s">
        <v>5</v>
      </c>
      <c r="F2160" t="s">
        <v>356</v>
      </c>
    </row>
    <row r="2161" spans="1:6" hidden="1" x14ac:dyDescent="0.35">
      <c r="A2161" s="110">
        <v>45887</v>
      </c>
      <c r="B2161" t="s">
        <v>446</v>
      </c>
      <c r="C2161" t="s">
        <v>439</v>
      </c>
      <c r="E2161" t="s">
        <v>5</v>
      </c>
      <c r="F2161" t="s">
        <v>356</v>
      </c>
    </row>
    <row r="2162" spans="1:6" hidden="1" x14ac:dyDescent="0.35">
      <c r="A2162" s="110">
        <v>45887</v>
      </c>
      <c r="B2162" t="s">
        <v>447</v>
      </c>
      <c r="C2162" t="s">
        <v>264</v>
      </c>
      <c r="D2162">
        <v>0</v>
      </c>
      <c r="E2162" t="s">
        <v>5</v>
      </c>
      <c r="F2162" t="s">
        <v>356</v>
      </c>
    </row>
    <row r="2163" spans="1:6" hidden="1" x14ac:dyDescent="0.35">
      <c r="A2163" s="110">
        <v>45887</v>
      </c>
      <c r="B2163" t="s">
        <v>448</v>
      </c>
      <c r="C2163" t="s">
        <v>264</v>
      </c>
      <c r="D2163">
        <v>29</v>
      </c>
      <c r="E2163" t="s">
        <v>5</v>
      </c>
      <c r="F2163" t="s">
        <v>356</v>
      </c>
    </row>
    <row r="2164" spans="1:6" hidden="1" x14ac:dyDescent="0.35">
      <c r="A2164" s="110">
        <v>45887</v>
      </c>
      <c r="B2164" t="s">
        <v>467</v>
      </c>
      <c r="C2164" t="s">
        <v>264</v>
      </c>
      <c r="D2164">
        <v>496</v>
      </c>
      <c r="E2164" t="s">
        <v>5</v>
      </c>
      <c r="F2164" t="s">
        <v>356</v>
      </c>
    </row>
    <row r="2165" spans="1:6" hidden="1" x14ac:dyDescent="0.35">
      <c r="A2165" s="110">
        <v>45887</v>
      </c>
      <c r="B2165" t="s">
        <v>453</v>
      </c>
      <c r="C2165" t="s">
        <v>264</v>
      </c>
      <c r="D2165">
        <v>0</v>
      </c>
      <c r="E2165" t="s">
        <v>5</v>
      </c>
      <c r="F2165" t="s">
        <v>356</v>
      </c>
    </row>
    <row r="2166" spans="1:6" hidden="1" x14ac:dyDescent="0.35">
      <c r="A2166" s="110">
        <v>45887</v>
      </c>
      <c r="B2166" t="s">
        <v>468</v>
      </c>
      <c r="C2166" t="s">
        <v>264</v>
      </c>
      <c r="D2166">
        <v>18</v>
      </c>
      <c r="E2166" t="s">
        <v>5</v>
      </c>
      <c r="F2166" t="s">
        <v>356</v>
      </c>
    </row>
    <row r="2167" spans="1:6" hidden="1" x14ac:dyDescent="0.35">
      <c r="A2167" s="110">
        <v>45887</v>
      </c>
      <c r="B2167" t="s">
        <v>469</v>
      </c>
      <c r="C2167" t="s">
        <v>264</v>
      </c>
      <c r="D2167">
        <v>70</v>
      </c>
      <c r="E2167" t="s">
        <v>5</v>
      </c>
      <c r="F2167" t="s">
        <v>356</v>
      </c>
    </row>
    <row r="2168" spans="1:6" hidden="1" x14ac:dyDescent="0.35">
      <c r="A2168" s="110">
        <v>45887</v>
      </c>
      <c r="B2168" t="s">
        <v>470</v>
      </c>
      <c r="C2168" t="s">
        <v>264</v>
      </c>
      <c r="D2168">
        <v>32</v>
      </c>
      <c r="E2168" t="s">
        <v>5</v>
      </c>
      <c r="F2168" t="s">
        <v>356</v>
      </c>
    </row>
    <row r="2169" spans="1:6" hidden="1" x14ac:dyDescent="0.35">
      <c r="A2169" s="110">
        <v>45887</v>
      </c>
      <c r="B2169" t="s">
        <v>519</v>
      </c>
      <c r="C2169" t="s">
        <v>264</v>
      </c>
      <c r="D2169">
        <v>15</v>
      </c>
      <c r="E2169" t="s">
        <v>5</v>
      </c>
      <c r="F2169" t="s">
        <v>356</v>
      </c>
    </row>
    <row r="2170" spans="1:6" hidden="1" x14ac:dyDescent="0.35">
      <c r="A2170" s="110">
        <v>45887</v>
      </c>
      <c r="B2170" t="s">
        <v>520</v>
      </c>
      <c r="C2170" t="s">
        <v>264</v>
      </c>
      <c r="D2170">
        <v>70</v>
      </c>
      <c r="E2170" t="s">
        <v>5</v>
      </c>
      <c r="F2170" t="s">
        <v>356</v>
      </c>
    </row>
    <row r="2171" spans="1:6" hidden="1" x14ac:dyDescent="0.35">
      <c r="A2171" s="110">
        <v>45887</v>
      </c>
      <c r="B2171" t="s">
        <v>521</v>
      </c>
      <c r="C2171" t="s">
        <v>264</v>
      </c>
      <c r="D2171">
        <v>429</v>
      </c>
      <c r="E2171" t="s">
        <v>5</v>
      </c>
      <c r="F2171" t="s">
        <v>356</v>
      </c>
    </row>
    <row r="2172" spans="1:6" hidden="1" x14ac:dyDescent="0.35">
      <c r="A2172" s="110">
        <v>45887</v>
      </c>
      <c r="B2172" t="s">
        <v>522</v>
      </c>
      <c r="C2172" t="s">
        <v>264</v>
      </c>
      <c r="D2172">
        <v>468</v>
      </c>
      <c r="E2172" t="s">
        <v>5</v>
      </c>
      <c r="F2172" t="s">
        <v>356</v>
      </c>
    </row>
    <row r="2173" spans="1:6" hidden="1" x14ac:dyDescent="0.35">
      <c r="A2173" s="110">
        <v>45887</v>
      </c>
      <c r="B2173" t="s">
        <v>523</v>
      </c>
      <c r="C2173" t="s">
        <v>264</v>
      </c>
      <c r="D2173">
        <v>449</v>
      </c>
      <c r="E2173" t="s">
        <v>5</v>
      </c>
      <c r="F2173" t="s">
        <v>356</v>
      </c>
    </row>
    <row r="2174" spans="1:6" hidden="1" x14ac:dyDescent="0.35">
      <c r="A2174" s="110">
        <v>45887</v>
      </c>
      <c r="B2174" t="s">
        <v>524</v>
      </c>
      <c r="C2174" t="s">
        <v>264</v>
      </c>
      <c r="D2174">
        <v>615</v>
      </c>
      <c r="E2174" t="s">
        <v>5</v>
      </c>
      <c r="F2174" t="s">
        <v>356</v>
      </c>
    </row>
    <row r="2175" spans="1:6" hidden="1" x14ac:dyDescent="0.35">
      <c r="A2175" s="110">
        <v>45887</v>
      </c>
      <c r="B2175" t="s">
        <v>525</v>
      </c>
      <c r="C2175" t="s">
        <v>264</v>
      </c>
      <c r="D2175">
        <v>47</v>
      </c>
      <c r="E2175" t="s">
        <v>5</v>
      </c>
      <c r="F2175" t="s">
        <v>356</v>
      </c>
    </row>
    <row r="2176" spans="1:6" hidden="1" x14ac:dyDescent="0.35">
      <c r="A2176" s="110">
        <v>45887</v>
      </c>
      <c r="B2176" t="s">
        <v>526</v>
      </c>
      <c r="C2176" t="s">
        <v>264</v>
      </c>
      <c r="D2176">
        <v>46</v>
      </c>
      <c r="E2176" t="s">
        <v>5</v>
      </c>
      <c r="F2176" t="s">
        <v>356</v>
      </c>
    </row>
    <row r="2177" spans="1:6" hidden="1" x14ac:dyDescent="0.35">
      <c r="A2177" s="110">
        <v>45887</v>
      </c>
      <c r="B2177" t="s">
        <v>156</v>
      </c>
      <c r="C2177" t="s">
        <v>257</v>
      </c>
      <c r="D2177">
        <v>1</v>
      </c>
      <c r="E2177" t="s">
        <v>386</v>
      </c>
      <c r="F2177" t="s">
        <v>356</v>
      </c>
    </row>
    <row r="2178" spans="1:6" hidden="1" x14ac:dyDescent="0.35">
      <c r="A2178" s="110">
        <v>45887</v>
      </c>
      <c r="B2178" t="s">
        <v>550</v>
      </c>
      <c r="C2178" t="s">
        <v>257</v>
      </c>
      <c r="D2178">
        <v>1</v>
      </c>
      <c r="E2178" t="s">
        <v>386</v>
      </c>
      <c r="F2178" t="s">
        <v>356</v>
      </c>
    </row>
    <row r="2179" spans="1:6" hidden="1" x14ac:dyDescent="0.35">
      <c r="A2179" s="110">
        <v>45887</v>
      </c>
      <c r="B2179" t="s">
        <v>512</v>
      </c>
      <c r="C2179" t="s">
        <v>257</v>
      </c>
      <c r="D2179">
        <v>2</v>
      </c>
      <c r="E2179" t="s">
        <v>386</v>
      </c>
      <c r="F2179" t="s">
        <v>356</v>
      </c>
    </row>
    <row r="2180" spans="1:6" hidden="1" x14ac:dyDescent="0.35">
      <c r="A2180" s="110">
        <v>45887</v>
      </c>
      <c r="B2180" t="s">
        <v>514</v>
      </c>
      <c r="C2180" t="s">
        <v>257</v>
      </c>
      <c r="D2180">
        <v>1</v>
      </c>
      <c r="E2180" t="s">
        <v>386</v>
      </c>
      <c r="F2180" t="s">
        <v>356</v>
      </c>
    </row>
    <row r="2181" spans="1:6" hidden="1" x14ac:dyDescent="0.35">
      <c r="A2181" s="110">
        <v>45887</v>
      </c>
      <c r="B2181" t="s">
        <v>628</v>
      </c>
      <c r="C2181" t="s">
        <v>257</v>
      </c>
      <c r="D2181">
        <v>1</v>
      </c>
      <c r="E2181" t="s">
        <v>386</v>
      </c>
      <c r="F2181" t="s">
        <v>356</v>
      </c>
    </row>
    <row r="2182" spans="1:6" hidden="1" x14ac:dyDescent="0.35">
      <c r="A2182" s="110">
        <v>45887</v>
      </c>
      <c r="B2182" t="s">
        <v>164</v>
      </c>
      <c r="C2182" t="s">
        <v>254</v>
      </c>
      <c r="D2182">
        <v>2.8</v>
      </c>
      <c r="E2182" t="s">
        <v>386</v>
      </c>
      <c r="F2182" t="s">
        <v>356</v>
      </c>
    </row>
    <row r="2183" spans="1:6" hidden="1" x14ac:dyDescent="0.35">
      <c r="A2183" s="110">
        <v>45887</v>
      </c>
      <c r="B2183" t="s">
        <v>163</v>
      </c>
      <c r="C2183" t="s">
        <v>254</v>
      </c>
      <c r="D2183">
        <v>0.9</v>
      </c>
      <c r="E2183" t="s">
        <v>386</v>
      </c>
      <c r="F2183" t="s">
        <v>356</v>
      </c>
    </row>
    <row r="2184" spans="1:6" hidden="1" x14ac:dyDescent="0.35">
      <c r="A2184" s="110">
        <v>45887</v>
      </c>
      <c r="B2184" t="s">
        <v>582</v>
      </c>
      <c r="C2184" t="s">
        <v>254</v>
      </c>
      <c r="D2184">
        <v>1</v>
      </c>
      <c r="E2184" t="s">
        <v>386</v>
      </c>
      <c r="F2184" t="s">
        <v>356</v>
      </c>
    </row>
    <row r="2185" spans="1:6" hidden="1" x14ac:dyDescent="0.35">
      <c r="A2185" s="110">
        <v>45887</v>
      </c>
      <c r="B2185" t="s">
        <v>45</v>
      </c>
      <c r="C2185" t="s">
        <v>254</v>
      </c>
      <c r="D2185">
        <v>0.4</v>
      </c>
      <c r="E2185" t="s">
        <v>386</v>
      </c>
      <c r="F2185" t="s">
        <v>356</v>
      </c>
    </row>
    <row r="2186" spans="1:6" hidden="1" x14ac:dyDescent="0.35">
      <c r="A2186" s="110">
        <v>45887</v>
      </c>
      <c r="B2186" t="s">
        <v>516</v>
      </c>
      <c r="C2186" t="s">
        <v>254</v>
      </c>
      <c r="D2186">
        <v>7</v>
      </c>
      <c r="E2186" t="s">
        <v>3</v>
      </c>
      <c r="F2186" t="s">
        <v>356</v>
      </c>
    </row>
    <row r="2187" spans="1:6" hidden="1" x14ac:dyDescent="0.35">
      <c r="A2187" s="110">
        <v>45887</v>
      </c>
      <c r="B2187" t="s">
        <v>623</v>
      </c>
      <c r="C2187" t="s">
        <v>254</v>
      </c>
      <c r="D2187">
        <v>6.2</v>
      </c>
      <c r="E2187" t="s">
        <v>3</v>
      </c>
      <c r="F2187" t="s">
        <v>356</v>
      </c>
    </row>
    <row r="2188" spans="1:6" hidden="1" x14ac:dyDescent="0.35">
      <c r="A2188" s="110">
        <v>45887</v>
      </c>
      <c r="B2188" t="s">
        <v>626</v>
      </c>
      <c r="C2188" t="s">
        <v>254</v>
      </c>
      <c r="D2188">
        <v>3</v>
      </c>
      <c r="E2188" t="s">
        <v>3</v>
      </c>
      <c r="F2188" t="s">
        <v>356</v>
      </c>
    </row>
    <row r="2189" spans="1:6" hidden="1" x14ac:dyDescent="0.35">
      <c r="A2189" s="110">
        <v>45887</v>
      </c>
      <c r="B2189" t="s">
        <v>157</v>
      </c>
      <c r="C2189" t="s">
        <v>257</v>
      </c>
      <c r="D2189">
        <v>1</v>
      </c>
      <c r="E2189" t="s">
        <v>386</v>
      </c>
      <c r="F2189" t="s">
        <v>356</v>
      </c>
    </row>
    <row r="2190" spans="1:6" hidden="1" x14ac:dyDescent="0.35">
      <c r="A2190" s="110">
        <v>45887</v>
      </c>
      <c r="B2190" t="s">
        <v>505</v>
      </c>
      <c r="C2190" t="s">
        <v>264</v>
      </c>
      <c r="D2190">
        <v>2</v>
      </c>
      <c r="E2190" t="s">
        <v>3</v>
      </c>
      <c r="F2190" t="s">
        <v>356</v>
      </c>
    </row>
    <row r="2191" spans="1:6" hidden="1" x14ac:dyDescent="0.35">
      <c r="A2191" s="110">
        <v>45887</v>
      </c>
      <c r="B2191" t="s">
        <v>648</v>
      </c>
      <c r="C2191" t="s">
        <v>264</v>
      </c>
      <c r="D2191">
        <v>2</v>
      </c>
      <c r="E2191" t="s">
        <v>3</v>
      </c>
      <c r="F2191" t="s">
        <v>356</v>
      </c>
    </row>
    <row r="2192" spans="1:6" hidden="1" x14ac:dyDescent="0.35">
      <c r="A2192" s="110">
        <v>45887</v>
      </c>
      <c r="B2192" t="s">
        <v>646</v>
      </c>
      <c r="C2192" t="s">
        <v>264</v>
      </c>
      <c r="D2192">
        <v>12</v>
      </c>
      <c r="E2192" t="s">
        <v>3</v>
      </c>
      <c r="F2192" t="s">
        <v>356</v>
      </c>
    </row>
    <row r="2193" spans="1:7" hidden="1" x14ac:dyDescent="0.35">
      <c r="A2193" s="110">
        <v>45887</v>
      </c>
      <c r="B2193" t="s">
        <v>123</v>
      </c>
      <c r="C2193" t="s">
        <v>264</v>
      </c>
      <c r="D2193">
        <v>4</v>
      </c>
      <c r="E2193" t="s">
        <v>3</v>
      </c>
      <c r="F2193" t="s">
        <v>356</v>
      </c>
    </row>
    <row r="2194" spans="1:7" hidden="1" x14ac:dyDescent="0.35">
      <c r="A2194" s="110">
        <v>45887</v>
      </c>
      <c r="B2194" t="s">
        <v>660</v>
      </c>
      <c r="C2194" t="s">
        <v>264</v>
      </c>
      <c r="D2194">
        <v>3</v>
      </c>
      <c r="E2194" t="s">
        <v>3</v>
      </c>
      <c r="F2194" t="s">
        <v>356</v>
      </c>
    </row>
    <row r="2195" spans="1:7" hidden="1" x14ac:dyDescent="0.35">
      <c r="A2195" s="110">
        <v>45887</v>
      </c>
      <c r="B2195" t="s">
        <v>116</v>
      </c>
      <c r="C2195" t="s">
        <v>254</v>
      </c>
      <c r="D2195">
        <v>1.25</v>
      </c>
      <c r="E2195" t="s">
        <v>383</v>
      </c>
      <c r="F2195" t="s">
        <v>356</v>
      </c>
    </row>
    <row r="2196" spans="1:7" hidden="1" x14ac:dyDescent="0.35">
      <c r="A2196" s="110">
        <v>45887</v>
      </c>
      <c r="B2196" t="s">
        <v>185</v>
      </c>
      <c r="C2196" t="s">
        <v>254</v>
      </c>
      <c r="D2196">
        <v>9</v>
      </c>
      <c r="E2196" t="s">
        <v>383</v>
      </c>
      <c r="F2196" t="s">
        <v>356</v>
      </c>
    </row>
    <row r="2197" spans="1:7" hidden="1" x14ac:dyDescent="0.35">
      <c r="A2197" s="110">
        <v>45887</v>
      </c>
      <c r="B2197" t="s">
        <v>186</v>
      </c>
      <c r="C2197" t="s">
        <v>264</v>
      </c>
      <c r="D2197">
        <v>3</v>
      </c>
      <c r="E2197" t="s">
        <v>383</v>
      </c>
      <c r="F2197" t="s">
        <v>356</v>
      </c>
    </row>
    <row r="2198" spans="1:7" hidden="1" x14ac:dyDescent="0.35">
      <c r="A2198" s="110">
        <v>45887</v>
      </c>
      <c r="B2198" t="s">
        <v>285</v>
      </c>
      <c r="C2198" t="s">
        <v>264</v>
      </c>
      <c r="D2198">
        <v>70</v>
      </c>
      <c r="E2198" t="s">
        <v>383</v>
      </c>
      <c r="F2198" t="s">
        <v>356</v>
      </c>
    </row>
    <row r="2199" spans="1:7" x14ac:dyDescent="0.35">
      <c r="A2199" s="110">
        <v>45887</v>
      </c>
      <c r="B2199" t="s">
        <v>288</v>
      </c>
      <c r="C2199" t="s">
        <v>254</v>
      </c>
      <c r="D2199">
        <v>0.59</v>
      </c>
      <c r="E2199" t="s">
        <v>383</v>
      </c>
      <c r="F2199" t="s">
        <v>356</v>
      </c>
      <c r="G2199">
        <v>1</v>
      </c>
    </row>
    <row r="2200" spans="1:7" hidden="1" x14ac:dyDescent="0.35">
      <c r="A2200" s="110">
        <v>45887</v>
      </c>
      <c r="B2200" t="s">
        <v>130</v>
      </c>
      <c r="C2200" t="s">
        <v>264</v>
      </c>
      <c r="D2200">
        <v>0.75</v>
      </c>
      <c r="E2200" t="s">
        <v>383</v>
      </c>
      <c r="F2200" t="s">
        <v>356</v>
      </c>
    </row>
    <row r="2201" spans="1:7" hidden="1" x14ac:dyDescent="0.35">
      <c r="A2201" s="110">
        <v>45887</v>
      </c>
      <c r="B2201" t="s">
        <v>298</v>
      </c>
      <c r="C2201" t="s">
        <v>264</v>
      </c>
      <c r="D2201">
        <v>95</v>
      </c>
      <c r="E2201" t="s">
        <v>383</v>
      </c>
      <c r="F2201" t="s">
        <v>356</v>
      </c>
    </row>
    <row r="2202" spans="1:7" hidden="1" x14ac:dyDescent="0.35">
      <c r="A2202" s="110">
        <v>45887</v>
      </c>
      <c r="B2202" t="s">
        <v>297</v>
      </c>
      <c r="C2202" t="s">
        <v>264</v>
      </c>
      <c r="D2202">
        <v>80</v>
      </c>
      <c r="E2202" t="s">
        <v>383</v>
      </c>
      <c r="F2202" t="s">
        <v>356</v>
      </c>
    </row>
    <row r="2203" spans="1:7" hidden="1" x14ac:dyDescent="0.35">
      <c r="A2203" s="110">
        <v>45887</v>
      </c>
      <c r="B2203" t="s">
        <v>355</v>
      </c>
      <c r="C2203" t="s">
        <v>264</v>
      </c>
      <c r="D2203">
        <v>1</v>
      </c>
      <c r="E2203" t="s">
        <v>383</v>
      </c>
      <c r="F2203" t="s">
        <v>356</v>
      </c>
    </row>
    <row r="2204" spans="1:7" hidden="1" x14ac:dyDescent="0.35">
      <c r="A2204" s="110">
        <v>45887</v>
      </c>
      <c r="B2204" t="s">
        <v>192</v>
      </c>
      <c r="C2204" t="s">
        <v>264</v>
      </c>
      <c r="D2204">
        <v>61</v>
      </c>
      <c r="E2204" t="s">
        <v>383</v>
      </c>
      <c r="F2204" t="s">
        <v>356</v>
      </c>
    </row>
    <row r="2205" spans="1:7" hidden="1" x14ac:dyDescent="0.35">
      <c r="A2205" s="110">
        <v>45887</v>
      </c>
      <c r="B2205" t="s">
        <v>195</v>
      </c>
      <c r="C2205" t="s">
        <v>254</v>
      </c>
      <c r="D2205">
        <v>0.25</v>
      </c>
      <c r="E2205" t="s">
        <v>383</v>
      </c>
      <c r="F2205" t="s">
        <v>356</v>
      </c>
    </row>
    <row r="2206" spans="1:7" x14ac:dyDescent="0.35">
      <c r="A2206" s="110">
        <v>45887</v>
      </c>
      <c r="B2206" t="s">
        <v>287</v>
      </c>
      <c r="C2206" t="s">
        <v>254</v>
      </c>
      <c r="D2206">
        <v>0.75</v>
      </c>
      <c r="E2206" t="s">
        <v>383</v>
      </c>
      <c r="F2206" t="s">
        <v>356</v>
      </c>
      <c r="G2206">
        <v>1</v>
      </c>
    </row>
    <row r="2207" spans="1:7" hidden="1" x14ac:dyDescent="0.35">
      <c r="A2207" s="110">
        <v>45887</v>
      </c>
      <c r="B2207" t="s">
        <v>299</v>
      </c>
      <c r="C2207" t="s">
        <v>264</v>
      </c>
      <c r="D2207">
        <v>1</v>
      </c>
      <c r="E2207" t="s">
        <v>383</v>
      </c>
      <c r="F2207" t="s">
        <v>356</v>
      </c>
    </row>
    <row r="2208" spans="1:7" hidden="1" x14ac:dyDescent="0.35">
      <c r="A2208" s="110">
        <v>45887</v>
      </c>
      <c r="B2208" t="s">
        <v>418</v>
      </c>
      <c r="C2208" t="s">
        <v>254</v>
      </c>
      <c r="D2208">
        <v>2.1239999999999997</v>
      </c>
      <c r="E2208" t="s">
        <v>383</v>
      </c>
      <c r="F2208" t="s">
        <v>356</v>
      </c>
    </row>
    <row r="2209" spans="1:6" hidden="1" x14ac:dyDescent="0.35">
      <c r="A2209" s="110">
        <v>45887</v>
      </c>
      <c r="B2209" t="s">
        <v>419</v>
      </c>
      <c r="C2209" t="s">
        <v>254</v>
      </c>
      <c r="D2209">
        <v>0.5</v>
      </c>
      <c r="E2209" t="s">
        <v>383</v>
      </c>
      <c r="F2209" t="s">
        <v>356</v>
      </c>
    </row>
    <row r="2210" spans="1:6" hidden="1" x14ac:dyDescent="0.35">
      <c r="A2210" s="110">
        <v>45887</v>
      </c>
      <c r="B2210" t="s">
        <v>420</v>
      </c>
      <c r="C2210" t="s">
        <v>254</v>
      </c>
      <c r="D2210">
        <v>0.5</v>
      </c>
      <c r="E2210" t="s">
        <v>383</v>
      </c>
      <c r="F2210" t="s">
        <v>356</v>
      </c>
    </row>
    <row r="2211" spans="1:6" hidden="1" x14ac:dyDescent="0.35">
      <c r="A2211" s="110">
        <v>45887</v>
      </c>
      <c r="B2211" t="s">
        <v>421</v>
      </c>
      <c r="C2211" t="s">
        <v>254</v>
      </c>
      <c r="D2211">
        <v>0.5</v>
      </c>
      <c r="E2211" t="s">
        <v>383</v>
      </c>
      <c r="F2211" t="s">
        <v>356</v>
      </c>
    </row>
    <row r="2212" spans="1:6" hidden="1" x14ac:dyDescent="0.35">
      <c r="A2212" s="110">
        <v>45887</v>
      </c>
      <c r="B2212" t="s">
        <v>116</v>
      </c>
      <c r="C2212" t="s">
        <v>254</v>
      </c>
      <c r="D2212">
        <v>1.25</v>
      </c>
      <c r="E2212" t="s">
        <v>383</v>
      </c>
      <c r="F2212" t="s">
        <v>356</v>
      </c>
    </row>
    <row r="2213" spans="1:6" hidden="1" x14ac:dyDescent="0.35">
      <c r="A2213" s="110">
        <v>45887</v>
      </c>
      <c r="B2213" t="s">
        <v>422</v>
      </c>
      <c r="C2213" t="s">
        <v>254</v>
      </c>
      <c r="D2213">
        <v>1</v>
      </c>
      <c r="E2213" t="s">
        <v>383</v>
      </c>
      <c r="F2213" t="s">
        <v>356</v>
      </c>
    </row>
    <row r="2214" spans="1:6" hidden="1" x14ac:dyDescent="0.35">
      <c r="A2214" s="110">
        <v>45887</v>
      </c>
      <c r="B2214" t="s">
        <v>423</v>
      </c>
      <c r="C2214" t="s">
        <v>254</v>
      </c>
      <c r="D2214">
        <v>1</v>
      </c>
      <c r="E2214" t="s">
        <v>383</v>
      </c>
      <c r="F2214" t="s">
        <v>356</v>
      </c>
    </row>
    <row r="2215" spans="1:6" hidden="1" x14ac:dyDescent="0.35">
      <c r="A2215" s="110">
        <v>45887</v>
      </c>
      <c r="B2215" t="s">
        <v>426</v>
      </c>
      <c r="C2215" t="s">
        <v>280</v>
      </c>
      <c r="D2215">
        <v>0</v>
      </c>
      <c r="E2215" t="s">
        <v>383</v>
      </c>
      <c r="F2215" t="s">
        <v>356</v>
      </c>
    </row>
    <row r="2216" spans="1:6" hidden="1" x14ac:dyDescent="0.35">
      <c r="A2216" s="110">
        <v>45887</v>
      </c>
      <c r="B2216" t="s">
        <v>427</v>
      </c>
      <c r="C2216" t="s">
        <v>280</v>
      </c>
      <c r="D2216">
        <v>2</v>
      </c>
      <c r="E2216" t="s">
        <v>383</v>
      </c>
      <c r="F2216" t="s">
        <v>356</v>
      </c>
    </row>
    <row r="2217" spans="1:6" hidden="1" x14ac:dyDescent="0.35">
      <c r="A2217" s="110">
        <v>45887</v>
      </c>
      <c r="B2217" t="s">
        <v>428</v>
      </c>
      <c r="C2217" t="s">
        <v>280</v>
      </c>
      <c r="D2217">
        <v>3.1</v>
      </c>
      <c r="E2217" t="s">
        <v>383</v>
      </c>
      <c r="F2217" t="s">
        <v>356</v>
      </c>
    </row>
    <row r="2218" spans="1:6" hidden="1" x14ac:dyDescent="0.35">
      <c r="A2218" s="110">
        <v>45887</v>
      </c>
      <c r="B2218" t="s">
        <v>429</v>
      </c>
      <c r="C2218" t="s">
        <v>254</v>
      </c>
      <c r="D2218">
        <v>0.5</v>
      </c>
      <c r="E2218" t="s">
        <v>383</v>
      </c>
      <c r="F2218" t="s">
        <v>356</v>
      </c>
    </row>
    <row r="2219" spans="1:6" hidden="1" x14ac:dyDescent="0.35">
      <c r="A2219" s="110">
        <v>45887</v>
      </c>
      <c r="B2219" t="s">
        <v>111</v>
      </c>
      <c r="C2219" t="s">
        <v>264</v>
      </c>
      <c r="D2219">
        <v>2</v>
      </c>
      <c r="E2219" t="s">
        <v>383</v>
      </c>
      <c r="F2219" t="s">
        <v>356</v>
      </c>
    </row>
    <row r="2220" spans="1:6" hidden="1" x14ac:dyDescent="0.35">
      <c r="A2220" s="110">
        <v>45887</v>
      </c>
      <c r="B2220" t="s">
        <v>213</v>
      </c>
      <c r="C2220" t="s">
        <v>280</v>
      </c>
      <c r="D2220">
        <v>2</v>
      </c>
      <c r="E2220" t="s">
        <v>383</v>
      </c>
      <c r="F2220" t="s">
        <v>356</v>
      </c>
    </row>
    <row r="2221" spans="1:6" hidden="1" x14ac:dyDescent="0.35">
      <c r="A2221" s="110">
        <v>45887</v>
      </c>
      <c r="B2221" t="s">
        <v>350</v>
      </c>
      <c r="C2221" t="s">
        <v>438</v>
      </c>
      <c r="D2221">
        <v>3</v>
      </c>
      <c r="E2221" t="s">
        <v>3</v>
      </c>
      <c r="F2221" t="s">
        <v>356</v>
      </c>
    </row>
    <row r="2222" spans="1:6" hidden="1" x14ac:dyDescent="0.35">
      <c r="A2222" s="110">
        <v>45887</v>
      </c>
      <c r="B2222" t="s">
        <v>116</v>
      </c>
      <c r="C2222" t="s">
        <v>254</v>
      </c>
      <c r="D2222">
        <v>1.25</v>
      </c>
      <c r="E2222" t="s">
        <v>383</v>
      </c>
      <c r="F2222" t="s">
        <v>356</v>
      </c>
    </row>
    <row r="2223" spans="1:6" hidden="1" x14ac:dyDescent="0.35">
      <c r="A2223" s="110">
        <v>45887</v>
      </c>
      <c r="B2223" t="s">
        <v>127</v>
      </c>
      <c r="C2223" t="s">
        <v>264</v>
      </c>
      <c r="D2223">
        <v>96</v>
      </c>
      <c r="E2223" t="s">
        <v>383</v>
      </c>
      <c r="F2223" t="s">
        <v>356</v>
      </c>
    </row>
    <row r="2224" spans="1:6" hidden="1" x14ac:dyDescent="0.35">
      <c r="A2224" s="110">
        <v>45887</v>
      </c>
      <c r="B2224" t="s">
        <v>129</v>
      </c>
      <c r="C2224" t="s">
        <v>264</v>
      </c>
      <c r="D2224">
        <v>10</v>
      </c>
      <c r="E2224" t="s">
        <v>383</v>
      </c>
      <c r="F2224" t="s">
        <v>356</v>
      </c>
    </row>
    <row r="2225" spans="1:6" hidden="1" x14ac:dyDescent="0.35">
      <c r="A2225" s="110">
        <v>45887</v>
      </c>
      <c r="B2225" t="s">
        <v>128</v>
      </c>
      <c r="C2225" t="s">
        <v>264</v>
      </c>
      <c r="D2225">
        <v>17</v>
      </c>
      <c r="E2225" t="s">
        <v>383</v>
      </c>
      <c r="F2225" t="s">
        <v>356</v>
      </c>
    </row>
    <row r="2226" spans="1:6" hidden="1" x14ac:dyDescent="0.35">
      <c r="A2226" s="110">
        <v>45887</v>
      </c>
      <c r="B2226" t="s">
        <v>193</v>
      </c>
      <c r="C2226" t="s">
        <v>264</v>
      </c>
      <c r="D2226">
        <v>34</v>
      </c>
      <c r="E2226" t="s">
        <v>383</v>
      </c>
      <c r="F2226" t="s">
        <v>356</v>
      </c>
    </row>
    <row r="2227" spans="1:6" hidden="1" x14ac:dyDescent="0.35">
      <c r="A2227" s="110">
        <v>45887</v>
      </c>
      <c r="B2227" t="s">
        <v>653</v>
      </c>
      <c r="C2227" t="s">
        <v>254</v>
      </c>
      <c r="D2227">
        <v>0.2</v>
      </c>
      <c r="E2227" t="s">
        <v>383</v>
      </c>
      <c r="F2227" t="s">
        <v>356</v>
      </c>
    </row>
    <row r="2228" spans="1:6" hidden="1" x14ac:dyDescent="0.35">
      <c r="A2228" s="110">
        <v>45887</v>
      </c>
      <c r="B2228" t="s">
        <v>654</v>
      </c>
      <c r="C2228" t="s">
        <v>254</v>
      </c>
      <c r="D2228">
        <v>0.25</v>
      </c>
      <c r="E2228" t="s">
        <v>383</v>
      </c>
      <c r="F2228" t="s">
        <v>356</v>
      </c>
    </row>
    <row r="2229" spans="1:6" hidden="1" x14ac:dyDescent="0.35">
      <c r="A2229" s="110">
        <v>45887</v>
      </c>
      <c r="B2229" t="s">
        <v>655</v>
      </c>
      <c r="C2229" t="s">
        <v>254</v>
      </c>
      <c r="D2229">
        <v>0.45</v>
      </c>
      <c r="E2229" t="s">
        <v>383</v>
      </c>
      <c r="F2229" t="s">
        <v>356</v>
      </c>
    </row>
    <row r="2230" spans="1:6" hidden="1" x14ac:dyDescent="0.35">
      <c r="A2230" s="110">
        <v>45887</v>
      </c>
      <c r="B2230" t="s">
        <v>55</v>
      </c>
      <c r="C2230" t="s">
        <v>257</v>
      </c>
      <c r="D2230">
        <v>2</v>
      </c>
      <c r="E2230" t="s">
        <v>386</v>
      </c>
      <c r="F2230" t="s">
        <v>356</v>
      </c>
    </row>
    <row r="2231" spans="1:6" hidden="1" x14ac:dyDescent="0.35">
      <c r="A2231" s="110">
        <v>45887</v>
      </c>
      <c r="B2231" t="s">
        <v>457</v>
      </c>
      <c r="C2231" t="s">
        <v>264</v>
      </c>
      <c r="D2231">
        <v>3</v>
      </c>
      <c r="E2231" t="s">
        <v>7</v>
      </c>
      <c r="F2231" t="s">
        <v>356</v>
      </c>
    </row>
    <row r="2232" spans="1:6" hidden="1" x14ac:dyDescent="0.35">
      <c r="A2232" s="110">
        <v>45887</v>
      </c>
      <c r="B2232" t="s">
        <v>481</v>
      </c>
      <c r="C2232" t="s">
        <v>264</v>
      </c>
      <c r="D2232">
        <v>37</v>
      </c>
      <c r="E2232" t="s">
        <v>5</v>
      </c>
      <c r="F2232" t="s">
        <v>356</v>
      </c>
    </row>
    <row r="2233" spans="1:6" hidden="1" x14ac:dyDescent="0.35">
      <c r="A2233" s="110">
        <v>45887</v>
      </c>
      <c r="B2233" t="s">
        <v>449</v>
      </c>
      <c r="C2233" t="s">
        <v>280</v>
      </c>
      <c r="D2233">
        <v>10</v>
      </c>
      <c r="E2233" t="s">
        <v>7</v>
      </c>
      <c r="F2233" t="s">
        <v>356</v>
      </c>
    </row>
    <row r="2234" spans="1:6" hidden="1" x14ac:dyDescent="0.35">
      <c r="A2234" s="110">
        <v>45887</v>
      </c>
      <c r="B2234" t="s">
        <v>450</v>
      </c>
      <c r="C2234" t="s">
        <v>280</v>
      </c>
      <c r="D2234">
        <v>5</v>
      </c>
      <c r="E2234" t="s">
        <v>7</v>
      </c>
      <c r="F2234" t="s">
        <v>356</v>
      </c>
    </row>
    <row r="2235" spans="1:6" hidden="1" x14ac:dyDescent="0.35">
      <c r="A2235" s="110">
        <v>45887</v>
      </c>
      <c r="B2235" t="s">
        <v>459</v>
      </c>
      <c r="C2235" t="s">
        <v>280</v>
      </c>
      <c r="D2235">
        <v>4.5</v>
      </c>
      <c r="E2235" t="s">
        <v>7</v>
      </c>
      <c r="F2235" t="s">
        <v>356</v>
      </c>
    </row>
    <row r="2236" spans="1:6" hidden="1" x14ac:dyDescent="0.35">
      <c r="A2236" s="110">
        <v>45887</v>
      </c>
      <c r="B2236" t="s">
        <v>302</v>
      </c>
      <c r="C2236" t="s">
        <v>280</v>
      </c>
      <c r="D2236">
        <v>5</v>
      </c>
      <c r="E2236" t="s">
        <v>7</v>
      </c>
      <c r="F2236" t="s">
        <v>356</v>
      </c>
    </row>
    <row r="2237" spans="1:6" hidden="1" x14ac:dyDescent="0.35">
      <c r="A2237" s="110">
        <v>45887</v>
      </c>
      <c r="B2237" t="s">
        <v>141</v>
      </c>
      <c r="C2237" t="s">
        <v>264</v>
      </c>
      <c r="D2237">
        <v>0</v>
      </c>
      <c r="E2237" t="s">
        <v>7</v>
      </c>
      <c r="F2237" t="s">
        <v>356</v>
      </c>
    </row>
    <row r="2238" spans="1:6" hidden="1" x14ac:dyDescent="0.35">
      <c r="A2238" s="110">
        <v>45887</v>
      </c>
      <c r="B2238" t="s">
        <v>303</v>
      </c>
      <c r="C2238" t="s">
        <v>264</v>
      </c>
      <c r="D2238">
        <v>8</v>
      </c>
      <c r="E2238" t="s">
        <v>7</v>
      </c>
      <c r="F2238" t="s">
        <v>356</v>
      </c>
    </row>
    <row r="2239" spans="1:6" hidden="1" x14ac:dyDescent="0.35">
      <c r="A2239" s="110">
        <v>45887</v>
      </c>
      <c r="B2239" t="s">
        <v>301</v>
      </c>
      <c r="C2239" t="s">
        <v>280</v>
      </c>
      <c r="D2239">
        <v>8</v>
      </c>
      <c r="E2239" t="s">
        <v>7</v>
      </c>
      <c r="F2239" t="s">
        <v>356</v>
      </c>
    </row>
    <row r="2240" spans="1:6" hidden="1" x14ac:dyDescent="0.35">
      <c r="A2240" s="110">
        <v>45887</v>
      </c>
      <c r="B2240" t="s">
        <v>308</v>
      </c>
      <c r="C2240" t="s">
        <v>264</v>
      </c>
      <c r="D2240">
        <v>0</v>
      </c>
      <c r="E2240" t="s">
        <v>7</v>
      </c>
      <c r="F2240" t="s">
        <v>356</v>
      </c>
    </row>
    <row r="2241" spans="1:6" hidden="1" x14ac:dyDescent="0.35">
      <c r="A2241" s="110">
        <v>45887</v>
      </c>
      <c r="B2241" t="s">
        <v>458</v>
      </c>
      <c r="C2241" t="s">
        <v>264</v>
      </c>
      <c r="D2241">
        <v>0</v>
      </c>
      <c r="E2241" t="s">
        <v>7</v>
      </c>
      <c r="F2241" t="s">
        <v>356</v>
      </c>
    </row>
    <row r="2242" spans="1:6" hidden="1" x14ac:dyDescent="0.35">
      <c r="A2242" s="110">
        <v>45887</v>
      </c>
      <c r="B2242" t="s">
        <v>306</v>
      </c>
      <c r="C2242" t="s">
        <v>264</v>
      </c>
      <c r="D2242">
        <v>5</v>
      </c>
      <c r="E2242" t="s">
        <v>7</v>
      </c>
      <c r="F2242" t="s">
        <v>356</v>
      </c>
    </row>
    <row r="2243" spans="1:6" hidden="1" x14ac:dyDescent="0.35">
      <c r="A2243" s="110">
        <v>45887</v>
      </c>
      <c r="B2243" t="s">
        <v>342</v>
      </c>
      <c r="C2243" t="s">
        <v>280</v>
      </c>
      <c r="D2243">
        <v>8</v>
      </c>
      <c r="E2243" t="s">
        <v>7</v>
      </c>
      <c r="F2243" t="s">
        <v>356</v>
      </c>
    </row>
    <row r="2244" spans="1:6" hidden="1" x14ac:dyDescent="0.35">
      <c r="A2244" s="110">
        <v>45887</v>
      </c>
      <c r="B2244" t="s">
        <v>452</v>
      </c>
      <c r="C2244" t="s">
        <v>264</v>
      </c>
      <c r="D2244">
        <v>1</v>
      </c>
      <c r="E2244" t="s">
        <v>7</v>
      </c>
      <c r="F2244" t="s">
        <v>356</v>
      </c>
    </row>
    <row r="2245" spans="1:6" hidden="1" x14ac:dyDescent="0.35">
      <c r="A2245" s="110">
        <v>45887</v>
      </c>
      <c r="B2245" t="s">
        <v>304</v>
      </c>
      <c r="C2245" t="s">
        <v>264</v>
      </c>
      <c r="D2245">
        <v>1</v>
      </c>
      <c r="E2245" t="s">
        <v>7</v>
      </c>
      <c r="F2245" t="s">
        <v>356</v>
      </c>
    </row>
    <row r="2246" spans="1:6" hidden="1" x14ac:dyDescent="0.35">
      <c r="A2246" s="110">
        <v>45887</v>
      </c>
      <c r="B2246" t="s">
        <v>311</v>
      </c>
      <c r="C2246" t="s">
        <v>264</v>
      </c>
      <c r="D2246">
        <v>17</v>
      </c>
      <c r="E2246" t="s">
        <v>7</v>
      </c>
      <c r="F2246" t="s">
        <v>356</v>
      </c>
    </row>
    <row r="2247" spans="1:6" hidden="1" x14ac:dyDescent="0.35">
      <c r="A2247" s="110">
        <v>45887</v>
      </c>
      <c r="B2247" t="s">
        <v>300</v>
      </c>
      <c r="C2247" t="s">
        <v>280</v>
      </c>
      <c r="D2247">
        <v>2</v>
      </c>
      <c r="E2247" t="s">
        <v>7</v>
      </c>
      <c r="F2247" t="s">
        <v>356</v>
      </c>
    </row>
    <row r="2248" spans="1:6" hidden="1" x14ac:dyDescent="0.35">
      <c r="A2248" s="110">
        <v>45887</v>
      </c>
      <c r="B2248" t="s">
        <v>312</v>
      </c>
      <c r="C2248" t="s">
        <v>264</v>
      </c>
      <c r="D2248">
        <v>1</v>
      </c>
      <c r="E2248" t="s">
        <v>7</v>
      </c>
      <c r="F2248" t="s">
        <v>356</v>
      </c>
    </row>
    <row r="2249" spans="1:6" hidden="1" x14ac:dyDescent="0.35">
      <c r="A2249" s="110">
        <v>45887</v>
      </c>
      <c r="B2249" t="s">
        <v>343</v>
      </c>
      <c r="C2249" t="s">
        <v>264</v>
      </c>
      <c r="D2249">
        <v>0</v>
      </c>
      <c r="E2249" t="s">
        <v>7</v>
      </c>
      <c r="F2249" t="s">
        <v>356</v>
      </c>
    </row>
    <row r="2250" spans="1:6" hidden="1" x14ac:dyDescent="0.35">
      <c r="A2250" s="110">
        <v>45887</v>
      </c>
      <c r="B2250" t="s">
        <v>482</v>
      </c>
      <c r="C2250" t="s">
        <v>280</v>
      </c>
      <c r="D2250">
        <v>20</v>
      </c>
      <c r="E2250" t="s">
        <v>7</v>
      </c>
      <c r="F2250" t="s">
        <v>356</v>
      </c>
    </row>
    <row r="2251" spans="1:6" hidden="1" x14ac:dyDescent="0.35">
      <c r="A2251" s="110">
        <v>45887</v>
      </c>
      <c r="B2251" t="s">
        <v>305</v>
      </c>
      <c r="C2251" t="s">
        <v>264</v>
      </c>
      <c r="D2251">
        <v>45</v>
      </c>
      <c r="E2251" t="s">
        <v>7</v>
      </c>
      <c r="F2251" t="s">
        <v>356</v>
      </c>
    </row>
    <row r="2252" spans="1:6" hidden="1" x14ac:dyDescent="0.35">
      <c r="A2252" s="110">
        <v>45887</v>
      </c>
      <c r="B2252" t="s">
        <v>449</v>
      </c>
      <c r="C2252" t="s">
        <v>280</v>
      </c>
      <c r="D2252">
        <v>10</v>
      </c>
      <c r="E2252" t="s">
        <v>7</v>
      </c>
      <c r="F2252" t="s">
        <v>356</v>
      </c>
    </row>
    <row r="2253" spans="1:6" hidden="1" x14ac:dyDescent="0.35">
      <c r="A2253" s="110">
        <v>45887</v>
      </c>
      <c r="B2253" t="s">
        <v>247</v>
      </c>
      <c r="D2253">
        <v>125</v>
      </c>
      <c r="E2253" t="s">
        <v>1</v>
      </c>
      <c r="F2253" t="s">
        <v>353</v>
      </c>
    </row>
    <row r="2254" spans="1:6" hidden="1" x14ac:dyDescent="0.35">
      <c r="A2254" s="110">
        <v>45887</v>
      </c>
      <c r="B2254" t="s">
        <v>246</v>
      </c>
      <c r="D2254">
        <v>50</v>
      </c>
      <c r="E2254" t="s">
        <v>1</v>
      </c>
      <c r="F2254" t="s">
        <v>353</v>
      </c>
    </row>
    <row r="2255" spans="1:6" hidden="1" x14ac:dyDescent="0.35">
      <c r="A2255" s="110">
        <v>45887</v>
      </c>
      <c r="B2255" t="s">
        <v>248</v>
      </c>
      <c r="D2255">
        <v>8</v>
      </c>
      <c r="E2255" t="s">
        <v>1</v>
      </c>
      <c r="F2255" t="s">
        <v>353</v>
      </c>
    </row>
    <row r="2256" spans="1:6" hidden="1" x14ac:dyDescent="0.35">
      <c r="A2256" s="110">
        <v>45887</v>
      </c>
      <c r="B2256" t="s">
        <v>222</v>
      </c>
      <c r="D2256">
        <v>19</v>
      </c>
      <c r="E2256" t="s">
        <v>1</v>
      </c>
      <c r="F2256" t="s">
        <v>353</v>
      </c>
    </row>
    <row r="2257" spans="1:6" hidden="1" x14ac:dyDescent="0.35">
      <c r="A2257" s="110">
        <v>45887</v>
      </c>
      <c r="B2257" t="s">
        <v>220</v>
      </c>
      <c r="D2257">
        <v>10.3</v>
      </c>
      <c r="E2257" t="s">
        <v>1</v>
      </c>
      <c r="F2257" t="s">
        <v>353</v>
      </c>
    </row>
    <row r="2258" spans="1:6" hidden="1" x14ac:dyDescent="0.35">
      <c r="A2258" s="110">
        <v>45887</v>
      </c>
      <c r="B2258" t="s">
        <v>198</v>
      </c>
      <c r="D2258">
        <v>2.2000000000000002</v>
      </c>
      <c r="E2258" t="s">
        <v>384</v>
      </c>
      <c r="F2258" t="s">
        <v>353</v>
      </c>
    </row>
    <row r="2259" spans="1:6" hidden="1" x14ac:dyDescent="0.35">
      <c r="A2259" s="110">
        <v>45887</v>
      </c>
      <c r="B2259" t="s">
        <v>225</v>
      </c>
      <c r="D2259">
        <v>5</v>
      </c>
      <c r="E2259" t="s">
        <v>1</v>
      </c>
      <c r="F2259" t="s">
        <v>353</v>
      </c>
    </row>
    <row r="2260" spans="1:6" hidden="1" x14ac:dyDescent="0.35">
      <c r="A2260" s="110">
        <v>45887</v>
      </c>
      <c r="B2260" t="s">
        <v>204</v>
      </c>
      <c r="D2260">
        <v>2</v>
      </c>
      <c r="E2260" t="s">
        <v>3</v>
      </c>
      <c r="F2260" t="s">
        <v>353</v>
      </c>
    </row>
    <row r="2261" spans="1:6" hidden="1" x14ac:dyDescent="0.35">
      <c r="A2261" s="110">
        <v>45887</v>
      </c>
      <c r="B2261" t="s">
        <v>251</v>
      </c>
      <c r="D2261">
        <v>5.5</v>
      </c>
      <c r="E2261" t="s">
        <v>1</v>
      </c>
      <c r="F2261" t="s">
        <v>353</v>
      </c>
    </row>
    <row r="2262" spans="1:6" hidden="1" x14ac:dyDescent="0.35">
      <c r="A2262" s="110">
        <v>45887</v>
      </c>
      <c r="B2262" t="s">
        <v>236</v>
      </c>
      <c r="D2262">
        <v>6</v>
      </c>
      <c r="E2262" t="s">
        <v>384</v>
      </c>
      <c r="F2262" t="s">
        <v>353</v>
      </c>
    </row>
    <row r="2263" spans="1:6" hidden="1" x14ac:dyDescent="0.35">
      <c r="A2263" s="110">
        <v>45887</v>
      </c>
      <c r="B2263" t="s">
        <v>235</v>
      </c>
      <c r="D2263">
        <v>6</v>
      </c>
      <c r="E2263" t="s">
        <v>384</v>
      </c>
      <c r="F2263" t="s">
        <v>353</v>
      </c>
    </row>
    <row r="2264" spans="1:6" hidden="1" x14ac:dyDescent="0.35">
      <c r="A2264" s="110">
        <v>45887</v>
      </c>
      <c r="B2264" t="s">
        <v>127</v>
      </c>
      <c r="D2264">
        <v>22</v>
      </c>
      <c r="E2264" t="s">
        <v>383</v>
      </c>
      <c r="F2264" t="s">
        <v>353</v>
      </c>
    </row>
    <row r="2265" spans="1:6" hidden="1" x14ac:dyDescent="0.35">
      <c r="A2265" s="110">
        <v>45887</v>
      </c>
      <c r="B2265" t="s">
        <v>25</v>
      </c>
      <c r="D2265">
        <v>2.4</v>
      </c>
      <c r="E2265" t="s">
        <v>3</v>
      </c>
      <c r="F2265" t="s">
        <v>353</v>
      </c>
    </row>
    <row r="2266" spans="1:6" hidden="1" x14ac:dyDescent="0.35">
      <c r="A2266" s="110">
        <v>45887</v>
      </c>
      <c r="B2266" t="s">
        <v>221</v>
      </c>
      <c r="D2266">
        <v>7</v>
      </c>
      <c r="E2266" t="s">
        <v>3</v>
      </c>
      <c r="F2266" t="s">
        <v>353</v>
      </c>
    </row>
    <row r="2267" spans="1:6" hidden="1" x14ac:dyDescent="0.35">
      <c r="A2267" s="110">
        <v>45887</v>
      </c>
      <c r="B2267" t="s">
        <v>167</v>
      </c>
      <c r="D2267">
        <v>360</v>
      </c>
      <c r="E2267" t="s">
        <v>386</v>
      </c>
      <c r="F2267" t="s">
        <v>353</v>
      </c>
    </row>
    <row r="2268" spans="1:6" hidden="1" x14ac:dyDescent="0.35">
      <c r="A2268" s="110">
        <v>45887</v>
      </c>
      <c r="B2268" t="s">
        <v>252</v>
      </c>
      <c r="E2268" t="s">
        <v>1</v>
      </c>
      <c r="F2268" t="s">
        <v>353</v>
      </c>
    </row>
    <row r="2269" spans="1:6" hidden="1" x14ac:dyDescent="0.35">
      <c r="A2269" s="110">
        <v>45887</v>
      </c>
      <c r="B2269" t="s">
        <v>482</v>
      </c>
      <c r="E2269" t="s">
        <v>7</v>
      </c>
      <c r="F2269" t="s">
        <v>353</v>
      </c>
    </row>
    <row r="2270" spans="1:6" hidden="1" x14ac:dyDescent="0.35">
      <c r="A2270" s="110">
        <v>45887</v>
      </c>
      <c r="B2270" t="s">
        <v>342</v>
      </c>
      <c r="E2270" t="s">
        <v>7</v>
      </c>
      <c r="F2270" t="s">
        <v>353</v>
      </c>
    </row>
    <row r="2271" spans="1:6" hidden="1" x14ac:dyDescent="0.35">
      <c r="A2271" s="110">
        <v>45887</v>
      </c>
      <c r="B2271" t="s">
        <v>483</v>
      </c>
      <c r="E2271" t="s">
        <v>5</v>
      </c>
      <c r="F2271" t="s">
        <v>353</v>
      </c>
    </row>
    <row r="2272" spans="1:6" hidden="1" x14ac:dyDescent="0.35">
      <c r="A2272" s="110">
        <v>45887</v>
      </c>
      <c r="B2272" t="s">
        <v>152</v>
      </c>
      <c r="D2272">
        <v>1.9950000000000001</v>
      </c>
      <c r="E2272" t="s">
        <v>386</v>
      </c>
      <c r="F2272" t="s">
        <v>353</v>
      </c>
    </row>
    <row r="2273" spans="1:6" hidden="1" x14ac:dyDescent="0.35">
      <c r="A2273" s="110">
        <v>45887</v>
      </c>
      <c r="B2273" t="s">
        <v>156</v>
      </c>
      <c r="D2273">
        <v>5.625</v>
      </c>
      <c r="E2273" t="s">
        <v>386</v>
      </c>
      <c r="F2273" t="s">
        <v>353</v>
      </c>
    </row>
    <row r="2274" spans="1:6" hidden="1" x14ac:dyDescent="0.35">
      <c r="A2274" s="110">
        <v>45887</v>
      </c>
      <c r="B2274" t="s">
        <v>154</v>
      </c>
      <c r="D2274">
        <v>9</v>
      </c>
      <c r="E2274" t="s">
        <v>386</v>
      </c>
      <c r="F2274" t="s">
        <v>353</v>
      </c>
    </row>
    <row r="2275" spans="1:6" hidden="1" x14ac:dyDescent="0.35">
      <c r="A2275" s="110">
        <v>45887</v>
      </c>
      <c r="B2275" t="s">
        <v>153</v>
      </c>
      <c r="D2275">
        <v>7.5</v>
      </c>
      <c r="E2275" t="s">
        <v>386</v>
      </c>
      <c r="F2275" t="s">
        <v>353</v>
      </c>
    </row>
    <row r="2276" spans="1:6" hidden="1" x14ac:dyDescent="0.35">
      <c r="A2276" s="110">
        <v>45887</v>
      </c>
      <c r="B2276" t="s">
        <v>232</v>
      </c>
      <c r="E2276" t="s">
        <v>386</v>
      </c>
      <c r="F2276" t="s">
        <v>353</v>
      </c>
    </row>
    <row r="2277" spans="1:6" hidden="1" x14ac:dyDescent="0.35">
      <c r="A2277" s="110">
        <v>45887</v>
      </c>
      <c r="B2277" t="s">
        <v>102</v>
      </c>
      <c r="D2277">
        <v>0.5</v>
      </c>
      <c r="E2277" t="s">
        <v>3</v>
      </c>
      <c r="F2277" t="s">
        <v>353</v>
      </c>
    </row>
    <row r="2278" spans="1:6" hidden="1" x14ac:dyDescent="0.35">
      <c r="A2278" s="110">
        <v>45887</v>
      </c>
      <c r="B2278" t="s">
        <v>486</v>
      </c>
      <c r="D2278">
        <v>2.1</v>
      </c>
      <c r="E2278" t="s">
        <v>384</v>
      </c>
      <c r="F2278" t="s">
        <v>353</v>
      </c>
    </row>
    <row r="2279" spans="1:6" hidden="1" x14ac:dyDescent="0.35">
      <c r="A2279" s="110">
        <v>45887</v>
      </c>
      <c r="B2279" t="s">
        <v>309</v>
      </c>
      <c r="D2279">
        <v>1.84</v>
      </c>
      <c r="E2279" t="s">
        <v>384</v>
      </c>
      <c r="F2279" t="s">
        <v>353</v>
      </c>
    </row>
    <row r="2280" spans="1:6" hidden="1" x14ac:dyDescent="0.35">
      <c r="A2280" s="110">
        <v>45887</v>
      </c>
      <c r="B2280" t="s">
        <v>168</v>
      </c>
      <c r="D2280">
        <v>2.38</v>
      </c>
      <c r="E2280" t="s">
        <v>313</v>
      </c>
      <c r="F2280" t="s">
        <v>353</v>
      </c>
    </row>
    <row r="2281" spans="1:6" hidden="1" x14ac:dyDescent="0.35">
      <c r="A2281" s="110">
        <v>45887</v>
      </c>
      <c r="B2281" t="s">
        <v>250</v>
      </c>
      <c r="D2281">
        <v>0.96</v>
      </c>
      <c r="E2281" t="s">
        <v>3</v>
      </c>
      <c r="F2281" t="s">
        <v>353</v>
      </c>
    </row>
    <row r="2282" spans="1:6" hidden="1" x14ac:dyDescent="0.35">
      <c r="A2282" s="110">
        <v>45887</v>
      </c>
      <c r="B2282" t="s">
        <v>281</v>
      </c>
      <c r="D2282">
        <v>0.68</v>
      </c>
      <c r="E2282" t="s">
        <v>384</v>
      </c>
      <c r="F2282" t="s">
        <v>353</v>
      </c>
    </row>
    <row r="2283" spans="1:6" hidden="1" x14ac:dyDescent="0.35">
      <c r="A2283" s="110">
        <v>45887</v>
      </c>
      <c r="B2283" t="s">
        <v>179</v>
      </c>
      <c r="D2283">
        <v>0.6</v>
      </c>
      <c r="E2283" t="s">
        <v>384</v>
      </c>
      <c r="F2283" t="s">
        <v>353</v>
      </c>
    </row>
    <row r="2284" spans="1:6" hidden="1" x14ac:dyDescent="0.35">
      <c r="A2284" s="110">
        <v>45887</v>
      </c>
      <c r="B2284" t="s">
        <v>173</v>
      </c>
      <c r="D2284">
        <v>2</v>
      </c>
      <c r="E2284" t="s">
        <v>1</v>
      </c>
      <c r="F2284" t="s">
        <v>353</v>
      </c>
    </row>
    <row r="2285" spans="1:6" hidden="1" x14ac:dyDescent="0.35">
      <c r="A2285" s="110">
        <v>45887</v>
      </c>
      <c r="B2285" t="s">
        <v>200</v>
      </c>
      <c r="D2285">
        <v>3.5</v>
      </c>
      <c r="E2285" t="s">
        <v>3</v>
      </c>
      <c r="F2285" t="s">
        <v>353</v>
      </c>
    </row>
    <row r="2286" spans="1:6" hidden="1" x14ac:dyDescent="0.35">
      <c r="A2286" s="110">
        <v>45887</v>
      </c>
      <c r="B2286" t="s">
        <v>336</v>
      </c>
      <c r="D2286">
        <v>0.45500000000000002</v>
      </c>
      <c r="E2286" t="s">
        <v>384</v>
      </c>
      <c r="F2286" t="s">
        <v>353</v>
      </c>
    </row>
    <row r="2287" spans="1:6" hidden="1" x14ac:dyDescent="0.35">
      <c r="A2287" s="110">
        <v>45887</v>
      </c>
      <c r="B2287" t="s">
        <v>203</v>
      </c>
      <c r="D2287">
        <v>12.4</v>
      </c>
      <c r="E2287" t="s">
        <v>384</v>
      </c>
      <c r="F2287" t="s">
        <v>353</v>
      </c>
    </row>
    <row r="2288" spans="1:6" hidden="1" x14ac:dyDescent="0.35">
      <c r="A2288" s="110">
        <v>45887</v>
      </c>
      <c r="B2288" t="s">
        <v>202</v>
      </c>
      <c r="D2288">
        <v>2</v>
      </c>
      <c r="E2288" t="s">
        <v>3</v>
      </c>
      <c r="F2288" t="s">
        <v>353</v>
      </c>
    </row>
    <row r="2289" spans="1:6" hidden="1" x14ac:dyDescent="0.35">
      <c r="A2289" s="110">
        <v>45887</v>
      </c>
      <c r="B2289" t="s">
        <v>217</v>
      </c>
      <c r="D2289">
        <v>18</v>
      </c>
      <c r="E2289" t="s">
        <v>1</v>
      </c>
      <c r="F2289" t="s">
        <v>353</v>
      </c>
    </row>
    <row r="2290" spans="1:6" hidden="1" x14ac:dyDescent="0.35">
      <c r="A2290" s="110">
        <v>45887</v>
      </c>
      <c r="B2290" t="s">
        <v>241</v>
      </c>
      <c r="D2290">
        <v>5</v>
      </c>
      <c r="E2290" t="s">
        <v>384</v>
      </c>
      <c r="F2290" t="s">
        <v>353</v>
      </c>
    </row>
    <row r="2291" spans="1:6" hidden="1" x14ac:dyDescent="0.35">
      <c r="A2291" s="110">
        <v>45887</v>
      </c>
      <c r="B2291" t="s">
        <v>110</v>
      </c>
      <c r="D2291">
        <v>2.2000000000000002</v>
      </c>
      <c r="E2291" t="s">
        <v>3</v>
      </c>
      <c r="F2291" t="s">
        <v>353</v>
      </c>
    </row>
    <row r="2292" spans="1:6" hidden="1" x14ac:dyDescent="0.35">
      <c r="A2292" s="110">
        <v>45887</v>
      </c>
      <c r="B2292" t="s">
        <v>201</v>
      </c>
      <c r="D2292">
        <v>4.2</v>
      </c>
      <c r="E2292" t="s">
        <v>3</v>
      </c>
      <c r="F2292" t="s">
        <v>353</v>
      </c>
    </row>
    <row r="2293" spans="1:6" hidden="1" x14ac:dyDescent="0.35">
      <c r="A2293" s="110">
        <v>45887</v>
      </c>
      <c r="B2293" t="s">
        <v>218</v>
      </c>
      <c r="D2293">
        <v>2.7</v>
      </c>
      <c r="E2293" t="s">
        <v>1</v>
      </c>
      <c r="F2293" t="s">
        <v>353</v>
      </c>
    </row>
    <row r="2294" spans="1:6" hidden="1" x14ac:dyDescent="0.35">
      <c r="A2294" s="110">
        <v>45887</v>
      </c>
      <c r="B2294" t="s">
        <v>339</v>
      </c>
      <c r="D2294">
        <v>0.255</v>
      </c>
      <c r="E2294" t="s">
        <v>384</v>
      </c>
      <c r="F2294" t="s">
        <v>353</v>
      </c>
    </row>
    <row r="2295" spans="1:6" hidden="1" x14ac:dyDescent="0.35">
      <c r="A2295" s="110">
        <v>45887</v>
      </c>
      <c r="B2295" t="s">
        <v>219</v>
      </c>
      <c r="D2295">
        <v>0.3</v>
      </c>
      <c r="E2295" t="s">
        <v>1</v>
      </c>
      <c r="F2295" t="s">
        <v>353</v>
      </c>
    </row>
    <row r="2296" spans="1:6" hidden="1" x14ac:dyDescent="0.35">
      <c r="A2296" s="110">
        <v>45887</v>
      </c>
      <c r="B2296" t="s">
        <v>206</v>
      </c>
      <c r="D2296">
        <v>0.56000000000000005</v>
      </c>
      <c r="E2296" t="s">
        <v>384</v>
      </c>
      <c r="F2296" t="s">
        <v>353</v>
      </c>
    </row>
    <row r="2297" spans="1:6" hidden="1" x14ac:dyDescent="0.35">
      <c r="A2297" s="110">
        <v>45887</v>
      </c>
      <c r="B2297" t="s">
        <v>224</v>
      </c>
      <c r="D2297">
        <v>0.82</v>
      </c>
      <c r="E2297" t="s">
        <v>1</v>
      </c>
      <c r="F2297" t="s">
        <v>353</v>
      </c>
    </row>
    <row r="2298" spans="1:6" hidden="1" x14ac:dyDescent="0.35">
      <c r="A2298" s="110">
        <v>45887</v>
      </c>
      <c r="B2298" t="s">
        <v>335</v>
      </c>
      <c r="D2298">
        <v>9</v>
      </c>
      <c r="E2298" t="s">
        <v>3</v>
      </c>
      <c r="F2298" t="s">
        <v>353</v>
      </c>
    </row>
    <row r="2299" spans="1:6" hidden="1" x14ac:dyDescent="0.35">
      <c r="A2299" s="110">
        <v>45887</v>
      </c>
      <c r="B2299" t="s">
        <v>193</v>
      </c>
      <c r="D2299">
        <v>7</v>
      </c>
      <c r="E2299" t="s">
        <v>383</v>
      </c>
      <c r="F2299" t="s">
        <v>353</v>
      </c>
    </row>
    <row r="2300" spans="1:6" hidden="1" x14ac:dyDescent="0.35">
      <c r="A2300" s="110">
        <v>45887</v>
      </c>
      <c r="B2300" t="s">
        <v>216</v>
      </c>
      <c r="D2300">
        <v>0.3</v>
      </c>
      <c r="E2300" t="s">
        <v>384</v>
      </c>
      <c r="F2300" t="s">
        <v>353</v>
      </c>
    </row>
    <row r="2301" spans="1:6" hidden="1" x14ac:dyDescent="0.35">
      <c r="A2301" s="110">
        <v>45887</v>
      </c>
      <c r="B2301" t="s">
        <v>245</v>
      </c>
      <c r="D2301">
        <v>4.2</v>
      </c>
      <c r="E2301" t="s">
        <v>3</v>
      </c>
      <c r="F2301" t="s">
        <v>353</v>
      </c>
    </row>
    <row r="2302" spans="1:6" hidden="1" x14ac:dyDescent="0.35">
      <c r="A2302" s="110">
        <v>45887</v>
      </c>
      <c r="B2302" t="s">
        <v>171</v>
      </c>
      <c r="D2302">
        <v>1</v>
      </c>
      <c r="E2302" t="s">
        <v>313</v>
      </c>
      <c r="F2302" t="s">
        <v>353</v>
      </c>
    </row>
    <row r="2303" spans="1:6" hidden="1" x14ac:dyDescent="0.35">
      <c r="A2303" s="110">
        <v>45887</v>
      </c>
      <c r="B2303" t="s">
        <v>341</v>
      </c>
      <c r="D2303">
        <v>9.8000000000000007</v>
      </c>
      <c r="E2303" t="s">
        <v>313</v>
      </c>
      <c r="F2303" t="s">
        <v>353</v>
      </c>
    </row>
    <row r="2304" spans="1:6" hidden="1" x14ac:dyDescent="0.35">
      <c r="A2304" s="110">
        <v>45887</v>
      </c>
      <c r="B2304" t="s">
        <v>45</v>
      </c>
      <c r="D2304">
        <v>0.78</v>
      </c>
      <c r="E2304" t="s">
        <v>386</v>
      </c>
      <c r="F2304" t="s">
        <v>353</v>
      </c>
    </row>
    <row r="2305" spans="1:7" hidden="1" x14ac:dyDescent="0.35">
      <c r="A2305" s="110">
        <v>45887</v>
      </c>
      <c r="B2305" t="s">
        <v>249</v>
      </c>
      <c r="D2305">
        <v>14</v>
      </c>
      <c r="E2305" t="s">
        <v>1</v>
      </c>
      <c r="F2305" t="s">
        <v>353</v>
      </c>
    </row>
    <row r="2306" spans="1:7" hidden="1" x14ac:dyDescent="0.35">
      <c r="A2306" s="110">
        <v>45887</v>
      </c>
      <c r="B2306" t="s">
        <v>432</v>
      </c>
      <c r="E2306" t="s">
        <v>1</v>
      </c>
      <c r="F2306" t="s">
        <v>353</v>
      </c>
    </row>
    <row r="2307" spans="1:7" hidden="1" x14ac:dyDescent="0.35">
      <c r="A2307" s="110">
        <v>45887</v>
      </c>
      <c r="B2307" t="s">
        <v>174</v>
      </c>
      <c r="D2307">
        <v>0.5</v>
      </c>
      <c r="E2307" t="s">
        <v>1</v>
      </c>
      <c r="F2307" t="s">
        <v>353</v>
      </c>
    </row>
    <row r="2308" spans="1:7" hidden="1" x14ac:dyDescent="0.35">
      <c r="A2308" s="110">
        <v>45887</v>
      </c>
      <c r="B2308" t="s">
        <v>634</v>
      </c>
      <c r="D2308">
        <v>14</v>
      </c>
      <c r="E2308" t="s">
        <v>3</v>
      </c>
      <c r="F2308" t="s">
        <v>353</v>
      </c>
    </row>
    <row r="2309" spans="1:7" hidden="1" x14ac:dyDescent="0.35">
      <c r="A2309" s="110">
        <v>45887</v>
      </c>
      <c r="B2309" t="s">
        <v>340</v>
      </c>
      <c r="D2309">
        <v>2.06</v>
      </c>
      <c r="E2309" t="s">
        <v>3</v>
      </c>
      <c r="F2309" t="s">
        <v>353</v>
      </c>
    </row>
    <row r="2310" spans="1:7" hidden="1" x14ac:dyDescent="0.35">
      <c r="A2310" s="110">
        <v>45887</v>
      </c>
      <c r="B2310" t="s">
        <v>661</v>
      </c>
      <c r="D2310">
        <v>0.96499999999999997</v>
      </c>
      <c r="E2310" t="s">
        <v>3</v>
      </c>
      <c r="F2310" t="s">
        <v>353</v>
      </c>
    </row>
    <row r="2311" spans="1:7" hidden="1" x14ac:dyDescent="0.35">
      <c r="A2311" s="110">
        <v>45887</v>
      </c>
      <c r="B2311" t="s">
        <v>214</v>
      </c>
      <c r="D2311">
        <v>8.1675000000000004</v>
      </c>
      <c r="E2311">
        <v>0</v>
      </c>
      <c r="F2311" t="s">
        <v>353</v>
      </c>
    </row>
    <row r="2312" spans="1:7" hidden="1" x14ac:dyDescent="0.35">
      <c r="A2312" s="110">
        <v>45894</v>
      </c>
      <c r="B2312" t="s">
        <v>116</v>
      </c>
      <c r="C2312" t="s">
        <v>254</v>
      </c>
      <c r="D2312">
        <v>1.25</v>
      </c>
      <c r="E2312" t="s">
        <v>383</v>
      </c>
      <c r="F2312" t="s">
        <v>356</v>
      </c>
    </row>
    <row r="2313" spans="1:7" hidden="1" x14ac:dyDescent="0.35">
      <c r="A2313" s="110">
        <v>45894</v>
      </c>
      <c r="B2313" t="s">
        <v>185</v>
      </c>
      <c r="C2313" t="s">
        <v>254</v>
      </c>
      <c r="D2313">
        <v>10</v>
      </c>
      <c r="E2313" t="s">
        <v>383</v>
      </c>
      <c r="F2313" t="s">
        <v>356</v>
      </c>
    </row>
    <row r="2314" spans="1:7" x14ac:dyDescent="0.35">
      <c r="A2314" s="110">
        <v>45894</v>
      </c>
      <c r="B2314" t="s">
        <v>186</v>
      </c>
      <c r="C2314" t="s">
        <v>264</v>
      </c>
      <c r="D2314">
        <v>3</v>
      </c>
      <c r="E2314" t="s">
        <v>383</v>
      </c>
      <c r="F2314" t="s">
        <v>356</v>
      </c>
      <c r="G2314">
        <v>1</v>
      </c>
    </row>
    <row r="2315" spans="1:7" hidden="1" x14ac:dyDescent="0.35">
      <c r="A2315" s="110">
        <v>45894</v>
      </c>
      <c r="B2315" t="s">
        <v>285</v>
      </c>
      <c r="C2315" t="s">
        <v>264</v>
      </c>
      <c r="D2315">
        <v>54</v>
      </c>
      <c r="E2315" t="s">
        <v>383</v>
      </c>
      <c r="F2315" t="s">
        <v>356</v>
      </c>
    </row>
    <row r="2316" spans="1:7" x14ac:dyDescent="0.35">
      <c r="A2316" s="110">
        <v>45894</v>
      </c>
      <c r="B2316" t="s">
        <v>288</v>
      </c>
      <c r="C2316" t="s">
        <v>254</v>
      </c>
      <c r="D2316">
        <v>0.59</v>
      </c>
      <c r="E2316" t="s">
        <v>383</v>
      </c>
      <c r="F2316" t="s">
        <v>356</v>
      </c>
      <c r="G2316">
        <v>1</v>
      </c>
    </row>
    <row r="2317" spans="1:7" x14ac:dyDescent="0.35">
      <c r="A2317" s="110">
        <v>45894</v>
      </c>
      <c r="B2317" t="s">
        <v>130</v>
      </c>
      <c r="C2317" t="s">
        <v>264</v>
      </c>
      <c r="D2317">
        <v>1</v>
      </c>
      <c r="E2317" t="s">
        <v>383</v>
      </c>
      <c r="F2317" t="s">
        <v>356</v>
      </c>
      <c r="G2317">
        <v>1</v>
      </c>
    </row>
    <row r="2318" spans="1:7" hidden="1" x14ac:dyDescent="0.35">
      <c r="A2318" s="110">
        <v>45894</v>
      </c>
      <c r="B2318" t="s">
        <v>298</v>
      </c>
      <c r="C2318" t="s">
        <v>264</v>
      </c>
      <c r="D2318">
        <v>95</v>
      </c>
      <c r="E2318" t="s">
        <v>383</v>
      </c>
      <c r="F2318" t="s">
        <v>356</v>
      </c>
    </row>
    <row r="2319" spans="1:7" hidden="1" x14ac:dyDescent="0.35">
      <c r="A2319" s="110">
        <v>45894</v>
      </c>
      <c r="B2319" t="s">
        <v>297</v>
      </c>
      <c r="C2319" t="s">
        <v>264</v>
      </c>
      <c r="D2319">
        <v>70</v>
      </c>
      <c r="E2319" t="s">
        <v>383</v>
      </c>
      <c r="F2319" t="s">
        <v>356</v>
      </c>
    </row>
    <row r="2320" spans="1:7" hidden="1" x14ac:dyDescent="0.35">
      <c r="A2320" s="110">
        <v>45894</v>
      </c>
      <c r="B2320" t="s">
        <v>355</v>
      </c>
      <c r="C2320" t="s">
        <v>264</v>
      </c>
      <c r="D2320">
        <v>1</v>
      </c>
      <c r="E2320" t="s">
        <v>383</v>
      </c>
      <c r="F2320" t="s">
        <v>356</v>
      </c>
    </row>
    <row r="2321" spans="1:7" hidden="1" x14ac:dyDescent="0.35">
      <c r="A2321" s="110">
        <v>45894</v>
      </c>
      <c r="B2321" t="s">
        <v>192</v>
      </c>
      <c r="C2321" t="s">
        <v>264</v>
      </c>
      <c r="D2321">
        <v>56</v>
      </c>
      <c r="E2321" t="s">
        <v>383</v>
      </c>
      <c r="F2321" t="s">
        <v>356</v>
      </c>
    </row>
    <row r="2322" spans="1:7" hidden="1" x14ac:dyDescent="0.35">
      <c r="A2322" s="110">
        <v>45894</v>
      </c>
      <c r="B2322" t="s">
        <v>195</v>
      </c>
      <c r="C2322" t="s">
        <v>254</v>
      </c>
      <c r="D2322">
        <v>0.25</v>
      </c>
      <c r="E2322" t="s">
        <v>383</v>
      </c>
      <c r="F2322" t="s">
        <v>356</v>
      </c>
    </row>
    <row r="2323" spans="1:7" x14ac:dyDescent="0.35">
      <c r="A2323" s="110">
        <v>45894</v>
      </c>
      <c r="B2323" t="s">
        <v>287</v>
      </c>
      <c r="C2323" t="s">
        <v>254</v>
      </c>
      <c r="D2323">
        <v>0.7</v>
      </c>
      <c r="E2323" t="s">
        <v>383</v>
      </c>
      <c r="F2323" t="s">
        <v>356</v>
      </c>
      <c r="G2323">
        <v>1</v>
      </c>
    </row>
    <row r="2324" spans="1:7" hidden="1" x14ac:dyDescent="0.35">
      <c r="A2324" s="110">
        <v>45894</v>
      </c>
      <c r="B2324" t="s">
        <v>299</v>
      </c>
      <c r="C2324" t="s">
        <v>264</v>
      </c>
      <c r="D2324">
        <v>1</v>
      </c>
      <c r="E2324" t="s">
        <v>383</v>
      </c>
      <c r="F2324" t="s">
        <v>356</v>
      </c>
    </row>
    <row r="2325" spans="1:7" hidden="1" x14ac:dyDescent="0.35">
      <c r="A2325" s="110">
        <v>45894</v>
      </c>
      <c r="B2325" t="s">
        <v>418</v>
      </c>
      <c r="C2325" t="s">
        <v>254</v>
      </c>
      <c r="D2325">
        <v>2.1239999999999997</v>
      </c>
      <c r="E2325" t="s">
        <v>383</v>
      </c>
      <c r="F2325" t="s">
        <v>356</v>
      </c>
    </row>
    <row r="2326" spans="1:7" hidden="1" x14ac:dyDescent="0.35">
      <c r="A2326" s="110">
        <v>45894</v>
      </c>
      <c r="B2326" t="s">
        <v>419</v>
      </c>
      <c r="C2326" t="s">
        <v>254</v>
      </c>
      <c r="D2326">
        <v>1</v>
      </c>
      <c r="E2326" t="s">
        <v>383</v>
      </c>
      <c r="F2326" t="s">
        <v>356</v>
      </c>
    </row>
    <row r="2327" spans="1:7" hidden="1" x14ac:dyDescent="0.35">
      <c r="A2327" s="110">
        <v>45894</v>
      </c>
      <c r="B2327" t="s">
        <v>420</v>
      </c>
      <c r="C2327" t="s">
        <v>254</v>
      </c>
      <c r="D2327">
        <v>1</v>
      </c>
      <c r="E2327" t="s">
        <v>383</v>
      </c>
      <c r="F2327" t="s">
        <v>356</v>
      </c>
    </row>
    <row r="2328" spans="1:7" hidden="1" x14ac:dyDescent="0.35">
      <c r="A2328" s="110">
        <v>45894</v>
      </c>
      <c r="B2328" t="s">
        <v>421</v>
      </c>
      <c r="C2328" t="s">
        <v>254</v>
      </c>
      <c r="D2328">
        <v>1</v>
      </c>
      <c r="E2328" t="s">
        <v>383</v>
      </c>
      <c r="F2328" t="s">
        <v>356</v>
      </c>
    </row>
    <row r="2329" spans="1:7" hidden="1" x14ac:dyDescent="0.35">
      <c r="A2329" s="110">
        <v>45894</v>
      </c>
      <c r="B2329" t="s">
        <v>116</v>
      </c>
      <c r="C2329" t="s">
        <v>254</v>
      </c>
      <c r="D2329">
        <v>1.25</v>
      </c>
      <c r="E2329" t="s">
        <v>383</v>
      </c>
      <c r="F2329" t="s">
        <v>356</v>
      </c>
    </row>
    <row r="2330" spans="1:7" hidden="1" x14ac:dyDescent="0.35">
      <c r="A2330" s="110">
        <v>45894</v>
      </c>
      <c r="B2330" t="s">
        <v>422</v>
      </c>
      <c r="C2330" t="s">
        <v>254</v>
      </c>
      <c r="D2330">
        <v>1</v>
      </c>
      <c r="E2330" t="s">
        <v>383</v>
      </c>
      <c r="F2330" t="s">
        <v>356</v>
      </c>
    </row>
    <row r="2331" spans="1:7" hidden="1" x14ac:dyDescent="0.35">
      <c r="A2331" s="110">
        <v>45894</v>
      </c>
      <c r="B2331" t="s">
        <v>423</v>
      </c>
      <c r="C2331" t="s">
        <v>254</v>
      </c>
      <c r="D2331">
        <v>1</v>
      </c>
      <c r="E2331" t="s">
        <v>383</v>
      </c>
      <c r="F2331" t="s">
        <v>356</v>
      </c>
    </row>
    <row r="2332" spans="1:7" x14ac:dyDescent="0.35">
      <c r="A2332" s="110">
        <v>45894</v>
      </c>
      <c r="B2332" t="s">
        <v>426</v>
      </c>
      <c r="C2332" t="s">
        <v>280</v>
      </c>
      <c r="D2332">
        <v>0</v>
      </c>
      <c r="E2332" t="s">
        <v>383</v>
      </c>
      <c r="F2332" t="s">
        <v>356</v>
      </c>
      <c r="G2332">
        <v>1</v>
      </c>
    </row>
    <row r="2333" spans="1:7" x14ac:dyDescent="0.35">
      <c r="A2333" s="110">
        <v>45894</v>
      </c>
      <c r="B2333" t="s">
        <v>427</v>
      </c>
      <c r="C2333" t="s">
        <v>280</v>
      </c>
      <c r="D2333">
        <v>1</v>
      </c>
      <c r="E2333" t="s">
        <v>383</v>
      </c>
      <c r="F2333" t="s">
        <v>356</v>
      </c>
      <c r="G2333">
        <v>1</v>
      </c>
    </row>
    <row r="2334" spans="1:7" hidden="1" x14ac:dyDescent="0.35">
      <c r="A2334" s="110">
        <v>45894</v>
      </c>
      <c r="B2334" t="s">
        <v>428</v>
      </c>
      <c r="C2334" t="s">
        <v>280</v>
      </c>
      <c r="D2334">
        <v>3.1</v>
      </c>
      <c r="E2334" t="s">
        <v>383</v>
      </c>
      <c r="F2334" t="s">
        <v>356</v>
      </c>
    </row>
    <row r="2335" spans="1:7" hidden="1" x14ac:dyDescent="0.35">
      <c r="A2335" s="110">
        <v>45894</v>
      </c>
      <c r="B2335" t="s">
        <v>429</v>
      </c>
      <c r="C2335" t="s">
        <v>254</v>
      </c>
      <c r="D2335">
        <v>0.5</v>
      </c>
      <c r="E2335" t="s">
        <v>383</v>
      </c>
      <c r="F2335" t="s">
        <v>356</v>
      </c>
    </row>
    <row r="2336" spans="1:7" hidden="1" x14ac:dyDescent="0.35">
      <c r="A2336" s="110">
        <v>45894</v>
      </c>
      <c r="B2336" t="s">
        <v>111</v>
      </c>
      <c r="C2336" t="s">
        <v>264</v>
      </c>
      <c r="D2336">
        <v>1.75</v>
      </c>
      <c r="E2336" t="s">
        <v>383</v>
      </c>
      <c r="F2336" t="s">
        <v>356</v>
      </c>
    </row>
    <row r="2337" spans="1:7" x14ac:dyDescent="0.35">
      <c r="A2337" s="110">
        <v>45894</v>
      </c>
      <c r="B2337" t="s">
        <v>213</v>
      </c>
      <c r="C2337" t="s">
        <v>280</v>
      </c>
      <c r="D2337">
        <v>1</v>
      </c>
      <c r="E2337" t="s">
        <v>383</v>
      </c>
      <c r="F2337" t="s">
        <v>356</v>
      </c>
      <c r="G2337">
        <v>1</v>
      </c>
    </row>
    <row r="2338" spans="1:7" x14ac:dyDescent="0.35">
      <c r="A2338" s="110">
        <v>45894</v>
      </c>
      <c r="B2338" t="s">
        <v>350</v>
      </c>
      <c r="C2338" t="s">
        <v>438</v>
      </c>
      <c r="D2338">
        <v>1.5</v>
      </c>
      <c r="E2338" t="s">
        <v>3</v>
      </c>
      <c r="F2338" t="s">
        <v>356</v>
      </c>
      <c r="G2338">
        <v>1</v>
      </c>
    </row>
    <row r="2339" spans="1:7" hidden="1" x14ac:dyDescent="0.35">
      <c r="A2339" s="110">
        <v>45894</v>
      </c>
      <c r="B2339" t="s">
        <v>116</v>
      </c>
      <c r="C2339" t="s">
        <v>254</v>
      </c>
      <c r="D2339">
        <v>1.25</v>
      </c>
      <c r="E2339" t="s">
        <v>383</v>
      </c>
      <c r="F2339" t="s">
        <v>356</v>
      </c>
    </row>
    <row r="2340" spans="1:7" hidden="1" x14ac:dyDescent="0.35">
      <c r="A2340" s="110">
        <v>45894</v>
      </c>
      <c r="B2340" t="s">
        <v>127</v>
      </c>
      <c r="C2340" t="s">
        <v>264</v>
      </c>
      <c r="D2340">
        <v>86</v>
      </c>
      <c r="E2340" t="s">
        <v>383</v>
      </c>
      <c r="F2340" t="s">
        <v>356</v>
      </c>
    </row>
    <row r="2341" spans="1:7" x14ac:dyDescent="0.35">
      <c r="A2341" s="110">
        <v>45894</v>
      </c>
      <c r="B2341" t="s">
        <v>129</v>
      </c>
      <c r="C2341" t="s">
        <v>264</v>
      </c>
      <c r="D2341">
        <v>4</v>
      </c>
      <c r="E2341" t="s">
        <v>383</v>
      </c>
      <c r="F2341" t="s">
        <v>356</v>
      </c>
      <c r="G2341">
        <v>1</v>
      </c>
    </row>
    <row r="2342" spans="1:7" hidden="1" x14ac:dyDescent="0.35">
      <c r="A2342" s="110">
        <v>45894</v>
      </c>
      <c r="B2342" t="s">
        <v>128</v>
      </c>
      <c r="C2342" t="s">
        <v>264</v>
      </c>
      <c r="D2342">
        <v>16</v>
      </c>
      <c r="E2342" t="s">
        <v>383</v>
      </c>
      <c r="F2342" t="s">
        <v>356</v>
      </c>
    </row>
    <row r="2343" spans="1:7" hidden="1" x14ac:dyDescent="0.35">
      <c r="A2343" s="110">
        <v>45894</v>
      </c>
      <c r="B2343" t="s">
        <v>193</v>
      </c>
      <c r="C2343" t="s">
        <v>264</v>
      </c>
      <c r="D2343">
        <v>25</v>
      </c>
      <c r="E2343" t="s">
        <v>383</v>
      </c>
      <c r="F2343" t="s">
        <v>356</v>
      </c>
    </row>
    <row r="2344" spans="1:7" hidden="1" x14ac:dyDescent="0.35">
      <c r="A2344" s="110">
        <v>45894</v>
      </c>
      <c r="B2344" t="s">
        <v>653</v>
      </c>
      <c r="C2344" t="s">
        <v>254</v>
      </c>
      <c r="D2344">
        <v>0.13700000000000001</v>
      </c>
      <c r="E2344" t="s">
        <v>383</v>
      </c>
      <c r="F2344" t="s">
        <v>356</v>
      </c>
    </row>
    <row r="2345" spans="1:7" hidden="1" x14ac:dyDescent="0.35">
      <c r="A2345" s="110">
        <v>45894</v>
      </c>
      <c r="B2345" t="s">
        <v>654</v>
      </c>
      <c r="C2345" t="s">
        <v>254</v>
      </c>
      <c r="D2345">
        <v>0.27</v>
      </c>
      <c r="E2345" t="s">
        <v>383</v>
      </c>
      <c r="F2345" t="s">
        <v>356</v>
      </c>
    </row>
    <row r="2346" spans="1:7" hidden="1" x14ac:dyDescent="0.35">
      <c r="A2346" s="110">
        <v>45894</v>
      </c>
      <c r="B2346" t="s">
        <v>655</v>
      </c>
      <c r="C2346" t="s">
        <v>254</v>
      </c>
      <c r="D2346">
        <v>0.42000000000000004</v>
      </c>
      <c r="E2346" t="s">
        <v>383</v>
      </c>
      <c r="F2346" t="s">
        <v>356</v>
      </c>
    </row>
    <row r="2347" spans="1:7" hidden="1" x14ac:dyDescent="0.35">
      <c r="A2347" s="110">
        <v>45894</v>
      </c>
      <c r="B2347" t="s">
        <v>154</v>
      </c>
      <c r="C2347" t="s">
        <v>257</v>
      </c>
      <c r="D2347">
        <v>1</v>
      </c>
      <c r="E2347" t="s">
        <v>386</v>
      </c>
      <c r="F2347" t="s">
        <v>356</v>
      </c>
    </row>
    <row r="2348" spans="1:7" hidden="1" x14ac:dyDescent="0.35">
      <c r="A2348" s="110">
        <v>45894</v>
      </c>
      <c r="B2348" t="s">
        <v>512</v>
      </c>
      <c r="C2348" t="s">
        <v>257</v>
      </c>
      <c r="D2348">
        <v>0.5</v>
      </c>
      <c r="E2348" t="s">
        <v>386</v>
      </c>
      <c r="F2348" t="s">
        <v>356</v>
      </c>
    </row>
    <row r="2349" spans="1:7" hidden="1" x14ac:dyDescent="0.35">
      <c r="A2349" s="110">
        <v>45894</v>
      </c>
      <c r="B2349" t="s">
        <v>156</v>
      </c>
      <c r="C2349" t="s">
        <v>257</v>
      </c>
      <c r="D2349">
        <v>1</v>
      </c>
      <c r="E2349" t="s">
        <v>386</v>
      </c>
      <c r="F2349" t="s">
        <v>356</v>
      </c>
    </row>
    <row r="2350" spans="1:7" hidden="1" x14ac:dyDescent="0.35">
      <c r="A2350" s="110">
        <v>45894</v>
      </c>
      <c r="B2350" t="s">
        <v>514</v>
      </c>
      <c r="C2350" t="s">
        <v>257</v>
      </c>
      <c r="D2350">
        <v>0.5</v>
      </c>
      <c r="E2350" t="s">
        <v>386</v>
      </c>
      <c r="F2350" t="s">
        <v>356</v>
      </c>
    </row>
    <row r="2351" spans="1:7" hidden="1" x14ac:dyDescent="0.35">
      <c r="A2351" s="110">
        <v>45894</v>
      </c>
      <c r="B2351" t="s">
        <v>157</v>
      </c>
      <c r="C2351" t="s">
        <v>254</v>
      </c>
      <c r="D2351">
        <v>1.8</v>
      </c>
      <c r="E2351" t="s">
        <v>386</v>
      </c>
      <c r="F2351" t="s">
        <v>356</v>
      </c>
    </row>
    <row r="2352" spans="1:7" hidden="1" x14ac:dyDescent="0.35">
      <c r="A2352" s="110">
        <v>45894</v>
      </c>
      <c r="B2352" t="s">
        <v>164</v>
      </c>
      <c r="C2352" t="s">
        <v>254</v>
      </c>
      <c r="D2352">
        <v>1.1000000000000001</v>
      </c>
      <c r="E2352" t="s">
        <v>386</v>
      </c>
      <c r="F2352" t="s">
        <v>356</v>
      </c>
    </row>
    <row r="2353" spans="1:6" hidden="1" x14ac:dyDescent="0.35">
      <c r="A2353" s="110">
        <v>45894</v>
      </c>
      <c r="B2353" t="s">
        <v>163</v>
      </c>
      <c r="C2353" t="s">
        <v>254</v>
      </c>
      <c r="D2353">
        <v>1.2</v>
      </c>
      <c r="E2353" t="s">
        <v>386</v>
      </c>
      <c r="F2353" t="s">
        <v>356</v>
      </c>
    </row>
    <row r="2354" spans="1:6" hidden="1" x14ac:dyDescent="0.35">
      <c r="A2354" s="110">
        <v>45894</v>
      </c>
      <c r="B2354" t="s">
        <v>625</v>
      </c>
      <c r="C2354" t="s">
        <v>264</v>
      </c>
      <c r="D2354">
        <v>1</v>
      </c>
      <c r="E2354" t="s">
        <v>386</v>
      </c>
      <c r="F2354" t="s">
        <v>356</v>
      </c>
    </row>
    <row r="2355" spans="1:6" hidden="1" x14ac:dyDescent="0.35">
      <c r="A2355" s="110">
        <v>45894</v>
      </c>
      <c r="B2355" t="s">
        <v>45</v>
      </c>
      <c r="C2355" t="s">
        <v>254</v>
      </c>
      <c r="D2355">
        <v>1.9</v>
      </c>
      <c r="E2355" t="s">
        <v>386</v>
      </c>
      <c r="F2355" t="s">
        <v>356</v>
      </c>
    </row>
    <row r="2356" spans="1:6" hidden="1" x14ac:dyDescent="0.35">
      <c r="A2356" s="110">
        <v>45894</v>
      </c>
      <c r="B2356" t="s">
        <v>582</v>
      </c>
      <c r="C2356" t="s">
        <v>254</v>
      </c>
      <c r="D2356">
        <v>1.9</v>
      </c>
      <c r="E2356" t="s">
        <v>386</v>
      </c>
      <c r="F2356" t="s">
        <v>356</v>
      </c>
    </row>
    <row r="2357" spans="1:6" hidden="1" x14ac:dyDescent="0.35">
      <c r="A2357" s="110">
        <v>45894</v>
      </c>
      <c r="B2357" t="s">
        <v>626</v>
      </c>
      <c r="C2357" t="s">
        <v>254</v>
      </c>
      <c r="D2357">
        <v>1.9</v>
      </c>
      <c r="E2357" t="s">
        <v>3</v>
      </c>
      <c r="F2357" t="s">
        <v>356</v>
      </c>
    </row>
    <row r="2358" spans="1:6" hidden="1" x14ac:dyDescent="0.35">
      <c r="A2358" s="110">
        <v>45894</v>
      </c>
      <c r="B2358" t="s">
        <v>516</v>
      </c>
      <c r="C2358" t="s">
        <v>254</v>
      </c>
      <c r="D2358">
        <v>6.6</v>
      </c>
      <c r="E2358" t="s">
        <v>3</v>
      </c>
      <c r="F2358" t="s">
        <v>356</v>
      </c>
    </row>
    <row r="2359" spans="1:6" hidden="1" x14ac:dyDescent="0.35">
      <c r="A2359" s="110">
        <v>45894</v>
      </c>
      <c r="B2359" t="s">
        <v>623</v>
      </c>
      <c r="C2359" t="s">
        <v>254</v>
      </c>
      <c r="D2359">
        <v>3.3</v>
      </c>
      <c r="E2359" t="s">
        <v>3</v>
      </c>
      <c r="F2359" t="s">
        <v>356</v>
      </c>
    </row>
    <row r="2360" spans="1:6" hidden="1" x14ac:dyDescent="0.35">
      <c r="A2360" s="110">
        <v>45894</v>
      </c>
      <c r="B2360" t="s">
        <v>503</v>
      </c>
      <c r="C2360" t="s">
        <v>254</v>
      </c>
      <c r="D2360">
        <v>1.2</v>
      </c>
      <c r="E2360" t="s">
        <v>386</v>
      </c>
      <c r="F2360" t="s">
        <v>356</v>
      </c>
    </row>
    <row r="2361" spans="1:6" hidden="1" x14ac:dyDescent="0.35">
      <c r="A2361" s="110">
        <v>45894</v>
      </c>
      <c r="B2361" t="s">
        <v>55</v>
      </c>
      <c r="C2361" t="s">
        <v>257</v>
      </c>
      <c r="D2361">
        <v>0.5</v>
      </c>
      <c r="E2361" t="s">
        <v>386</v>
      </c>
      <c r="F2361" t="s">
        <v>356</v>
      </c>
    </row>
    <row r="2362" spans="1:6" hidden="1" x14ac:dyDescent="0.35">
      <c r="A2362" s="110">
        <v>45894</v>
      </c>
      <c r="B2362" t="s">
        <v>668</v>
      </c>
      <c r="C2362" t="s">
        <v>264</v>
      </c>
      <c r="D2362">
        <v>2</v>
      </c>
      <c r="E2362" t="s">
        <v>3</v>
      </c>
      <c r="F2362" t="s">
        <v>356</v>
      </c>
    </row>
    <row r="2363" spans="1:6" hidden="1" x14ac:dyDescent="0.35">
      <c r="A2363" s="110">
        <v>45894</v>
      </c>
      <c r="B2363" t="s">
        <v>505</v>
      </c>
      <c r="C2363" t="s">
        <v>264</v>
      </c>
      <c r="D2363">
        <v>2</v>
      </c>
      <c r="E2363" t="s">
        <v>3</v>
      </c>
      <c r="F2363" t="s">
        <v>356</v>
      </c>
    </row>
    <row r="2364" spans="1:6" hidden="1" x14ac:dyDescent="0.35">
      <c r="A2364" s="110">
        <v>45894</v>
      </c>
      <c r="B2364" t="s">
        <v>648</v>
      </c>
      <c r="C2364" t="s">
        <v>264</v>
      </c>
      <c r="D2364">
        <v>2</v>
      </c>
      <c r="E2364" t="s">
        <v>3</v>
      </c>
      <c r="F2364" t="s">
        <v>356</v>
      </c>
    </row>
    <row r="2365" spans="1:6" hidden="1" x14ac:dyDescent="0.35">
      <c r="A2365" s="110">
        <v>45894</v>
      </c>
      <c r="B2365" t="s">
        <v>669</v>
      </c>
      <c r="C2365" t="s">
        <v>264</v>
      </c>
      <c r="D2365">
        <v>2</v>
      </c>
      <c r="E2365" t="s">
        <v>3</v>
      </c>
      <c r="F2365" t="s">
        <v>356</v>
      </c>
    </row>
    <row r="2366" spans="1:6" hidden="1" x14ac:dyDescent="0.35">
      <c r="A2366" s="110">
        <v>45894</v>
      </c>
      <c r="B2366" t="s">
        <v>670</v>
      </c>
      <c r="C2366" t="s">
        <v>264</v>
      </c>
      <c r="D2366">
        <v>2</v>
      </c>
      <c r="E2366" t="s">
        <v>3</v>
      </c>
      <c r="F2366" t="s">
        <v>356</v>
      </c>
    </row>
    <row r="2367" spans="1:6" hidden="1" x14ac:dyDescent="0.35">
      <c r="A2367" s="110">
        <v>45894</v>
      </c>
      <c r="B2367" t="s">
        <v>123</v>
      </c>
      <c r="C2367" t="s">
        <v>264</v>
      </c>
      <c r="D2367">
        <v>3</v>
      </c>
      <c r="E2367" t="s">
        <v>3</v>
      </c>
      <c r="F2367" t="s">
        <v>356</v>
      </c>
    </row>
    <row r="2368" spans="1:6" hidden="1" x14ac:dyDescent="0.35">
      <c r="A2368" s="110">
        <v>45894</v>
      </c>
      <c r="B2368" t="s">
        <v>646</v>
      </c>
      <c r="C2368" t="s">
        <v>254</v>
      </c>
      <c r="D2368">
        <v>8</v>
      </c>
      <c r="E2368" t="s">
        <v>3</v>
      </c>
      <c r="F2368" t="s">
        <v>356</v>
      </c>
    </row>
    <row r="2369" spans="1:6" hidden="1" x14ac:dyDescent="0.35">
      <c r="A2369" s="110">
        <v>45894</v>
      </c>
      <c r="B2369" t="s">
        <v>145</v>
      </c>
      <c r="C2369" t="s">
        <v>438</v>
      </c>
      <c r="D2369">
        <v>1.5</v>
      </c>
      <c r="E2369" t="s">
        <v>5</v>
      </c>
      <c r="F2369" t="s">
        <v>356</v>
      </c>
    </row>
    <row r="2370" spans="1:6" hidden="1" x14ac:dyDescent="0.35">
      <c r="A2370" s="110">
        <v>45894</v>
      </c>
      <c r="B2370" t="s">
        <v>436</v>
      </c>
      <c r="C2370" t="s">
        <v>264</v>
      </c>
      <c r="E2370">
        <v>0</v>
      </c>
      <c r="F2370" t="s">
        <v>356</v>
      </c>
    </row>
    <row r="2371" spans="1:6" hidden="1" x14ac:dyDescent="0.35">
      <c r="A2371" s="110">
        <v>45894</v>
      </c>
      <c r="B2371" t="s">
        <v>150</v>
      </c>
      <c r="C2371" t="s">
        <v>264</v>
      </c>
      <c r="D2371">
        <v>7</v>
      </c>
      <c r="E2371" t="s">
        <v>5</v>
      </c>
      <c r="F2371" t="s">
        <v>356</v>
      </c>
    </row>
    <row r="2372" spans="1:6" hidden="1" x14ac:dyDescent="0.35">
      <c r="A2372" s="110">
        <v>45894</v>
      </c>
      <c r="B2372" t="s">
        <v>146</v>
      </c>
      <c r="C2372" t="s">
        <v>264</v>
      </c>
      <c r="D2372">
        <v>7</v>
      </c>
      <c r="E2372" t="s">
        <v>5</v>
      </c>
      <c r="F2372" t="s">
        <v>356</v>
      </c>
    </row>
    <row r="2373" spans="1:6" hidden="1" x14ac:dyDescent="0.35">
      <c r="A2373" s="110">
        <v>45894</v>
      </c>
      <c r="B2373" t="s">
        <v>138</v>
      </c>
      <c r="C2373" t="s">
        <v>264</v>
      </c>
      <c r="D2373">
        <v>2</v>
      </c>
      <c r="E2373" t="s">
        <v>5</v>
      </c>
      <c r="F2373" t="s">
        <v>356</v>
      </c>
    </row>
    <row r="2374" spans="1:6" hidden="1" x14ac:dyDescent="0.35">
      <c r="A2374" s="110">
        <v>45894</v>
      </c>
      <c r="B2374" t="s">
        <v>142</v>
      </c>
      <c r="C2374" t="s">
        <v>282</v>
      </c>
      <c r="D2374">
        <v>20</v>
      </c>
      <c r="E2374" t="s">
        <v>5</v>
      </c>
      <c r="F2374" t="s">
        <v>356</v>
      </c>
    </row>
    <row r="2375" spans="1:6" hidden="1" x14ac:dyDescent="0.35">
      <c r="A2375" s="110">
        <v>45894</v>
      </c>
      <c r="B2375" t="s">
        <v>258</v>
      </c>
      <c r="C2375" t="s">
        <v>282</v>
      </c>
      <c r="D2375">
        <v>0</v>
      </c>
      <c r="E2375" t="s">
        <v>5</v>
      </c>
      <c r="F2375" t="s">
        <v>356</v>
      </c>
    </row>
    <row r="2376" spans="1:6" hidden="1" x14ac:dyDescent="0.35">
      <c r="A2376" s="110">
        <v>45894</v>
      </c>
      <c r="B2376" t="s">
        <v>226</v>
      </c>
      <c r="C2376" t="s">
        <v>282</v>
      </c>
      <c r="D2376">
        <v>0.5</v>
      </c>
      <c r="E2376" t="s">
        <v>5</v>
      </c>
      <c r="F2376" t="s">
        <v>356</v>
      </c>
    </row>
    <row r="2377" spans="1:6" hidden="1" x14ac:dyDescent="0.35">
      <c r="A2377" s="110">
        <v>45894</v>
      </c>
      <c r="B2377" t="s">
        <v>137</v>
      </c>
      <c r="C2377" t="s">
        <v>282</v>
      </c>
      <c r="D2377">
        <v>0.5</v>
      </c>
      <c r="E2377" t="s">
        <v>5</v>
      </c>
      <c r="F2377" t="s">
        <v>356</v>
      </c>
    </row>
    <row r="2378" spans="1:6" hidden="1" x14ac:dyDescent="0.35">
      <c r="A2378" s="110">
        <v>45894</v>
      </c>
      <c r="B2378" t="s">
        <v>136</v>
      </c>
      <c r="C2378" t="s">
        <v>264</v>
      </c>
      <c r="D2378">
        <v>22</v>
      </c>
      <c r="E2378" t="s">
        <v>5</v>
      </c>
      <c r="F2378" t="s">
        <v>356</v>
      </c>
    </row>
    <row r="2379" spans="1:6" hidden="1" x14ac:dyDescent="0.35">
      <c r="A2379" s="110">
        <v>45894</v>
      </c>
      <c r="B2379" t="s">
        <v>147</v>
      </c>
      <c r="C2379" t="s">
        <v>264</v>
      </c>
      <c r="D2379">
        <v>22</v>
      </c>
      <c r="E2379" t="s">
        <v>5</v>
      </c>
      <c r="F2379" t="s">
        <v>356</v>
      </c>
    </row>
    <row r="2380" spans="1:6" hidden="1" x14ac:dyDescent="0.35">
      <c r="A2380" s="110">
        <v>45894</v>
      </c>
      <c r="B2380" t="s">
        <v>135</v>
      </c>
      <c r="C2380" t="s">
        <v>264</v>
      </c>
      <c r="D2380">
        <v>9</v>
      </c>
      <c r="E2380" t="s">
        <v>5</v>
      </c>
      <c r="F2380" t="s">
        <v>356</v>
      </c>
    </row>
    <row r="2381" spans="1:6" hidden="1" x14ac:dyDescent="0.35">
      <c r="A2381" s="110">
        <v>45894</v>
      </c>
      <c r="B2381" t="s">
        <v>139</v>
      </c>
      <c r="C2381" t="s">
        <v>264</v>
      </c>
      <c r="D2381">
        <v>1</v>
      </c>
      <c r="E2381" t="s">
        <v>5</v>
      </c>
      <c r="F2381" t="s">
        <v>356</v>
      </c>
    </row>
    <row r="2382" spans="1:6" hidden="1" x14ac:dyDescent="0.35">
      <c r="A2382" s="110">
        <v>45894</v>
      </c>
      <c r="B2382" t="s">
        <v>131</v>
      </c>
      <c r="E2382" t="s">
        <v>5</v>
      </c>
      <c r="F2382" t="s">
        <v>356</v>
      </c>
    </row>
    <row r="2383" spans="1:6" hidden="1" x14ac:dyDescent="0.35">
      <c r="A2383" s="110">
        <v>45894</v>
      </c>
      <c r="B2383" t="s">
        <v>140</v>
      </c>
      <c r="C2383" t="s">
        <v>282</v>
      </c>
      <c r="D2383">
        <v>0.15</v>
      </c>
      <c r="E2383" t="s">
        <v>5</v>
      </c>
      <c r="F2383" t="s">
        <v>356</v>
      </c>
    </row>
    <row r="2384" spans="1:6" hidden="1" x14ac:dyDescent="0.35">
      <c r="A2384" s="110">
        <v>45894</v>
      </c>
      <c r="B2384" t="s">
        <v>290</v>
      </c>
      <c r="C2384" t="s">
        <v>254</v>
      </c>
      <c r="D2384">
        <v>1</v>
      </c>
      <c r="E2384" t="s">
        <v>5</v>
      </c>
      <c r="F2384" t="s">
        <v>356</v>
      </c>
    </row>
    <row r="2385" spans="1:6" hidden="1" x14ac:dyDescent="0.35">
      <c r="A2385" s="110">
        <v>45894</v>
      </c>
      <c r="B2385" t="s">
        <v>143</v>
      </c>
      <c r="C2385" t="s">
        <v>439</v>
      </c>
      <c r="E2385" t="s">
        <v>5</v>
      </c>
      <c r="F2385" t="s">
        <v>356</v>
      </c>
    </row>
    <row r="2386" spans="1:6" hidden="1" x14ac:dyDescent="0.35">
      <c r="A2386" s="110">
        <v>45894</v>
      </c>
      <c r="B2386" t="s">
        <v>227</v>
      </c>
      <c r="E2386" t="s">
        <v>5</v>
      </c>
      <c r="F2386" t="s">
        <v>356</v>
      </c>
    </row>
    <row r="2387" spans="1:6" hidden="1" x14ac:dyDescent="0.35">
      <c r="A2387" s="110">
        <v>45894</v>
      </c>
      <c r="B2387" t="s">
        <v>148</v>
      </c>
      <c r="C2387" t="s">
        <v>282</v>
      </c>
      <c r="D2387">
        <v>0.1</v>
      </c>
      <c r="E2387" t="s">
        <v>5</v>
      </c>
      <c r="F2387" t="s">
        <v>356</v>
      </c>
    </row>
    <row r="2388" spans="1:6" hidden="1" x14ac:dyDescent="0.35">
      <c r="A2388" s="110">
        <v>45894</v>
      </c>
      <c r="B2388" t="s">
        <v>149</v>
      </c>
      <c r="C2388" t="s">
        <v>282</v>
      </c>
      <c r="D2388">
        <v>0.75</v>
      </c>
      <c r="E2388" t="s">
        <v>5</v>
      </c>
      <c r="F2388" t="s">
        <v>356</v>
      </c>
    </row>
    <row r="2389" spans="1:6" hidden="1" x14ac:dyDescent="0.35">
      <c r="A2389" s="110">
        <v>45894</v>
      </c>
      <c r="B2389" t="s">
        <v>289</v>
      </c>
      <c r="C2389" t="s">
        <v>264</v>
      </c>
      <c r="D2389">
        <v>25</v>
      </c>
      <c r="E2389" t="s">
        <v>5</v>
      </c>
      <c r="F2389" t="s">
        <v>356</v>
      </c>
    </row>
    <row r="2390" spans="1:6" hidden="1" x14ac:dyDescent="0.35">
      <c r="A2390" s="110">
        <v>45894</v>
      </c>
      <c r="B2390" t="s">
        <v>132</v>
      </c>
      <c r="C2390" t="s">
        <v>264</v>
      </c>
      <c r="D2390">
        <v>6</v>
      </c>
      <c r="E2390" t="s">
        <v>5</v>
      </c>
      <c r="F2390" t="s">
        <v>356</v>
      </c>
    </row>
    <row r="2391" spans="1:6" hidden="1" x14ac:dyDescent="0.35">
      <c r="A2391" s="110">
        <v>45894</v>
      </c>
      <c r="B2391" t="s">
        <v>144</v>
      </c>
      <c r="C2391" t="s">
        <v>264</v>
      </c>
      <c r="D2391">
        <v>5</v>
      </c>
      <c r="E2391" t="s">
        <v>5</v>
      </c>
      <c r="F2391" t="s">
        <v>356</v>
      </c>
    </row>
    <row r="2392" spans="1:6" hidden="1" x14ac:dyDescent="0.35">
      <c r="A2392" s="110">
        <v>45894</v>
      </c>
      <c r="B2392" t="s">
        <v>349</v>
      </c>
      <c r="C2392" t="s">
        <v>438</v>
      </c>
      <c r="D2392">
        <v>8</v>
      </c>
      <c r="E2392" t="s">
        <v>5</v>
      </c>
      <c r="F2392" t="s">
        <v>356</v>
      </c>
    </row>
    <row r="2393" spans="1:6" hidden="1" x14ac:dyDescent="0.35">
      <c r="A2393" s="110">
        <v>45894</v>
      </c>
      <c r="B2393" t="s">
        <v>134</v>
      </c>
      <c r="C2393" t="s">
        <v>440</v>
      </c>
      <c r="E2393" t="s">
        <v>5</v>
      </c>
      <c r="F2393" t="s">
        <v>356</v>
      </c>
    </row>
    <row r="2394" spans="1:6" hidden="1" x14ac:dyDescent="0.35">
      <c r="A2394" s="110">
        <v>45894</v>
      </c>
      <c r="B2394" t="s">
        <v>453</v>
      </c>
      <c r="C2394" t="s">
        <v>264</v>
      </c>
      <c r="D2394">
        <v>0</v>
      </c>
      <c r="E2394" t="s">
        <v>5</v>
      </c>
      <c r="F2394" t="s">
        <v>356</v>
      </c>
    </row>
    <row r="2395" spans="1:6" hidden="1" x14ac:dyDescent="0.35">
      <c r="A2395" s="110">
        <v>45894</v>
      </c>
      <c r="B2395" t="s">
        <v>441</v>
      </c>
      <c r="C2395" t="s">
        <v>264</v>
      </c>
      <c r="E2395" t="s">
        <v>5</v>
      </c>
      <c r="F2395" t="s">
        <v>356</v>
      </c>
    </row>
    <row r="2396" spans="1:6" hidden="1" x14ac:dyDescent="0.35">
      <c r="A2396" s="110">
        <v>45894</v>
      </c>
      <c r="B2396" t="s">
        <v>442</v>
      </c>
      <c r="C2396" t="s">
        <v>264</v>
      </c>
      <c r="D2396">
        <v>0</v>
      </c>
      <c r="E2396" t="s">
        <v>5</v>
      </c>
      <c r="F2396" t="s">
        <v>356</v>
      </c>
    </row>
    <row r="2397" spans="1:6" hidden="1" x14ac:dyDescent="0.35">
      <c r="A2397" s="110">
        <v>45894</v>
      </c>
      <c r="B2397" t="s">
        <v>443</v>
      </c>
      <c r="C2397" t="s">
        <v>264</v>
      </c>
      <c r="D2397">
        <v>47</v>
      </c>
      <c r="E2397" t="s">
        <v>5</v>
      </c>
      <c r="F2397" t="s">
        <v>356</v>
      </c>
    </row>
    <row r="2398" spans="1:6" hidden="1" x14ac:dyDescent="0.35">
      <c r="A2398" s="110">
        <v>45894</v>
      </c>
      <c r="B2398" t="s">
        <v>455</v>
      </c>
      <c r="C2398" t="s">
        <v>264</v>
      </c>
      <c r="D2398">
        <v>47</v>
      </c>
      <c r="E2398" t="s">
        <v>5</v>
      </c>
      <c r="F2398" t="s">
        <v>356</v>
      </c>
    </row>
    <row r="2399" spans="1:6" hidden="1" x14ac:dyDescent="0.35">
      <c r="A2399" s="110">
        <v>45894</v>
      </c>
      <c r="B2399" t="s">
        <v>444</v>
      </c>
      <c r="C2399" t="s">
        <v>438</v>
      </c>
      <c r="D2399">
        <v>0.5</v>
      </c>
      <c r="E2399" t="s">
        <v>5</v>
      </c>
      <c r="F2399" t="s">
        <v>356</v>
      </c>
    </row>
    <row r="2400" spans="1:6" hidden="1" x14ac:dyDescent="0.35">
      <c r="A2400" s="110">
        <v>45894</v>
      </c>
      <c r="B2400" t="s">
        <v>445</v>
      </c>
      <c r="C2400" t="s">
        <v>439</v>
      </c>
      <c r="E2400" t="s">
        <v>5</v>
      </c>
      <c r="F2400" t="s">
        <v>356</v>
      </c>
    </row>
    <row r="2401" spans="1:6" hidden="1" x14ac:dyDescent="0.35">
      <c r="A2401" s="110">
        <v>45894</v>
      </c>
      <c r="B2401" t="s">
        <v>446</v>
      </c>
      <c r="C2401" t="s">
        <v>439</v>
      </c>
      <c r="E2401" t="s">
        <v>5</v>
      </c>
      <c r="F2401" t="s">
        <v>356</v>
      </c>
    </row>
    <row r="2402" spans="1:6" hidden="1" x14ac:dyDescent="0.35">
      <c r="A2402" s="110">
        <v>45894</v>
      </c>
      <c r="B2402" t="s">
        <v>447</v>
      </c>
      <c r="C2402" t="s">
        <v>264</v>
      </c>
      <c r="D2402">
        <v>2</v>
      </c>
      <c r="E2402" t="s">
        <v>5</v>
      </c>
      <c r="F2402" t="s">
        <v>356</v>
      </c>
    </row>
    <row r="2403" spans="1:6" hidden="1" x14ac:dyDescent="0.35">
      <c r="A2403" s="110">
        <v>45894</v>
      </c>
      <c r="B2403" t="s">
        <v>448</v>
      </c>
      <c r="C2403" t="s">
        <v>264</v>
      </c>
      <c r="D2403">
        <v>8</v>
      </c>
      <c r="E2403" t="s">
        <v>5</v>
      </c>
      <c r="F2403" t="s">
        <v>356</v>
      </c>
    </row>
    <row r="2404" spans="1:6" hidden="1" x14ac:dyDescent="0.35">
      <c r="A2404" s="110">
        <v>45894</v>
      </c>
      <c r="B2404" t="s">
        <v>467</v>
      </c>
      <c r="C2404" t="s">
        <v>264</v>
      </c>
      <c r="D2404">
        <v>78</v>
      </c>
      <c r="E2404" t="s">
        <v>5</v>
      </c>
      <c r="F2404" t="s">
        <v>356</v>
      </c>
    </row>
    <row r="2405" spans="1:6" hidden="1" x14ac:dyDescent="0.35">
      <c r="A2405" s="110">
        <v>45894</v>
      </c>
      <c r="B2405" t="s">
        <v>453</v>
      </c>
      <c r="C2405" t="s">
        <v>264</v>
      </c>
      <c r="D2405">
        <v>0</v>
      </c>
      <c r="E2405" t="s">
        <v>5</v>
      </c>
      <c r="F2405" t="s">
        <v>356</v>
      </c>
    </row>
    <row r="2406" spans="1:6" hidden="1" x14ac:dyDescent="0.35">
      <c r="A2406" s="110">
        <v>45894</v>
      </c>
      <c r="B2406" t="s">
        <v>468</v>
      </c>
      <c r="C2406" t="s">
        <v>264</v>
      </c>
      <c r="D2406">
        <v>19</v>
      </c>
      <c r="E2406" t="s">
        <v>5</v>
      </c>
      <c r="F2406" t="s">
        <v>356</v>
      </c>
    </row>
    <row r="2407" spans="1:6" hidden="1" x14ac:dyDescent="0.35">
      <c r="A2407" s="110">
        <v>45894</v>
      </c>
      <c r="B2407" t="s">
        <v>469</v>
      </c>
      <c r="C2407" t="s">
        <v>264</v>
      </c>
      <c r="D2407">
        <v>70</v>
      </c>
      <c r="E2407" t="s">
        <v>5</v>
      </c>
      <c r="F2407" t="s">
        <v>356</v>
      </c>
    </row>
    <row r="2408" spans="1:6" hidden="1" x14ac:dyDescent="0.35">
      <c r="A2408" s="110">
        <v>45894</v>
      </c>
      <c r="B2408" t="s">
        <v>470</v>
      </c>
      <c r="C2408" t="s">
        <v>264</v>
      </c>
      <c r="D2408">
        <v>32</v>
      </c>
      <c r="E2408" t="s">
        <v>5</v>
      </c>
      <c r="F2408" t="s">
        <v>356</v>
      </c>
    </row>
    <row r="2409" spans="1:6" hidden="1" x14ac:dyDescent="0.35">
      <c r="A2409" s="110">
        <v>45894</v>
      </c>
      <c r="B2409" t="s">
        <v>519</v>
      </c>
      <c r="C2409" t="s">
        <v>264</v>
      </c>
      <c r="D2409">
        <v>15</v>
      </c>
      <c r="E2409" t="s">
        <v>5</v>
      </c>
      <c r="F2409" t="s">
        <v>356</v>
      </c>
    </row>
    <row r="2410" spans="1:6" hidden="1" x14ac:dyDescent="0.35">
      <c r="A2410" s="110">
        <v>45894</v>
      </c>
      <c r="B2410" t="s">
        <v>520</v>
      </c>
      <c r="C2410" t="s">
        <v>264</v>
      </c>
      <c r="D2410">
        <v>65</v>
      </c>
      <c r="E2410" t="s">
        <v>5</v>
      </c>
      <c r="F2410" t="s">
        <v>356</v>
      </c>
    </row>
    <row r="2411" spans="1:6" hidden="1" x14ac:dyDescent="0.35">
      <c r="A2411" s="110">
        <v>45894</v>
      </c>
      <c r="B2411" t="s">
        <v>521</v>
      </c>
      <c r="C2411" t="s">
        <v>264</v>
      </c>
      <c r="D2411">
        <v>409</v>
      </c>
      <c r="E2411" t="s">
        <v>5</v>
      </c>
      <c r="F2411" t="s">
        <v>356</v>
      </c>
    </row>
    <row r="2412" spans="1:6" hidden="1" x14ac:dyDescent="0.35">
      <c r="A2412" s="110">
        <v>45894</v>
      </c>
      <c r="B2412" t="s">
        <v>522</v>
      </c>
      <c r="C2412" t="s">
        <v>264</v>
      </c>
      <c r="D2412">
        <v>448</v>
      </c>
      <c r="E2412" t="s">
        <v>5</v>
      </c>
      <c r="F2412" t="s">
        <v>356</v>
      </c>
    </row>
    <row r="2413" spans="1:6" hidden="1" x14ac:dyDescent="0.35">
      <c r="A2413" s="110">
        <v>45894</v>
      </c>
      <c r="B2413" t="s">
        <v>523</v>
      </c>
      <c r="C2413" t="s">
        <v>264</v>
      </c>
      <c r="D2413">
        <v>429</v>
      </c>
      <c r="E2413" t="s">
        <v>5</v>
      </c>
      <c r="F2413" t="s">
        <v>356</v>
      </c>
    </row>
    <row r="2414" spans="1:6" hidden="1" x14ac:dyDescent="0.35">
      <c r="A2414" s="110">
        <v>45894</v>
      </c>
      <c r="B2414" t="s">
        <v>524</v>
      </c>
      <c r="C2414" t="s">
        <v>264</v>
      </c>
      <c r="D2414">
        <v>595</v>
      </c>
      <c r="E2414" t="s">
        <v>5</v>
      </c>
      <c r="F2414" t="s">
        <v>356</v>
      </c>
    </row>
    <row r="2415" spans="1:6" hidden="1" x14ac:dyDescent="0.35">
      <c r="A2415" s="110">
        <v>45894</v>
      </c>
      <c r="B2415" t="s">
        <v>525</v>
      </c>
      <c r="C2415" t="s">
        <v>264</v>
      </c>
      <c r="D2415">
        <v>47</v>
      </c>
      <c r="E2415" t="s">
        <v>5</v>
      </c>
      <c r="F2415" t="s">
        <v>356</v>
      </c>
    </row>
    <row r="2416" spans="1:6" hidden="1" x14ac:dyDescent="0.35">
      <c r="A2416" s="110">
        <v>45894</v>
      </c>
      <c r="B2416" t="s">
        <v>526</v>
      </c>
      <c r="C2416" t="s">
        <v>264</v>
      </c>
      <c r="D2416">
        <v>46</v>
      </c>
      <c r="E2416" t="s">
        <v>5</v>
      </c>
      <c r="F2416" t="s">
        <v>356</v>
      </c>
    </row>
    <row r="2417" spans="1:6" hidden="1" x14ac:dyDescent="0.35">
      <c r="A2417" s="110">
        <v>45894</v>
      </c>
      <c r="B2417" t="s">
        <v>457</v>
      </c>
      <c r="C2417" t="s">
        <v>264</v>
      </c>
      <c r="D2417">
        <v>3</v>
      </c>
      <c r="E2417" t="s">
        <v>7</v>
      </c>
      <c r="F2417" t="s">
        <v>356</v>
      </c>
    </row>
    <row r="2418" spans="1:6" hidden="1" x14ac:dyDescent="0.35">
      <c r="A2418" s="110">
        <v>45894</v>
      </c>
      <c r="B2418" t="s">
        <v>481</v>
      </c>
      <c r="C2418" t="s">
        <v>264</v>
      </c>
      <c r="D2418">
        <v>37</v>
      </c>
      <c r="E2418" t="s">
        <v>5</v>
      </c>
      <c r="F2418" t="s">
        <v>356</v>
      </c>
    </row>
    <row r="2419" spans="1:6" hidden="1" x14ac:dyDescent="0.35">
      <c r="A2419" s="110">
        <v>45894</v>
      </c>
      <c r="B2419" t="s">
        <v>449</v>
      </c>
      <c r="C2419" t="s">
        <v>280</v>
      </c>
      <c r="D2419">
        <v>10</v>
      </c>
      <c r="E2419" t="s">
        <v>7</v>
      </c>
      <c r="F2419" t="s">
        <v>356</v>
      </c>
    </row>
    <row r="2420" spans="1:6" hidden="1" x14ac:dyDescent="0.35">
      <c r="A2420" s="110">
        <v>45894</v>
      </c>
      <c r="B2420" t="s">
        <v>450</v>
      </c>
      <c r="C2420" t="s">
        <v>280</v>
      </c>
      <c r="D2420">
        <v>5</v>
      </c>
      <c r="E2420" t="s">
        <v>7</v>
      </c>
      <c r="F2420" t="s">
        <v>356</v>
      </c>
    </row>
    <row r="2421" spans="1:6" hidden="1" x14ac:dyDescent="0.35">
      <c r="A2421" s="110">
        <v>45894</v>
      </c>
      <c r="B2421" t="s">
        <v>459</v>
      </c>
      <c r="C2421" t="s">
        <v>280</v>
      </c>
      <c r="D2421">
        <v>4.5</v>
      </c>
      <c r="E2421" t="s">
        <v>7</v>
      </c>
      <c r="F2421" t="s">
        <v>356</v>
      </c>
    </row>
    <row r="2422" spans="1:6" hidden="1" x14ac:dyDescent="0.35">
      <c r="A2422" s="110">
        <v>45894</v>
      </c>
      <c r="B2422" t="s">
        <v>302</v>
      </c>
      <c r="C2422" t="s">
        <v>280</v>
      </c>
      <c r="D2422">
        <v>5</v>
      </c>
      <c r="E2422" t="s">
        <v>7</v>
      </c>
      <c r="F2422" t="s">
        <v>356</v>
      </c>
    </row>
    <row r="2423" spans="1:6" hidden="1" x14ac:dyDescent="0.35">
      <c r="A2423" s="110">
        <v>45894</v>
      </c>
      <c r="B2423" t="s">
        <v>141</v>
      </c>
      <c r="C2423" t="s">
        <v>264</v>
      </c>
      <c r="D2423">
        <v>0</v>
      </c>
      <c r="E2423" t="s">
        <v>7</v>
      </c>
      <c r="F2423" t="s">
        <v>356</v>
      </c>
    </row>
    <row r="2424" spans="1:6" hidden="1" x14ac:dyDescent="0.35">
      <c r="A2424" s="110">
        <v>45894</v>
      </c>
      <c r="B2424" t="s">
        <v>303</v>
      </c>
      <c r="C2424" t="s">
        <v>264</v>
      </c>
      <c r="D2424">
        <v>8</v>
      </c>
      <c r="E2424" t="s">
        <v>7</v>
      </c>
      <c r="F2424" t="s">
        <v>356</v>
      </c>
    </row>
    <row r="2425" spans="1:6" hidden="1" x14ac:dyDescent="0.35">
      <c r="A2425" s="110">
        <v>45894</v>
      </c>
      <c r="B2425" t="s">
        <v>301</v>
      </c>
      <c r="C2425" t="s">
        <v>280</v>
      </c>
      <c r="D2425">
        <v>8</v>
      </c>
      <c r="E2425" t="s">
        <v>7</v>
      </c>
      <c r="F2425" t="s">
        <v>356</v>
      </c>
    </row>
    <row r="2426" spans="1:6" hidden="1" x14ac:dyDescent="0.35">
      <c r="A2426" s="110">
        <v>45894</v>
      </c>
      <c r="B2426" t="s">
        <v>308</v>
      </c>
      <c r="C2426" t="s">
        <v>264</v>
      </c>
      <c r="D2426">
        <v>0</v>
      </c>
      <c r="E2426" t="s">
        <v>7</v>
      </c>
      <c r="F2426" t="s">
        <v>356</v>
      </c>
    </row>
    <row r="2427" spans="1:6" hidden="1" x14ac:dyDescent="0.35">
      <c r="A2427" s="110">
        <v>45894</v>
      </c>
      <c r="B2427" t="s">
        <v>458</v>
      </c>
      <c r="C2427" t="s">
        <v>264</v>
      </c>
      <c r="D2427">
        <v>0</v>
      </c>
      <c r="E2427" t="s">
        <v>7</v>
      </c>
      <c r="F2427" t="s">
        <v>356</v>
      </c>
    </row>
    <row r="2428" spans="1:6" hidden="1" x14ac:dyDescent="0.35">
      <c r="A2428" s="110">
        <v>45894</v>
      </c>
      <c r="B2428" t="s">
        <v>306</v>
      </c>
      <c r="C2428" t="s">
        <v>264</v>
      </c>
      <c r="D2428">
        <v>5</v>
      </c>
      <c r="E2428" t="s">
        <v>7</v>
      </c>
      <c r="F2428" t="s">
        <v>356</v>
      </c>
    </row>
    <row r="2429" spans="1:6" hidden="1" x14ac:dyDescent="0.35">
      <c r="A2429" s="110">
        <v>45894</v>
      </c>
      <c r="B2429" t="s">
        <v>342</v>
      </c>
      <c r="C2429" t="s">
        <v>280</v>
      </c>
      <c r="D2429">
        <v>8</v>
      </c>
      <c r="E2429" t="s">
        <v>7</v>
      </c>
      <c r="F2429" t="s">
        <v>356</v>
      </c>
    </row>
    <row r="2430" spans="1:6" hidden="1" x14ac:dyDescent="0.35">
      <c r="A2430" s="110">
        <v>45894</v>
      </c>
      <c r="B2430" t="s">
        <v>452</v>
      </c>
      <c r="C2430" t="s">
        <v>264</v>
      </c>
      <c r="D2430">
        <v>1</v>
      </c>
      <c r="E2430" t="s">
        <v>7</v>
      </c>
      <c r="F2430" t="s">
        <v>356</v>
      </c>
    </row>
    <row r="2431" spans="1:6" hidden="1" x14ac:dyDescent="0.35">
      <c r="A2431" s="110">
        <v>45894</v>
      </c>
      <c r="B2431" t="s">
        <v>304</v>
      </c>
      <c r="C2431" t="s">
        <v>264</v>
      </c>
      <c r="D2431">
        <v>1</v>
      </c>
      <c r="E2431" t="s">
        <v>7</v>
      </c>
      <c r="F2431" t="s">
        <v>356</v>
      </c>
    </row>
    <row r="2432" spans="1:6" hidden="1" x14ac:dyDescent="0.35">
      <c r="A2432" s="110">
        <v>45894</v>
      </c>
      <c r="B2432" t="s">
        <v>311</v>
      </c>
      <c r="C2432" t="s">
        <v>264</v>
      </c>
      <c r="D2432">
        <v>17</v>
      </c>
      <c r="E2432" t="s">
        <v>7</v>
      </c>
      <c r="F2432" t="s">
        <v>356</v>
      </c>
    </row>
    <row r="2433" spans="1:6" hidden="1" x14ac:dyDescent="0.35">
      <c r="A2433" s="110">
        <v>45894</v>
      </c>
      <c r="B2433" t="s">
        <v>300</v>
      </c>
      <c r="C2433" t="s">
        <v>280</v>
      </c>
      <c r="D2433">
        <v>2</v>
      </c>
      <c r="E2433" t="s">
        <v>7</v>
      </c>
      <c r="F2433" t="s">
        <v>356</v>
      </c>
    </row>
    <row r="2434" spans="1:6" hidden="1" x14ac:dyDescent="0.35">
      <c r="A2434" s="110">
        <v>45894</v>
      </c>
      <c r="B2434" t="s">
        <v>312</v>
      </c>
      <c r="C2434" t="s">
        <v>264</v>
      </c>
      <c r="D2434">
        <v>1</v>
      </c>
      <c r="E2434" t="s">
        <v>7</v>
      </c>
      <c r="F2434" t="s">
        <v>356</v>
      </c>
    </row>
    <row r="2435" spans="1:6" hidden="1" x14ac:dyDescent="0.35">
      <c r="A2435" s="110">
        <v>45894</v>
      </c>
      <c r="B2435" t="s">
        <v>343</v>
      </c>
      <c r="C2435" t="s">
        <v>264</v>
      </c>
      <c r="D2435">
        <v>0</v>
      </c>
      <c r="E2435" t="s">
        <v>7</v>
      </c>
      <c r="F2435" t="s">
        <v>356</v>
      </c>
    </row>
    <row r="2436" spans="1:6" hidden="1" x14ac:dyDescent="0.35">
      <c r="A2436" s="110">
        <v>45894</v>
      </c>
      <c r="B2436" t="s">
        <v>482</v>
      </c>
      <c r="C2436" t="s">
        <v>280</v>
      </c>
      <c r="D2436">
        <v>20</v>
      </c>
      <c r="E2436" t="s">
        <v>7</v>
      </c>
      <c r="F2436" t="s">
        <v>356</v>
      </c>
    </row>
    <row r="2437" spans="1:6" hidden="1" x14ac:dyDescent="0.35">
      <c r="A2437" s="110">
        <v>45894</v>
      </c>
      <c r="B2437" t="s">
        <v>305</v>
      </c>
      <c r="C2437" t="s">
        <v>264</v>
      </c>
      <c r="D2437">
        <v>45</v>
      </c>
      <c r="E2437" t="s">
        <v>7</v>
      </c>
      <c r="F2437" t="s">
        <v>356</v>
      </c>
    </row>
    <row r="2438" spans="1:6" hidden="1" x14ac:dyDescent="0.35">
      <c r="A2438" s="110">
        <v>45894</v>
      </c>
      <c r="B2438" t="s">
        <v>449</v>
      </c>
      <c r="C2438" t="s">
        <v>280</v>
      </c>
      <c r="D2438">
        <v>10</v>
      </c>
      <c r="E2438" t="s">
        <v>7</v>
      </c>
      <c r="F2438" t="s">
        <v>356</v>
      </c>
    </row>
    <row r="2439" spans="1:6" hidden="1" x14ac:dyDescent="0.35">
      <c r="A2439" s="110">
        <v>45894</v>
      </c>
      <c r="B2439" t="s">
        <v>335</v>
      </c>
      <c r="D2439">
        <v>2</v>
      </c>
      <c r="E2439" t="s">
        <v>3</v>
      </c>
      <c r="F2439" t="s">
        <v>353</v>
      </c>
    </row>
    <row r="2440" spans="1:6" hidden="1" x14ac:dyDescent="0.35">
      <c r="A2440" s="110">
        <v>45894</v>
      </c>
      <c r="B2440" t="s">
        <v>25</v>
      </c>
      <c r="D2440">
        <v>6</v>
      </c>
      <c r="E2440" t="s">
        <v>3</v>
      </c>
      <c r="F2440" t="s">
        <v>353</v>
      </c>
    </row>
    <row r="2441" spans="1:6" hidden="1" x14ac:dyDescent="0.35">
      <c r="A2441" s="110">
        <v>45894</v>
      </c>
      <c r="B2441" t="s">
        <v>432</v>
      </c>
      <c r="D2441">
        <v>0.27</v>
      </c>
      <c r="E2441" t="s">
        <v>1</v>
      </c>
      <c r="F2441" t="s">
        <v>353</v>
      </c>
    </row>
    <row r="2442" spans="1:6" hidden="1" x14ac:dyDescent="0.35">
      <c r="A2442" s="110">
        <v>45894</v>
      </c>
      <c r="B2442" t="s">
        <v>202</v>
      </c>
      <c r="D2442">
        <v>2</v>
      </c>
      <c r="E2442" t="s">
        <v>3</v>
      </c>
      <c r="F2442" t="s">
        <v>353</v>
      </c>
    </row>
    <row r="2443" spans="1:6" hidden="1" x14ac:dyDescent="0.35">
      <c r="A2443" s="110">
        <v>45894</v>
      </c>
      <c r="B2443" t="s">
        <v>173</v>
      </c>
      <c r="D2443">
        <v>1.87</v>
      </c>
      <c r="E2443" t="s">
        <v>1</v>
      </c>
      <c r="F2443" t="s">
        <v>353</v>
      </c>
    </row>
    <row r="2444" spans="1:6" hidden="1" x14ac:dyDescent="0.35">
      <c r="A2444" s="110">
        <v>45894</v>
      </c>
      <c r="B2444" t="s">
        <v>249</v>
      </c>
      <c r="D2444">
        <v>29.4</v>
      </c>
      <c r="E2444" t="s">
        <v>1</v>
      </c>
      <c r="F2444" t="s">
        <v>353</v>
      </c>
    </row>
    <row r="2445" spans="1:6" hidden="1" x14ac:dyDescent="0.35">
      <c r="A2445" s="110">
        <v>45894</v>
      </c>
      <c r="B2445" t="s">
        <v>217</v>
      </c>
      <c r="D2445">
        <v>15.8</v>
      </c>
      <c r="E2445" t="s">
        <v>1</v>
      </c>
      <c r="F2445" t="s">
        <v>353</v>
      </c>
    </row>
    <row r="2446" spans="1:6" hidden="1" x14ac:dyDescent="0.35">
      <c r="A2446" s="110">
        <v>45894</v>
      </c>
      <c r="B2446" t="s">
        <v>251</v>
      </c>
      <c r="D2446">
        <v>4.2</v>
      </c>
      <c r="E2446" t="s">
        <v>1</v>
      </c>
      <c r="F2446" t="s">
        <v>353</v>
      </c>
    </row>
    <row r="2447" spans="1:6" hidden="1" x14ac:dyDescent="0.35">
      <c r="A2447" s="110">
        <v>45894</v>
      </c>
      <c r="B2447" t="s">
        <v>224</v>
      </c>
      <c r="D2447">
        <v>0.81499999999999995</v>
      </c>
      <c r="E2447" t="s">
        <v>1</v>
      </c>
      <c r="F2447" t="s">
        <v>353</v>
      </c>
    </row>
    <row r="2448" spans="1:6" hidden="1" x14ac:dyDescent="0.35">
      <c r="A2448" s="110">
        <v>45894</v>
      </c>
      <c r="B2448" t="s">
        <v>483</v>
      </c>
      <c r="E2448" t="s">
        <v>5</v>
      </c>
      <c r="F2448" t="s">
        <v>353</v>
      </c>
    </row>
    <row r="2449" spans="1:6" hidden="1" x14ac:dyDescent="0.35">
      <c r="A2449" s="110">
        <v>45894</v>
      </c>
      <c r="B2449" t="s">
        <v>219</v>
      </c>
      <c r="D2449">
        <v>1.2</v>
      </c>
      <c r="E2449" t="s">
        <v>1</v>
      </c>
      <c r="F2449" t="s">
        <v>353</v>
      </c>
    </row>
    <row r="2450" spans="1:6" hidden="1" x14ac:dyDescent="0.35">
      <c r="A2450" s="110">
        <v>45894</v>
      </c>
      <c r="B2450" t="s">
        <v>167</v>
      </c>
      <c r="D2450">
        <v>255</v>
      </c>
      <c r="E2450" t="s">
        <v>386</v>
      </c>
      <c r="F2450" t="s">
        <v>353</v>
      </c>
    </row>
    <row r="2451" spans="1:6" hidden="1" x14ac:dyDescent="0.35">
      <c r="A2451" s="110">
        <v>45894</v>
      </c>
      <c r="B2451" t="s">
        <v>252</v>
      </c>
      <c r="E2451" t="s">
        <v>1</v>
      </c>
      <c r="F2451" t="s">
        <v>353</v>
      </c>
    </row>
    <row r="2452" spans="1:6" hidden="1" x14ac:dyDescent="0.35">
      <c r="A2452" s="110">
        <v>45894</v>
      </c>
      <c r="B2452" t="s">
        <v>236</v>
      </c>
      <c r="D2452">
        <v>4</v>
      </c>
      <c r="E2452" t="s">
        <v>384</v>
      </c>
      <c r="F2452" t="s">
        <v>353</v>
      </c>
    </row>
    <row r="2453" spans="1:6" hidden="1" x14ac:dyDescent="0.35">
      <c r="A2453" s="110">
        <v>45894</v>
      </c>
      <c r="B2453" t="s">
        <v>235</v>
      </c>
      <c r="D2453">
        <v>6</v>
      </c>
      <c r="E2453" t="s">
        <v>384</v>
      </c>
      <c r="F2453" t="s">
        <v>353</v>
      </c>
    </row>
    <row r="2454" spans="1:6" hidden="1" x14ac:dyDescent="0.35">
      <c r="A2454" s="110">
        <v>45894</v>
      </c>
      <c r="B2454" t="s">
        <v>198</v>
      </c>
      <c r="D2454">
        <v>2.2000000000000002</v>
      </c>
      <c r="E2454" t="s">
        <v>384</v>
      </c>
      <c r="F2454" t="s">
        <v>353</v>
      </c>
    </row>
    <row r="2455" spans="1:6" hidden="1" x14ac:dyDescent="0.35">
      <c r="A2455" s="110">
        <v>45894</v>
      </c>
      <c r="B2455" t="s">
        <v>206</v>
      </c>
      <c r="D2455">
        <v>0.54500000000000004</v>
      </c>
      <c r="E2455" t="s">
        <v>384</v>
      </c>
      <c r="F2455" t="s">
        <v>353</v>
      </c>
    </row>
    <row r="2456" spans="1:6" hidden="1" x14ac:dyDescent="0.35">
      <c r="A2456" s="110">
        <v>45894</v>
      </c>
      <c r="B2456" t="s">
        <v>245</v>
      </c>
      <c r="D2456">
        <v>5</v>
      </c>
      <c r="E2456" t="s">
        <v>3</v>
      </c>
      <c r="F2456" t="s">
        <v>353</v>
      </c>
    </row>
    <row r="2457" spans="1:6" hidden="1" x14ac:dyDescent="0.35">
      <c r="A2457" s="110">
        <v>45894</v>
      </c>
      <c r="B2457" t="s">
        <v>482</v>
      </c>
      <c r="E2457" t="s">
        <v>7</v>
      </c>
      <c r="F2457" t="s">
        <v>353</v>
      </c>
    </row>
    <row r="2458" spans="1:6" hidden="1" x14ac:dyDescent="0.35">
      <c r="A2458" s="110">
        <v>45894</v>
      </c>
      <c r="B2458" t="s">
        <v>241</v>
      </c>
      <c r="D2458">
        <v>17.7</v>
      </c>
      <c r="E2458" t="s">
        <v>384</v>
      </c>
      <c r="F2458" t="s">
        <v>353</v>
      </c>
    </row>
    <row r="2459" spans="1:6" hidden="1" x14ac:dyDescent="0.35">
      <c r="A2459" s="110">
        <v>45894</v>
      </c>
      <c r="B2459" t="s">
        <v>340</v>
      </c>
      <c r="E2459" t="s">
        <v>3</v>
      </c>
      <c r="F2459" t="s">
        <v>353</v>
      </c>
    </row>
    <row r="2460" spans="1:6" hidden="1" x14ac:dyDescent="0.35">
      <c r="A2460" s="110">
        <v>45894</v>
      </c>
      <c r="B2460" t="s">
        <v>179</v>
      </c>
      <c r="D2460">
        <v>0.5</v>
      </c>
      <c r="E2460" t="s">
        <v>384</v>
      </c>
      <c r="F2460" t="s">
        <v>353</v>
      </c>
    </row>
    <row r="2461" spans="1:6" hidden="1" x14ac:dyDescent="0.35">
      <c r="A2461" s="110">
        <v>45894</v>
      </c>
      <c r="B2461" t="s">
        <v>225</v>
      </c>
      <c r="D2461">
        <v>5</v>
      </c>
      <c r="E2461" t="s">
        <v>1</v>
      </c>
      <c r="F2461" t="s">
        <v>353</v>
      </c>
    </row>
    <row r="2462" spans="1:6" hidden="1" x14ac:dyDescent="0.35">
      <c r="A2462" s="110">
        <v>45894</v>
      </c>
      <c r="B2462" t="s">
        <v>220</v>
      </c>
      <c r="D2462">
        <v>9.6999999999999993</v>
      </c>
      <c r="E2462" t="s">
        <v>1</v>
      </c>
      <c r="F2462" t="s">
        <v>353</v>
      </c>
    </row>
    <row r="2463" spans="1:6" hidden="1" x14ac:dyDescent="0.35">
      <c r="A2463" s="110">
        <v>45894</v>
      </c>
      <c r="B2463" t="s">
        <v>222</v>
      </c>
      <c r="D2463">
        <v>16</v>
      </c>
      <c r="E2463" t="s">
        <v>1</v>
      </c>
      <c r="F2463" t="s">
        <v>353</v>
      </c>
    </row>
    <row r="2464" spans="1:6" hidden="1" x14ac:dyDescent="0.35">
      <c r="A2464" s="110">
        <v>45894</v>
      </c>
      <c r="B2464" t="s">
        <v>171</v>
      </c>
      <c r="E2464" t="s">
        <v>313</v>
      </c>
      <c r="F2464" t="s">
        <v>353</v>
      </c>
    </row>
    <row r="2465" spans="1:6" hidden="1" x14ac:dyDescent="0.35">
      <c r="A2465" s="110">
        <v>45894</v>
      </c>
      <c r="B2465" t="s">
        <v>341</v>
      </c>
      <c r="D2465">
        <v>0.98</v>
      </c>
      <c r="E2465" t="s">
        <v>313</v>
      </c>
      <c r="F2465" t="s">
        <v>353</v>
      </c>
    </row>
    <row r="2466" spans="1:6" hidden="1" x14ac:dyDescent="0.35">
      <c r="A2466" s="110">
        <v>45894</v>
      </c>
      <c r="B2466" t="s">
        <v>661</v>
      </c>
      <c r="E2466" t="s">
        <v>3</v>
      </c>
      <c r="F2466" t="s">
        <v>353</v>
      </c>
    </row>
    <row r="2467" spans="1:6" hidden="1" x14ac:dyDescent="0.35">
      <c r="A2467" s="110">
        <v>45894</v>
      </c>
      <c r="B2467" t="s">
        <v>336</v>
      </c>
      <c r="D2467">
        <v>0.45500000000000002</v>
      </c>
      <c r="E2467" t="s">
        <v>384</v>
      </c>
      <c r="F2467" t="s">
        <v>353</v>
      </c>
    </row>
    <row r="2468" spans="1:6" hidden="1" x14ac:dyDescent="0.35">
      <c r="A2468" s="110">
        <v>45894</v>
      </c>
      <c r="B2468" t="s">
        <v>247</v>
      </c>
      <c r="D2468">
        <v>175</v>
      </c>
      <c r="E2468" t="s">
        <v>1</v>
      </c>
      <c r="F2468" t="s">
        <v>353</v>
      </c>
    </row>
    <row r="2469" spans="1:6" hidden="1" x14ac:dyDescent="0.35">
      <c r="A2469" s="110">
        <v>45894</v>
      </c>
      <c r="B2469" t="s">
        <v>246</v>
      </c>
      <c r="D2469">
        <v>75</v>
      </c>
      <c r="E2469" t="s">
        <v>1</v>
      </c>
      <c r="F2469" t="s">
        <v>353</v>
      </c>
    </row>
    <row r="2470" spans="1:6" hidden="1" x14ac:dyDescent="0.35">
      <c r="A2470" s="110">
        <v>45894</v>
      </c>
      <c r="B2470" t="s">
        <v>486</v>
      </c>
      <c r="D2470">
        <v>1.7</v>
      </c>
      <c r="E2470" t="s">
        <v>384</v>
      </c>
      <c r="F2470" t="s">
        <v>353</v>
      </c>
    </row>
    <row r="2471" spans="1:6" hidden="1" x14ac:dyDescent="0.35">
      <c r="A2471" s="110">
        <v>45894</v>
      </c>
      <c r="B2471" t="s">
        <v>309</v>
      </c>
      <c r="D2471">
        <v>1.3</v>
      </c>
      <c r="E2471" t="s">
        <v>384</v>
      </c>
      <c r="F2471" t="s">
        <v>353</v>
      </c>
    </row>
    <row r="2472" spans="1:6" hidden="1" x14ac:dyDescent="0.35">
      <c r="A2472" s="110">
        <v>45894</v>
      </c>
      <c r="B2472" t="s">
        <v>248</v>
      </c>
      <c r="D2472">
        <v>25</v>
      </c>
      <c r="E2472" t="s">
        <v>1</v>
      </c>
      <c r="F2472" t="s">
        <v>353</v>
      </c>
    </row>
    <row r="2473" spans="1:6" hidden="1" x14ac:dyDescent="0.35">
      <c r="A2473" s="110">
        <v>45894</v>
      </c>
      <c r="B2473" t="s">
        <v>342</v>
      </c>
      <c r="E2473" t="s">
        <v>7</v>
      </c>
      <c r="F2473" t="s">
        <v>353</v>
      </c>
    </row>
    <row r="2474" spans="1:6" hidden="1" x14ac:dyDescent="0.35">
      <c r="A2474" s="110">
        <v>45894</v>
      </c>
      <c r="B2474" t="s">
        <v>216</v>
      </c>
      <c r="D2474">
        <v>0.55000000000000004</v>
      </c>
      <c r="E2474" t="s">
        <v>384</v>
      </c>
      <c r="F2474" t="s">
        <v>353</v>
      </c>
    </row>
    <row r="2475" spans="1:6" hidden="1" x14ac:dyDescent="0.35">
      <c r="A2475" s="110">
        <v>45894</v>
      </c>
      <c r="B2475" t="s">
        <v>193</v>
      </c>
      <c r="C2475" t="s">
        <v>264</v>
      </c>
      <c r="D2475">
        <v>7</v>
      </c>
      <c r="E2475" t="s">
        <v>383</v>
      </c>
      <c r="F2475" t="s">
        <v>353</v>
      </c>
    </row>
    <row r="2476" spans="1:6" hidden="1" x14ac:dyDescent="0.35">
      <c r="A2476" s="110">
        <v>45894</v>
      </c>
      <c r="B2476" t="s">
        <v>127</v>
      </c>
      <c r="D2476">
        <v>14</v>
      </c>
      <c r="E2476" t="s">
        <v>383</v>
      </c>
      <c r="F2476" t="s">
        <v>353</v>
      </c>
    </row>
    <row r="2477" spans="1:6" hidden="1" x14ac:dyDescent="0.35">
      <c r="A2477" s="110">
        <v>45894</v>
      </c>
      <c r="B2477" t="s">
        <v>174</v>
      </c>
      <c r="D2477">
        <v>0.4</v>
      </c>
      <c r="E2477" t="s">
        <v>1</v>
      </c>
      <c r="F2477" t="s">
        <v>353</v>
      </c>
    </row>
    <row r="2478" spans="1:6" hidden="1" x14ac:dyDescent="0.35">
      <c r="A2478" s="110">
        <v>45894</v>
      </c>
      <c r="B2478" t="s">
        <v>232</v>
      </c>
      <c r="E2478" t="s">
        <v>386</v>
      </c>
      <c r="F2478" t="s">
        <v>353</v>
      </c>
    </row>
    <row r="2479" spans="1:6" hidden="1" x14ac:dyDescent="0.35">
      <c r="A2479" s="110">
        <v>45894</v>
      </c>
      <c r="B2479" t="s">
        <v>153</v>
      </c>
      <c r="D2479">
        <v>3.4</v>
      </c>
      <c r="E2479" t="s">
        <v>386</v>
      </c>
      <c r="F2479" t="s">
        <v>353</v>
      </c>
    </row>
    <row r="2480" spans="1:6" hidden="1" x14ac:dyDescent="0.35">
      <c r="A2480" s="110">
        <v>45894</v>
      </c>
      <c r="B2480" t="s">
        <v>200</v>
      </c>
      <c r="D2480">
        <v>3.5</v>
      </c>
      <c r="E2480" t="s">
        <v>3</v>
      </c>
      <c r="F2480" t="s">
        <v>353</v>
      </c>
    </row>
    <row r="2481" spans="1:6" hidden="1" x14ac:dyDescent="0.35">
      <c r="A2481" s="110">
        <v>45894</v>
      </c>
      <c r="B2481" t="s">
        <v>634</v>
      </c>
      <c r="D2481">
        <v>25</v>
      </c>
      <c r="E2481" t="s">
        <v>3</v>
      </c>
      <c r="F2481" t="s">
        <v>353</v>
      </c>
    </row>
    <row r="2482" spans="1:6" hidden="1" x14ac:dyDescent="0.35">
      <c r="A2482" s="110">
        <v>45894</v>
      </c>
      <c r="B2482" t="s">
        <v>154</v>
      </c>
      <c r="D2482">
        <v>8.6999999999999993</v>
      </c>
      <c r="E2482" t="s">
        <v>386</v>
      </c>
      <c r="F2482" t="s">
        <v>353</v>
      </c>
    </row>
    <row r="2483" spans="1:6" hidden="1" x14ac:dyDescent="0.35">
      <c r="A2483" s="110">
        <v>45894</v>
      </c>
      <c r="B2483" t="s">
        <v>110</v>
      </c>
      <c r="D2483">
        <v>2</v>
      </c>
      <c r="E2483" t="s">
        <v>3</v>
      </c>
      <c r="F2483" t="s">
        <v>353</v>
      </c>
    </row>
    <row r="2484" spans="1:6" hidden="1" x14ac:dyDescent="0.35">
      <c r="A2484" s="110">
        <v>45894</v>
      </c>
      <c r="B2484" t="s">
        <v>168</v>
      </c>
      <c r="D2484">
        <v>2</v>
      </c>
      <c r="E2484" t="s">
        <v>313</v>
      </c>
      <c r="F2484" t="s">
        <v>353</v>
      </c>
    </row>
    <row r="2485" spans="1:6" hidden="1" x14ac:dyDescent="0.35">
      <c r="A2485" s="110">
        <v>45894</v>
      </c>
      <c r="B2485" t="s">
        <v>204</v>
      </c>
      <c r="D2485">
        <v>1.7</v>
      </c>
      <c r="E2485" t="s">
        <v>3</v>
      </c>
      <c r="F2485" t="s">
        <v>353</v>
      </c>
    </row>
    <row r="2486" spans="1:6" hidden="1" x14ac:dyDescent="0.35">
      <c r="A2486" s="110">
        <v>45894</v>
      </c>
      <c r="B2486" t="s">
        <v>152</v>
      </c>
      <c r="D2486">
        <v>0.57999999999999996</v>
      </c>
      <c r="E2486" t="s">
        <v>386</v>
      </c>
      <c r="F2486" t="s">
        <v>353</v>
      </c>
    </row>
    <row r="2487" spans="1:6" hidden="1" x14ac:dyDescent="0.35">
      <c r="A2487" s="110">
        <v>45894</v>
      </c>
      <c r="B2487" t="s">
        <v>201</v>
      </c>
      <c r="D2487">
        <v>3</v>
      </c>
      <c r="E2487" t="s">
        <v>3</v>
      </c>
      <c r="F2487" t="s">
        <v>353</v>
      </c>
    </row>
    <row r="2488" spans="1:6" hidden="1" x14ac:dyDescent="0.35">
      <c r="A2488" s="110">
        <v>45894</v>
      </c>
      <c r="B2488" t="s">
        <v>156</v>
      </c>
      <c r="D2488">
        <v>3.4</v>
      </c>
      <c r="E2488" t="s">
        <v>386</v>
      </c>
      <c r="F2488" t="s">
        <v>353</v>
      </c>
    </row>
    <row r="2489" spans="1:6" hidden="1" x14ac:dyDescent="0.35">
      <c r="A2489" s="110">
        <v>45894</v>
      </c>
      <c r="B2489" t="s">
        <v>339</v>
      </c>
      <c r="D2489">
        <v>0.25</v>
      </c>
      <c r="E2489" t="s">
        <v>384</v>
      </c>
      <c r="F2489" t="s">
        <v>353</v>
      </c>
    </row>
    <row r="2490" spans="1:6" hidden="1" x14ac:dyDescent="0.35">
      <c r="A2490" s="110">
        <v>45894</v>
      </c>
      <c r="B2490" t="s">
        <v>203</v>
      </c>
      <c r="D2490">
        <v>10.9</v>
      </c>
      <c r="E2490" t="s">
        <v>384</v>
      </c>
      <c r="F2490" t="s">
        <v>353</v>
      </c>
    </row>
    <row r="2491" spans="1:6" hidden="1" x14ac:dyDescent="0.35">
      <c r="A2491" s="110">
        <v>45894</v>
      </c>
      <c r="B2491" t="s">
        <v>218</v>
      </c>
      <c r="D2491">
        <v>2</v>
      </c>
      <c r="E2491" t="s">
        <v>1</v>
      </c>
      <c r="F2491" t="s">
        <v>353</v>
      </c>
    </row>
    <row r="2492" spans="1:6" hidden="1" x14ac:dyDescent="0.35">
      <c r="A2492" s="110">
        <v>45894</v>
      </c>
      <c r="B2492" t="s">
        <v>102</v>
      </c>
      <c r="D2492">
        <v>3.5</v>
      </c>
      <c r="E2492" t="s">
        <v>3</v>
      </c>
      <c r="F2492" t="s">
        <v>353</v>
      </c>
    </row>
    <row r="2493" spans="1:6" hidden="1" x14ac:dyDescent="0.35">
      <c r="A2493" s="110">
        <v>45894</v>
      </c>
      <c r="B2493" t="s">
        <v>214</v>
      </c>
      <c r="D2493">
        <v>3.4375</v>
      </c>
      <c r="E2493">
        <v>0</v>
      </c>
      <c r="F2493" t="s">
        <v>353</v>
      </c>
    </row>
    <row r="2494" spans="1:6" hidden="1" x14ac:dyDescent="0.35">
      <c r="A2494" s="110">
        <v>45894</v>
      </c>
      <c r="B2494" t="s">
        <v>281</v>
      </c>
      <c r="D2494">
        <v>0.62</v>
      </c>
      <c r="E2494" t="s">
        <v>384</v>
      </c>
      <c r="F2494" t="s">
        <v>353</v>
      </c>
    </row>
    <row r="2495" spans="1:6" hidden="1" x14ac:dyDescent="0.35">
      <c r="A2495" s="110">
        <v>45894</v>
      </c>
      <c r="B2495" t="s">
        <v>221</v>
      </c>
      <c r="D2495">
        <v>6.5</v>
      </c>
      <c r="E2495" t="s">
        <v>3</v>
      </c>
      <c r="F2495" t="s">
        <v>353</v>
      </c>
    </row>
    <row r="2496" spans="1:6" hidden="1" x14ac:dyDescent="0.35">
      <c r="A2496" s="110">
        <v>45894</v>
      </c>
      <c r="B2496" t="s">
        <v>250</v>
      </c>
      <c r="E2496" t="s">
        <v>3</v>
      </c>
      <c r="F2496" t="s">
        <v>353</v>
      </c>
    </row>
    <row r="2497" spans="1:6" hidden="1" x14ac:dyDescent="0.35">
      <c r="A2497" s="110">
        <v>45894</v>
      </c>
      <c r="B2497" t="s">
        <v>45</v>
      </c>
      <c r="D2497">
        <v>1.36</v>
      </c>
      <c r="E2497" t="s">
        <v>386</v>
      </c>
      <c r="F2497" t="s">
        <v>353</v>
      </c>
    </row>
    <row r="2498" spans="1:6" hidden="1" x14ac:dyDescent="0.35">
      <c r="A2498" s="110">
        <v>45894</v>
      </c>
      <c r="B2498" t="s">
        <v>666</v>
      </c>
      <c r="D2498">
        <v>1.65</v>
      </c>
      <c r="E2498" t="s">
        <v>386</v>
      </c>
      <c r="F2498" t="s">
        <v>353</v>
      </c>
    </row>
    <row r="2499" spans="1:6" hidden="1" x14ac:dyDescent="0.35">
      <c r="A2499" s="110">
        <v>45894</v>
      </c>
      <c r="B2499" t="s">
        <v>163</v>
      </c>
      <c r="D2499">
        <v>0.12</v>
      </c>
      <c r="E2499" t="s">
        <v>386</v>
      </c>
      <c r="F2499" t="s">
        <v>353</v>
      </c>
    </row>
    <row r="2500" spans="1:6" hidden="1" x14ac:dyDescent="0.35">
      <c r="A2500" s="110">
        <v>45901</v>
      </c>
      <c r="B2500" t="s">
        <v>671</v>
      </c>
      <c r="C2500" t="s">
        <v>257</v>
      </c>
      <c r="D2500">
        <v>3</v>
      </c>
      <c r="E2500" t="s">
        <v>386</v>
      </c>
      <c r="F2500" t="s">
        <v>356</v>
      </c>
    </row>
    <row r="2501" spans="1:6" hidden="1" x14ac:dyDescent="0.35">
      <c r="A2501" s="110">
        <v>45901</v>
      </c>
      <c r="B2501" t="s">
        <v>550</v>
      </c>
      <c r="C2501" t="s">
        <v>257</v>
      </c>
      <c r="D2501">
        <v>1</v>
      </c>
      <c r="E2501" t="s">
        <v>386</v>
      </c>
      <c r="F2501" t="s">
        <v>356</v>
      </c>
    </row>
    <row r="2502" spans="1:6" hidden="1" x14ac:dyDescent="0.35">
      <c r="A2502" s="110">
        <v>45901</v>
      </c>
      <c r="B2502" t="s">
        <v>156</v>
      </c>
      <c r="C2502" t="s">
        <v>257</v>
      </c>
      <c r="D2502">
        <v>1</v>
      </c>
      <c r="E2502" t="s">
        <v>386</v>
      </c>
      <c r="F2502" t="s">
        <v>356</v>
      </c>
    </row>
    <row r="2503" spans="1:6" hidden="1" x14ac:dyDescent="0.35">
      <c r="A2503" s="110">
        <v>45901</v>
      </c>
      <c r="B2503" t="s">
        <v>154</v>
      </c>
      <c r="C2503" t="s">
        <v>257</v>
      </c>
      <c r="D2503">
        <v>1</v>
      </c>
      <c r="E2503" t="s">
        <v>386</v>
      </c>
      <c r="F2503" t="s">
        <v>356</v>
      </c>
    </row>
    <row r="2504" spans="1:6" hidden="1" x14ac:dyDescent="0.35">
      <c r="A2504" s="110">
        <v>45901</v>
      </c>
      <c r="B2504" t="s">
        <v>672</v>
      </c>
      <c r="C2504" t="s">
        <v>257</v>
      </c>
      <c r="D2504">
        <v>0.5</v>
      </c>
      <c r="E2504" t="s">
        <v>386</v>
      </c>
      <c r="F2504" t="s">
        <v>356</v>
      </c>
    </row>
    <row r="2505" spans="1:6" hidden="1" x14ac:dyDescent="0.35">
      <c r="A2505" s="110">
        <v>45901</v>
      </c>
      <c r="B2505" t="s">
        <v>514</v>
      </c>
      <c r="C2505" t="s">
        <v>257</v>
      </c>
      <c r="D2505">
        <v>1</v>
      </c>
      <c r="E2505" t="s">
        <v>386</v>
      </c>
      <c r="F2505" t="s">
        <v>356</v>
      </c>
    </row>
    <row r="2506" spans="1:6" hidden="1" x14ac:dyDescent="0.35">
      <c r="A2506" s="110">
        <v>45901</v>
      </c>
      <c r="B2506" t="s">
        <v>164</v>
      </c>
      <c r="C2506" t="s">
        <v>254</v>
      </c>
      <c r="D2506">
        <v>3</v>
      </c>
      <c r="E2506" t="s">
        <v>386</v>
      </c>
      <c r="F2506" t="s">
        <v>356</v>
      </c>
    </row>
    <row r="2507" spans="1:6" hidden="1" x14ac:dyDescent="0.35">
      <c r="A2507" s="110">
        <v>45901</v>
      </c>
      <c r="B2507" t="s">
        <v>163</v>
      </c>
      <c r="C2507" t="s">
        <v>254</v>
      </c>
      <c r="D2507">
        <v>0.5</v>
      </c>
      <c r="E2507" t="s">
        <v>386</v>
      </c>
      <c r="F2507" t="s">
        <v>356</v>
      </c>
    </row>
    <row r="2508" spans="1:6" hidden="1" x14ac:dyDescent="0.35">
      <c r="A2508" s="110">
        <v>45901</v>
      </c>
      <c r="B2508" t="s">
        <v>516</v>
      </c>
      <c r="C2508" t="s">
        <v>254</v>
      </c>
      <c r="D2508">
        <v>6</v>
      </c>
      <c r="E2508" t="s">
        <v>3</v>
      </c>
      <c r="F2508" t="s">
        <v>356</v>
      </c>
    </row>
    <row r="2509" spans="1:6" hidden="1" x14ac:dyDescent="0.35">
      <c r="A2509" s="110">
        <v>45901</v>
      </c>
      <c r="B2509" t="s">
        <v>623</v>
      </c>
      <c r="C2509" t="s">
        <v>254</v>
      </c>
      <c r="D2509">
        <v>4.5</v>
      </c>
      <c r="E2509" t="s">
        <v>3</v>
      </c>
      <c r="F2509" t="s">
        <v>356</v>
      </c>
    </row>
    <row r="2510" spans="1:6" hidden="1" x14ac:dyDescent="0.35">
      <c r="A2510" s="110">
        <v>45901</v>
      </c>
      <c r="B2510" t="s">
        <v>55</v>
      </c>
      <c r="C2510" t="s">
        <v>257</v>
      </c>
      <c r="D2510">
        <v>1</v>
      </c>
      <c r="E2510" t="s">
        <v>386</v>
      </c>
      <c r="F2510" t="s">
        <v>356</v>
      </c>
    </row>
    <row r="2511" spans="1:6" hidden="1" x14ac:dyDescent="0.35">
      <c r="A2511" s="110">
        <v>45901</v>
      </c>
      <c r="B2511" t="s">
        <v>626</v>
      </c>
      <c r="C2511" t="s">
        <v>254</v>
      </c>
      <c r="D2511">
        <v>0.5</v>
      </c>
      <c r="E2511" t="s">
        <v>3</v>
      </c>
      <c r="F2511" t="s">
        <v>356</v>
      </c>
    </row>
    <row r="2512" spans="1:6" hidden="1" x14ac:dyDescent="0.35">
      <c r="A2512" s="110">
        <v>45901</v>
      </c>
      <c r="B2512" t="s">
        <v>505</v>
      </c>
      <c r="C2512" t="s">
        <v>264</v>
      </c>
      <c r="D2512">
        <v>1</v>
      </c>
      <c r="E2512" t="s">
        <v>3</v>
      </c>
      <c r="F2512" t="s">
        <v>356</v>
      </c>
    </row>
    <row r="2513" spans="1:6" hidden="1" x14ac:dyDescent="0.35">
      <c r="A2513" s="110">
        <v>45901</v>
      </c>
      <c r="B2513" t="s">
        <v>648</v>
      </c>
      <c r="C2513" t="s">
        <v>264</v>
      </c>
      <c r="D2513">
        <v>2</v>
      </c>
      <c r="E2513" t="s">
        <v>3</v>
      </c>
      <c r="F2513" t="s">
        <v>356</v>
      </c>
    </row>
    <row r="2514" spans="1:6" hidden="1" x14ac:dyDescent="0.35">
      <c r="A2514" s="110">
        <v>45901</v>
      </c>
      <c r="B2514" t="s">
        <v>106</v>
      </c>
      <c r="C2514" t="s">
        <v>264</v>
      </c>
      <c r="D2514">
        <v>3</v>
      </c>
      <c r="E2514" t="s">
        <v>3</v>
      </c>
      <c r="F2514" t="s">
        <v>356</v>
      </c>
    </row>
    <row r="2515" spans="1:6" hidden="1" x14ac:dyDescent="0.35">
      <c r="A2515" s="110">
        <v>45901</v>
      </c>
      <c r="B2515" t="s">
        <v>649</v>
      </c>
      <c r="C2515" t="s">
        <v>264</v>
      </c>
      <c r="D2515">
        <v>2</v>
      </c>
      <c r="E2515" t="s">
        <v>3</v>
      </c>
      <c r="F2515" t="s">
        <v>356</v>
      </c>
    </row>
    <row r="2516" spans="1:6" hidden="1" x14ac:dyDescent="0.35">
      <c r="A2516" s="110">
        <v>45901</v>
      </c>
      <c r="B2516" t="s">
        <v>123</v>
      </c>
      <c r="C2516" t="s">
        <v>264</v>
      </c>
      <c r="D2516">
        <v>3</v>
      </c>
      <c r="E2516" t="s">
        <v>3</v>
      </c>
      <c r="F2516" t="s">
        <v>356</v>
      </c>
    </row>
    <row r="2517" spans="1:6" hidden="1" x14ac:dyDescent="0.35">
      <c r="A2517" s="110">
        <v>45901</v>
      </c>
      <c r="B2517" t="s">
        <v>646</v>
      </c>
      <c r="C2517" t="s">
        <v>254</v>
      </c>
      <c r="D2517">
        <v>5</v>
      </c>
      <c r="E2517" t="s">
        <v>3</v>
      </c>
      <c r="F2517" t="s">
        <v>356</v>
      </c>
    </row>
    <row r="2518" spans="1:6" hidden="1" x14ac:dyDescent="0.35">
      <c r="A2518" s="110">
        <v>45901</v>
      </c>
      <c r="B2518" t="s">
        <v>673</v>
      </c>
      <c r="C2518" t="s">
        <v>264</v>
      </c>
      <c r="D2518">
        <v>0</v>
      </c>
      <c r="E2518">
        <v>0</v>
      </c>
      <c r="F2518" t="s">
        <v>356</v>
      </c>
    </row>
    <row r="2519" spans="1:6" hidden="1" x14ac:dyDescent="0.35">
      <c r="A2519" s="110">
        <v>45901</v>
      </c>
      <c r="B2519" t="s">
        <v>660</v>
      </c>
      <c r="C2519" t="s">
        <v>264</v>
      </c>
      <c r="D2519">
        <v>2</v>
      </c>
      <c r="E2519" t="s">
        <v>3</v>
      </c>
      <c r="F2519" t="s">
        <v>356</v>
      </c>
    </row>
    <row r="2520" spans="1:6" hidden="1" x14ac:dyDescent="0.35">
      <c r="A2520" s="110">
        <v>45901</v>
      </c>
      <c r="B2520" t="s">
        <v>116</v>
      </c>
      <c r="C2520" t="s">
        <v>254</v>
      </c>
      <c r="D2520">
        <v>1</v>
      </c>
      <c r="E2520" t="s">
        <v>383</v>
      </c>
      <c r="F2520" t="s">
        <v>356</v>
      </c>
    </row>
    <row r="2521" spans="1:6" hidden="1" x14ac:dyDescent="0.35">
      <c r="A2521" s="110">
        <v>45901</v>
      </c>
      <c r="B2521" t="s">
        <v>185</v>
      </c>
      <c r="C2521" t="s">
        <v>254</v>
      </c>
      <c r="D2521">
        <v>10</v>
      </c>
      <c r="E2521" t="s">
        <v>383</v>
      </c>
      <c r="F2521" t="s">
        <v>356</v>
      </c>
    </row>
    <row r="2522" spans="1:6" hidden="1" x14ac:dyDescent="0.35">
      <c r="A2522" s="110">
        <v>45901</v>
      </c>
      <c r="B2522" t="s">
        <v>186</v>
      </c>
      <c r="C2522" t="s">
        <v>264</v>
      </c>
      <c r="D2522">
        <v>4</v>
      </c>
      <c r="E2522" t="s">
        <v>383</v>
      </c>
      <c r="F2522" t="s">
        <v>356</v>
      </c>
    </row>
    <row r="2523" spans="1:6" hidden="1" x14ac:dyDescent="0.35">
      <c r="A2523" s="110">
        <v>45901</v>
      </c>
      <c r="B2523" t="s">
        <v>285</v>
      </c>
      <c r="C2523" t="s">
        <v>264</v>
      </c>
      <c r="D2523">
        <v>41</v>
      </c>
      <c r="E2523" t="s">
        <v>383</v>
      </c>
      <c r="F2523" t="s">
        <v>356</v>
      </c>
    </row>
    <row r="2524" spans="1:6" hidden="1" x14ac:dyDescent="0.35">
      <c r="A2524" s="110">
        <v>45901</v>
      </c>
      <c r="B2524" t="s">
        <v>288</v>
      </c>
      <c r="C2524" t="s">
        <v>254</v>
      </c>
      <c r="D2524">
        <v>0.15</v>
      </c>
      <c r="E2524" t="s">
        <v>383</v>
      </c>
      <c r="F2524" t="s">
        <v>356</v>
      </c>
    </row>
    <row r="2525" spans="1:6" hidden="1" x14ac:dyDescent="0.35">
      <c r="A2525" s="110">
        <v>45901</v>
      </c>
      <c r="B2525" t="s">
        <v>130</v>
      </c>
      <c r="C2525" t="s">
        <v>264</v>
      </c>
      <c r="D2525">
        <v>1</v>
      </c>
      <c r="E2525" t="s">
        <v>383</v>
      </c>
      <c r="F2525" t="s">
        <v>356</v>
      </c>
    </row>
    <row r="2526" spans="1:6" hidden="1" x14ac:dyDescent="0.35">
      <c r="A2526" s="110">
        <v>45901</v>
      </c>
      <c r="B2526" t="s">
        <v>298</v>
      </c>
      <c r="C2526" t="s">
        <v>264</v>
      </c>
      <c r="D2526">
        <v>93</v>
      </c>
      <c r="E2526" t="s">
        <v>383</v>
      </c>
      <c r="F2526" t="s">
        <v>356</v>
      </c>
    </row>
    <row r="2527" spans="1:6" hidden="1" x14ac:dyDescent="0.35">
      <c r="A2527" s="110">
        <v>45901</v>
      </c>
      <c r="B2527" t="s">
        <v>297</v>
      </c>
      <c r="C2527" t="s">
        <v>264</v>
      </c>
      <c r="D2527">
        <v>60</v>
      </c>
      <c r="E2527" t="s">
        <v>383</v>
      </c>
      <c r="F2527" t="s">
        <v>356</v>
      </c>
    </row>
    <row r="2528" spans="1:6" hidden="1" x14ac:dyDescent="0.35">
      <c r="A2528" s="110">
        <v>45901</v>
      </c>
      <c r="B2528" t="s">
        <v>355</v>
      </c>
      <c r="C2528" t="s">
        <v>264</v>
      </c>
      <c r="D2528">
        <v>1</v>
      </c>
      <c r="E2528" t="s">
        <v>383</v>
      </c>
      <c r="F2528" t="s">
        <v>356</v>
      </c>
    </row>
    <row r="2529" spans="1:6" hidden="1" x14ac:dyDescent="0.35">
      <c r="A2529" s="110">
        <v>45901</v>
      </c>
      <c r="B2529" t="s">
        <v>192</v>
      </c>
      <c r="C2529" t="s">
        <v>264</v>
      </c>
      <c r="D2529">
        <v>51</v>
      </c>
      <c r="E2529" t="s">
        <v>383</v>
      </c>
      <c r="F2529" t="s">
        <v>356</v>
      </c>
    </row>
    <row r="2530" spans="1:6" hidden="1" x14ac:dyDescent="0.35">
      <c r="A2530" s="110">
        <v>45901</v>
      </c>
      <c r="B2530" t="s">
        <v>195</v>
      </c>
      <c r="C2530" t="s">
        <v>254</v>
      </c>
      <c r="D2530">
        <v>0.25</v>
      </c>
      <c r="E2530" t="s">
        <v>383</v>
      </c>
      <c r="F2530" t="s">
        <v>356</v>
      </c>
    </row>
    <row r="2531" spans="1:6" hidden="1" x14ac:dyDescent="0.35">
      <c r="A2531" s="110">
        <v>45901</v>
      </c>
      <c r="B2531" t="s">
        <v>287</v>
      </c>
      <c r="C2531" t="s">
        <v>254</v>
      </c>
      <c r="D2531">
        <v>2.4499999999999997</v>
      </c>
      <c r="E2531" t="s">
        <v>383</v>
      </c>
      <c r="F2531" t="s">
        <v>356</v>
      </c>
    </row>
    <row r="2532" spans="1:6" hidden="1" x14ac:dyDescent="0.35">
      <c r="A2532" s="110">
        <v>45901</v>
      </c>
      <c r="B2532" t="s">
        <v>299</v>
      </c>
      <c r="C2532" t="s">
        <v>264</v>
      </c>
      <c r="D2532">
        <v>1</v>
      </c>
      <c r="E2532" t="s">
        <v>383</v>
      </c>
      <c r="F2532" t="s">
        <v>356</v>
      </c>
    </row>
    <row r="2533" spans="1:6" hidden="1" x14ac:dyDescent="0.35">
      <c r="A2533" s="110">
        <v>45901</v>
      </c>
      <c r="B2533" t="s">
        <v>418</v>
      </c>
      <c r="C2533" t="s">
        <v>254</v>
      </c>
      <c r="D2533">
        <v>2.1239999999999997</v>
      </c>
      <c r="E2533" t="s">
        <v>383</v>
      </c>
      <c r="F2533" t="s">
        <v>356</v>
      </c>
    </row>
    <row r="2534" spans="1:6" hidden="1" x14ac:dyDescent="0.35">
      <c r="A2534" s="110">
        <v>45901</v>
      </c>
      <c r="B2534" t="s">
        <v>419</v>
      </c>
      <c r="C2534" t="s">
        <v>254</v>
      </c>
      <c r="D2534">
        <v>0.75</v>
      </c>
      <c r="E2534" t="s">
        <v>383</v>
      </c>
      <c r="F2534" t="s">
        <v>356</v>
      </c>
    </row>
    <row r="2535" spans="1:6" hidden="1" x14ac:dyDescent="0.35">
      <c r="A2535" s="110">
        <v>45901</v>
      </c>
      <c r="B2535" t="s">
        <v>420</v>
      </c>
      <c r="C2535" t="s">
        <v>254</v>
      </c>
      <c r="D2535">
        <v>0.75</v>
      </c>
      <c r="E2535" t="s">
        <v>383</v>
      </c>
      <c r="F2535" t="s">
        <v>356</v>
      </c>
    </row>
    <row r="2536" spans="1:6" hidden="1" x14ac:dyDescent="0.35">
      <c r="A2536" s="110">
        <v>45901</v>
      </c>
      <c r="B2536" t="s">
        <v>421</v>
      </c>
      <c r="C2536" t="s">
        <v>254</v>
      </c>
      <c r="D2536">
        <v>0.75</v>
      </c>
      <c r="E2536" t="s">
        <v>383</v>
      </c>
      <c r="F2536" t="s">
        <v>356</v>
      </c>
    </row>
    <row r="2537" spans="1:6" hidden="1" x14ac:dyDescent="0.35">
      <c r="A2537" s="110">
        <v>45901</v>
      </c>
      <c r="B2537" t="s">
        <v>116</v>
      </c>
      <c r="C2537" t="s">
        <v>254</v>
      </c>
      <c r="D2537">
        <v>1</v>
      </c>
      <c r="E2537" t="s">
        <v>383</v>
      </c>
      <c r="F2537" t="s">
        <v>356</v>
      </c>
    </row>
    <row r="2538" spans="1:6" hidden="1" x14ac:dyDescent="0.35">
      <c r="A2538" s="110">
        <v>45901</v>
      </c>
      <c r="B2538" t="s">
        <v>422</v>
      </c>
      <c r="C2538" t="s">
        <v>254</v>
      </c>
      <c r="D2538">
        <v>1</v>
      </c>
      <c r="E2538" t="s">
        <v>383</v>
      </c>
      <c r="F2538" t="s">
        <v>356</v>
      </c>
    </row>
    <row r="2539" spans="1:6" hidden="1" x14ac:dyDescent="0.35">
      <c r="A2539" s="110">
        <v>45901</v>
      </c>
      <c r="B2539" t="s">
        <v>423</v>
      </c>
      <c r="C2539" t="s">
        <v>254</v>
      </c>
      <c r="D2539">
        <v>1</v>
      </c>
      <c r="E2539" t="s">
        <v>383</v>
      </c>
      <c r="F2539" t="s">
        <v>356</v>
      </c>
    </row>
    <row r="2540" spans="1:6" hidden="1" x14ac:dyDescent="0.35">
      <c r="A2540" s="110">
        <v>45901</v>
      </c>
      <c r="B2540" t="s">
        <v>426</v>
      </c>
      <c r="C2540" t="s">
        <v>280</v>
      </c>
      <c r="D2540">
        <v>0</v>
      </c>
      <c r="E2540" t="s">
        <v>383</v>
      </c>
      <c r="F2540" t="s">
        <v>356</v>
      </c>
    </row>
    <row r="2541" spans="1:6" hidden="1" x14ac:dyDescent="0.35">
      <c r="A2541" s="110">
        <v>45901</v>
      </c>
      <c r="B2541" t="s">
        <v>427</v>
      </c>
      <c r="C2541" t="s">
        <v>280</v>
      </c>
      <c r="D2541">
        <v>1.5</v>
      </c>
      <c r="E2541" t="s">
        <v>383</v>
      </c>
      <c r="F2541" t="s">
        <v>356</v>
      </c>
    </row>
    <row r="2542" spans="1:6" hidden="1" x14ac:dyDescent="0.35">
      <c r="A2542" s="110">
        <v>45901</v>
      </c>
      <c r="B2542" t="s">
        <v>428</v>
      </c>
      <c r="C2542" t="s">
        <v>280</v>
      </c>
      <c r="D2542">
        <v>3.1</v>
      </c>
      <c r="E2542" t="s">
        <v>383</v>
      </c>
      <c r="F2542" t="s">
        <v>356</v>
      </c>
    </row>
    <row r="2543" spans="1:6" hidden="1" x14ac:dyDescent="0.35">
      <c r="A2543" s="110">
        <v>45901</v>
      </c>
      <c r="B2543" t="s">
        <v>429</v>
      </c>
      <c r="C2543" t="s">
        <v>254</v>
      </c>
      <c r="D2543">
        <v>0.5</v>
      </c>
      <c r="E2543" t="s">
        <v>383</v>
      </c>
      <c r="F2543" t="s">
        <v>356</v>
      </c>
    </row>
    <row r="2544" spans="1:6" hidden="1" x14ac:dyDescent="0.35">
      <c r="A2544" s="110">
        <v>45901</v>
      </c>
      <c r="B2544" t="s">
        <v>111</v>
      </c>
      <c r="C2544" t="s">
        <v>264</v>
      </c>
      <c r="D2544">
        <v>1.75</v>
      </c>
      <c r="E2544" t="s">
        <v>383</v>
      </c>
      <c r="F2544" t="s">
        <v>356</v>
      </c>
    </row>
    <row r="2545" spans="1:6" hidden="1" x14ac:dyDescent="0.35">
      <c r="A2545" s="110">
        <v>45901</v>
      </c>
      <c r="B2545" t="s">
        <v>213</v>
      </c>
      <c r="C2545" t="s">
        <v>280</v>
      </c>
      <c r="D2545">
        <v>1.1000000000000001</v>
      </c>
      <c r="E2545" t="s">
        <v>383</v>
      </c>
      <c r="F2545" t="s">
        <v>356</v>
      </c>
    </row>
    <row r="2546" spans="1:6" hidden="1" x14ac:dyDescent="0.35">
      <c r="A2546" s="110">
        <v>45901</v>
      </c>
      <c r="B2546" t="s">
        <v>116</v>
      </c>
      <c r="C2546" t="s">
        <v>254</v>
      </c>
      <c r="D2546">
        <v>1</v>
      </c>
      <c r="E2546" t="s">
        <v>383</v>
      </c>
      <c r="F2546" t="s">
        <v>356</v>
      </c>
    </row>
    <row r="2547" spans="1:6" hidden="1" x14ac:dyDescent="0.35">
      <c r="A2547" s="110">
        <v>45901</v>
      </c>
      <c r="B2547" t="s">
        <v>653</v>
      </c>
      <c r="C2547" t="s">
        <v>254</v>
      </c>
      <c r="D2547">
        <v>0.11</v>
      </c>
      <c r="E2547" t="s">
        <v>383</v>
      </c>
      <c r="F2547" t="s">
        <v>356</v>
      </c>
    </row>
    <row r="2548" spans="1:6" hidden="1" x14ac:dyDescent="0.35">
      <c r="A2548" s="110">
        <v>45901</v>
      </c>
      <c r="B2548" t="s">
        <v>654</v>
      </c>
      <c r="C2548" t="s">
        <v>254</v>
      </c>
      <c r="D2548">
        <v>0.24</v>
      </c>
      <c r="E2548" t="s">
        <v>383</v>
      </c>
      <c r="F2548" t="s">
        <v>356</v>
      </c>
    </row>
    <row r="2549" spans="1:6" hidden="1" x14ac:dyDescent="0.35">
      <c r="A2549" s="110">
        <v>45901</v>
      </c>
      <c r="B2549" t="s">
        <v>655</v>
      </c>
      <c r="C2549" t="s">
        <v>254</v>
      </c>
      <c r="D2549">
        <v>0.4</v>
      </c>
      <c r="E2549" t="s">
        <v>383</v>
      </c>
      <c r="F2549" t="s">
        <v>356</v>
      </c>
    </row>
    <row r="2550" spans="1:6" hidden="1" x14ac:dyDescent="0.35">
      <c r="A2550" s="110">
        <v>45901</v>
      </c>
      <c r="B2550" t="s">
        <v>211</v>
      </c>
      <c r="C2550" t="s">
        <v>264</v>
      </c>
      <c r="D2550">
        <v>24</v>
      </c>
      <c r="E2550" t="s">
        <v>383</v>
      </c>
      <c r="F2550" t="s">
        <v>356</v>
      </c>
    </row>
    <row r="2551" spans="1:6" hidden="1" x14ac:dyDescent="0.35">
      <c r="A2551" s="110">
        <v>45901</v>
      </c>
      <c r="B2551" t="s">
        <v>193</v>
      </c>
      <c r="C2551" t="s">
        <v>264</v>
      </c>
      <c r="D2551">
        <v>22</v>
      </c>
      <c r="E2551" t="s">
        <v>383</v>
      </c>
      <c r="F2551" t="s">
        <v>356</v>
      </c>
    </row>
    <row r="2552" spans="1:6" hidden="1" x14ac:dyDescent="0.35">
      <c r="A2552" s="110">
        <v>45901</v>
      </c>
      <c r="B2552" t="s">
        <v>128</v>
      </c>
      <c r="C2552" t="s">
        <v>264</v>
      </c>
      <c r="D2552">
        <v>16</v>
      </c>
      <c r="E2552" t="s">
        <v>383</v>
      </c>
      <c r="F2552" t="s">
        <v>356</v>
      </c>
    </row>
    <row r="2553" spans="1:6" hidden="1" x14ac:dyDescent="0.35">
      <c r="A2553" s="110">
        <v>45901</v>
      </c>
      <c r="B2553" t="s">
        <v>127</v>
      </c>
      <c r="C2553" t="s">
        <v>264</v>
      </c>
      <c r="D2553">
        <v>107</v>
      </c>
      <c r="E2553" t="s">
        <v>383</v>
      </c>
      <c r="F2553" t="s">
        <v>356</v>
      </c>
    </row>
    <row r="2554" spans="1:6" hidden="1" x14ac:dyDescent="0.35">
      <c r="A2554" s="110">
        <v>45901</v>
      </c>
      <c r="B2554" t="s">
        <v>210</v>
      </c>
      <c r="C2554" t="s">
        <v>264</v>
      </c>
      <c r="D2554">
        <v>24</v>
      </c>
      <c r="E2554" t="s">
        <v>383</v>
      </c>
      <c r="F2554" t="s">
        <v>356</v>
      </c>
    </row>
    <row r="2555" spans="1:6" hidden="1" x14ac:dyDescent="0.35">
      <c r="A2555" s="110">
        <v>45901</v>
      </c>
      <c r="B2555" t="s">
        <v>129</v>
      </c>
      <c r="C2555" t="s">
        <v>264</v>
      </c>
      <c r="D2555">
        <v>0</v>
      </c>
      <c r="E2555" t="s">
        <v>383</v>
      </c>
      <c r="F2555" t="s">
        <v>356</v>
      </c>
    </row>
    <row r="2556" spans="1:6" hidden="1" x14ac:dyDescent="0.35">
      <c r="A2556" s="110">
        <v>45901</v>
      </c>
      <c r="B2556" t="s">
        <v>350</v>
      </c>
      <c r="C2556" t="s">
        <v>674</v>
      </c>
      <c r="D2556">
        <v>0.5</v>
      </c>
      <c r="E2556" t="s">
        <v>383</v>
      </c>
      <c r="F2556" t="s">
        <v>356</v>
      </c>
    </row>
    <row r="2557" spans="1:6" hidden="1" x14ac:dyDescent="0.35">
      <c r="A2557" s="110">
        <v>45901</v>
      </c>
      <c r="B2557" t="s">
        <v>145</v>
      </c>
      <c r="C2557" t="s">
        <v>438</v>
      </c>
      <c r="D2557">
        <v>1.25</v>
      </c>
      <c r="E2557" t="s">
        <v>5</v>
      </c>
      <c r="F2557" t="s">
        <v>356</v>
      </c>
    </row>
    <row r="2558" spans="1:6" hidden="1" x14ac:dyDescent="0.35">
      <c r="A2558" s="110">
        <v>45901</v>
      </c>
      <c r="B2558" t="s">
        <v>150</v>
      </c>
      <c r="C2558" t="s">
        <v>264</v>
      </c>
      <c r="D2558">
        <v>1</v>
      </c>
      <c r="E2558" t="s">
        <v>5</v>
      </c>
      <c r="F2558" t="s">
        <v>356</v>
      </c>
    </row>
    <row r="2559" spans="1:6" hidden="1" x14ac:dyDescent="0.35">
      <c r="A2559" s="110">
        <v>45901</v>
      </c>
      <c r="B2559" t="s">
        <v>146</v>
      </c>
      <c r="C2559" t="s">
        <v>264</v>
      </c>
      <c r="D2559">
        <v>28</v>
      </c>
      <c r="E2559" t="s">
        <v>5</v>
      </c>
      <c r="F2559" t="s">
        <v>356</v>
      </c>
    </row>
    <row r="2560" spans="1:6" hidden="1" x14ac:dyDescent="0.35">
      <c r="A2560" s="110">
        <v>45901</v>
      </c>
      <c r="B2560" t="s">
        <v>138</v>
      </c>
      <c r="C2560" t="s">
        <v>264</v>
      </c>
      <c r="D2560">
        <v>98</v>
      </c>
      <c r="E2560" t="s">
        <v>5</v>
      </c>
      <c r="F2560" t="s">
        <v>356</v>
      </c>
    </row>
    <row r="2561" spans="1:6" hidden="1" x14ac:dyDescent="0.35">
      <c r="A2561" s="110">
        <v>45901</v>
      </c>
      <c r="B2561" t="s">
        <v>142</v>
      </c>
      <c r="C2561" t="s">
        <v>282</v>
      </c>
      <c r="D2561">
        <v>0.25</v>
      </c>
      <c r="E2561" t="s">
        <v>5</v>
      </c>
      <c r="F2561" t="s">
        <v>356</v>
      </c>
    </row>
    <row r="2562" spans="1:6" hidden="1" x14ac:dyDescent="0.35">
      <c r="A2562" s="110">
        <v>45901</v>
      </c>
      <c r="B2562" t="s">
        <v>258</v>
      </c>
      <c r="C2562" t="s">
        <v>282</v>
      </c>
      <c r="D2562">
        <v>0</v>
      </c>
      <c r="E2562" t="s">
        <v>5</v>
      </c>
      <c r="F2562" t="s">
        <v>356</v>
      </c>
    </row>
    <row r="2563" spans="1:6" hidden="1" x14ac:dyDescent="0.35">
      <c r="A2563" s="110">
        <v>45901</v>
      </c>
      <c r="B2563" t="s">
        <v>226</v>
      </c>
      <c r="C2563" t="s">
        <v>282</v>
      </c>
      <c r="D2563">
        <v>0.5</v>
      </c>
      <c r="E2563" t="s">
        <v>5</v>
      </c>
      <c r="F2563" t="s">
        <v>356</v>
      </c>
    </row>
    <row r="2564" spans="1:6" hidden="1" x14ac:dyDescent="0.35">
      <c r="A2564" s="110">
        <v>45901</v>
      </c>
      <c r="B2564" t="s">
        <v>137</v>
      </c>
      <c r="C2564" t="s">
        <v>282</v>
      </c>
      <c r="D2564">
        <v>0.75</v>
      </c>
      <c r="E2564" t="s">
        <v>5</v>
      </c>
      <c r="F2564" t="s">
        <v>356</v>
      </c>
    </row>
    <row r="2565" spans="1:6" hidden="1" x14ac:dyDescent="0.35">
      <c r="A2565" s="110">
        <v>45901</v>
      </c>
      <c r="B2565" t="s">
        <v>136</v>
      </c>
      <c r="C2565" t="s">
        <v>264</v>
      </c>
      <c r="D2565">
        <v>8</v>
      </c>
      <c r="E2565" t="s">
        <v>5</v>
      </c>
      <c r="F2565" t="s">
        <v>356</v>
      </c>
    </row>
    <row r="2566" spans="1:6" hidden="1" x14ac:dyDescent="0.35">
      <c r="A2566" s="110">
        <v>45901</v>
      </c>
      <c r="B2566" t="s">
        <v>147</v>
      </c>
      <c r="C2566" t="s">
        <v>264</v>
      </c>
      <c r="D2566">
        <v>35</v>
      </c>
      <c r="E2566" t="s">
        <v>5</v>
      </c>
      <c r="F2566" t="s">
        <v>356</v>
      </c>
    </row>
    <row r="2567" spans="1:6" hidden="1" x14ac:dyDescent="0.35">
      <c r="A2567" s="110">
        <v>45901</v>
      </c>
      <c r="B2567" t="s">
        <v>135</v>
      </c>
      <c r="C2567" t="s">
        <v>264</v>
      </c>
      <c r="D2567">
        <v>4</v>
      </c>
      <c r="E2567" t="s">
        <v>5</v>
      </c>
      <c r="F2567" t="s">
        <v>356</v>
      </c>
    </row>
    <row r="2568" spans="1:6" hidden="1" x14ac:dyDescent="0.35">
      <c r="A2568" s="110">
        <v>45901</v>
      </c>
      <c r="B2568" t="s">
        <v>139</v>
      </c>
      <c r="C2568" t="s">
        <v>264</v>
      </c>
      <c r="D2568">
        <v>1</v>
      </c>
      <c r="E2568" t="s">
        <v>5</v>
      </c>
      <c r="F2568" t="s">
        <v>356</v>
      </c>
    </row>
    <row r="2569" spans="1:6" hidden="1" x14ac:dyDescent="0.35">
      <c r="A2569" s="110">
        <v>45901</v>
      </c>
      <c r="B2569" t="s">
        <v>131</v>
      </c>
      <c r="E2569" t="s">
        <v>5</v>
      </c>
      <c r="F2569" t="s">
        <v>356</v>
      </c>
    </row>
    <row r="2570" spans="1:6" hidden="1" x14ac:dyDescent="0.35">
      <c r="A2570" s="110">
        <v>45901</v>
      </c>
      <c r="B2570" t="s">
        <v>140</v>
      </c>
      <c r="C2570" t="s">
        <v>282</v>
      </c>
      <c r="D2570">
        <v>2</v>
      </c>
      <c r="E2570" t="s">
        <v>5</v>
      </c>
      <c r="F2570" t="s">
        <v>356</v>
      </c>
    </row>
    <row r="2571" spans="1:6" hidden="1" x14ac:dyDescent="0.35">
      <c r="A2571" s="110">
        <v>45901</v>
      </c>
      <c r="B2571" t="s">
        <v>290</v>
      </c>
      <c r="C2571" t="s">
        <v>254</v>
      </c>
      <c r="D2571">
        <v>1</v>
      </c>
      <c r="E2571" t="s">
        <v>5</v>
      </c>
      <c r="F2571" t="s">
        <v>356</v>
      </c>
    </row>
    <row r="2572" spans="1:6" hidden="1" x14ac:dyDescent="0.35">
      <c r="A2572" s="110">
        <v>45901</v>
      </c>
      <c r="B2572" t="s">
        <v>143</v>
      </c>
      <c r="C2572" t="s">
        <v>439</v>
      </c>
      <c r="E2572" t="s">
        <v>5</v>
      </c>
      <c r="F2572" t="s">
        <v>356</v>
      </c>
    </row>
    <row r="2573" spans="1:6" hidden="1" x14ac:dyDescent="0.35">
      <c r="A2573" s="110">
        <v>45901</v>
      </c>
      <c r="B2573" t="s">
        <v>227</v>
      </c>
      <c r="E2573" t="s">
        <v>5</v>
      </c>
      <c r="F2573" t="s">
        <v>356</v>
      </c>
    </row>
    <row r="2574" spans="1:6" hidden="1" x14ac:dyDescent="0.35">
      <c r="A2574" s="110">
        <v>45901</v>
      </c>
      <c r="B2574" t="s">
        <v>148</v>
      </c>
      <c r="C2574" t="s">
        <v>282</v>
      </c>
      <c r="D2574">
        <v>2</v>
      </c>
      <c r="E2574" t="s">
        <v>5</v>
      </c>
      <c r="F2574" t="s">
        <v>356</v>
      </c>
    </row>
    <row r="2575" spans="1:6" hidden="1" x14ac:dyDescent="0.35">
      <c r="A2575" s="110">
        <v>45901</v>
      </c>
      <c r="B2575" t="s">
        <v>149</v>
      </c>
      <c r="C2575" t="s">
        <v>282</v>
      </c>
      <c r="D2575">
        <v>1</v>
      </c>
      <c r="E2575" t="s">
        <v>5</v>
      </c>
      <c r="F2575" t="s">
        <v>356</v>
      </c>
    </row>
    <row r="2576" spans="1:6" hidden="1" x14ac:dyDescent="0.35">
      <c r="A2576" s="110">
        <v>45901</v>
      </c>
      <c r="B2576" t="s">
        <v>289</v>
      </c>
      <c r="C2576" t="s">
        <v>264</v>
      </c>
      <c r="D2576">
        <v>10</v>
      </c>
      <c r="E2576" t="s">
        <v>5</v>
      </c>
      <c r="F2576" t="s">
        <v>356</v>
      </c>
    </row>
    <row r="2577" spans="1:6" hidden="1" x14ac:dyDescent="0.35">
      <c r="A2577" s="110">
        <v>45901</v>
      </c>
      <c r="B2577" t="s">
        <v>132</v>
      </c>
      <c r="C2577" t="s">
        <v>264</v>
      </c>
      <c r="D2577">
        <v>6</v>
      </c>
      <c r="E2577" t="s">
        <v>5</v>
      </c>
      <c r="F2577" t="s">
        <v>356</v>
      </c>
    </row>
    <row r="2578" spans="1:6" hidden="1" x14ac:dyDescent="0.35">
      <c r="A2578" s="110">
        <v>45901</v>
      </c>
      <c r="B2578" t="s">
        <v>144</v>
      </c>
      <c r="C2578" t="s">
        <v>264</v>
      </c>
      <c r="D2578">
        <v>3</v>
      </c>
      <c r="E2578" t="s">
        <v>5</v>
      </c>
      <c r="F2578" t="s">
        <v>356</v>
      </c>
    </row>
    <row r="2579" spans="1:6" hidden="1" x14ac:dyDescent="0.35">
      <c r="A2579" s="110">
        <v>45901</v>
      </c>
      <c r="B2579" t="s">
        <v>349</v>
      </c>
      <c r="C2579" t="s">
        <v>438</v>
      </c>
      <c r="D2579">
        <v>7</v>
      </c>
      <c r="E2579" t="s">
        <v>5</v>
      </c>
      <c r="F2579" t="s">
        <v>356</v>
      </c>
    </row>
    <row r="2580" spans="1:6" hidden="1" x14ac:dyDescent="0.35">
      <c r="A2580" s="110">
        <v>45901</v>
      </c>
      <c r="B2580" t="s">
        <v>134</v>
      </c>
      <c r="C2580" t="s">
        <v>440</v>
      </c>
      <c r="E2580" t="s">
        <v>5</v>
      </c>
      <c r="F2580" t="s">
        <v>356</v>
      </c>
    </row>
    <row r="2581" spans="1:6" hidden="1" x14ac:dyDescent="0.35">
      <c r="A2581" s="110">
        <v>45901</v>
      </c>
      <c r="B2581" t="s">
        <v>453</v>
      </c>
      <c r="C2581" t="s">
        <v>264</v>
      </c>
      <c r="D2581">
        <v>12</v>
      </c>
      <c r="E2581" t="s">
        <v>5</v>
      </c>
      <c r="F2581" t="s">
        <v>356</v>
      </c>
    </row>
    <row r="2582" spans="1:6" hidden="1" x14ac:dyDescent="0.35">
      <c r="A2582" s="110">
        <v>45901</v>
      </c>
      <c r="B2582" t="s">
        <v>441</v>
      </c>
      <c r="C2582" t="s">
        <v>264</v>
      </c>
      <c r="E2582" t="s">
        <v>5</v>
      </c>
      <c r="F2582" t="s">
        <v>356</v>
      </c>
    </row>
    <row r="2583" spans="1:6" hidden="1" x14ac:dyDescent="0.35">
      <c r="A2583" s="110">
        <v>45901</v>
      </c>
      <c r="B2583" t="s">
        <v>442</v>
      </c>
      <c r="C2583" t="s">
        <v>264</v>
      </c>
      <c r="D2583">
        <v>0</v>
      </c>
      <c r="E2583" t="s">
        <v>5</v>
      </c>
      <c r="F2583" t="s">
        <v>356</v>
      </c>
    </row>
    <row r="2584" spans="1:6" hidden="1" x14ac:dyDescent="0.35">
      <c r="A2584" s="110">
        <v>45901</v>
      </c>
      <c r="B2584" t="s">
        <v>443</v>
      </c>
      <c r="C2584" t="s">
        <v>264</v>
      </c>
      <c r="D2584">
        <v>50</v>
      </c>
      <c r="E2584" t="s">
        <v>5</v>
      </c>
      <c r="F2584" t="s">
        <v>356</v>
      </c>
    </row>
    <row r="2585" spans="1:6" hidden="1" x14ac:dyDescent="0.35">
      <c r="A2585" s="110">
        <v>45901</v>
      </c>
      <c r="B2585" t="s">
        <v>455</v>
      </c>
      <c r="C2585" t="s">
        <v>264</v>
      </c>
      <c r="D2585">
        <v>47</v>
      </c>
      <c r="E2585" t="s">
        <v>5</v>
      </c>
      <c r="F2585" t="s">
        <v>356</v>
      </c>
    </row>
    <row r="2586" spans="1:6" hidden="1" x14ac:dyDescent="0.35">
      <c r="A2586" s="110">
        <v>45901</v>
      </c>
      <c r="B2586" t="s">
        <v>444</v>
      </c>
      <c r="C2586" t="s">
        <v>438</v>
      </c>
      <c r="D2586">
        <v>0.5</v>
      </c>
      <c r="E2586" t="s">
        <v>5</v>
      </c>
      <c r="F2586" t="s">
        <v>356</v>
      </c>
    </row>
    <row r="2587" spans="1:6" hidden="1" x14ac:dyDescent="0.35">
      <c r="A2587" s="110">
        <v>45901</v>
      </c>
      <c r="B2587" t="s">
        <v>445</v>
      </c>
      <c r="C2587" t="s">
        <v>439</v>
      </c>
      <c r="E2587" t="s">
        <v>5</v>
      </c>
      <c r="F2587" t="s">
        <v>356</v>
      </c>
    </row>
    <row r="2588" spans="1:6" hidden="1" x14ac:dyDescent="0.35">
      <c r="A2588" s="110">
        <v>45901</v>
      </c>
      <c r="B2588" t="s">
        <v>446</v>
      </c>
      <c r="C2588" t="s">
        <v>439</v>
      </c>
      <c r="E2588" t="s">
        <v>5</v>
      </c>
      <c r="F2588" t="s">
        <v>356</v>
      </c>
    </row>
    <row r="2589" spans="1:6" hidden="1" x14ac:dyDescent="0.35">
      <c r="A2589" s="110">
        <v>45901</v>
      </c>
      <c r="B2589" t="s">
        <v>447</v>
      </c>
      <c r="C2589" t="s">
        <v>264</v>
      </c>
      <c r="D2589">
        <v>37</v>
      </c>
      <c r="E2589" t="s">
        <v>5</v>
      </c>
      <c r="F2589" t="s">
        <v>356</v>
      </c>
    </row>
    <row r="2590" spans="1:6" hidden="1" x14ac:dyDescent="0.35">
      <c r="A2590" s="110">
        <v>45901</v>
      </c>
      <c r="B2590" t="s">
        <v>448</v>
      </c>
      <c r="C2590" t="s">
        <v>264</v>
      </c>
      <c r="D2590">
        <v>8</v>
      </c>
      <c r="E2590" t="s">
        <v>5</v>
      </c>
      <c r="F2590" t="s">
        <v>356</v>
      </c>
    </row>
    <row r="2591" spans="1:6" hidden="1" x14ac:dyDescent="0.35">
      <c r="A2591" s="110">
        <v>45901</v>
      </c>
      <c r="B2591" t="s">
        <v>467</v>
      </c>
      <c r="C2591" t="s">
        <v>264</v>
      </c>
      <c r="D2591">
        <v>470</v>
      </c>
      <c r="E2591" t="s">
        <v>5</v>
      </c>
      <c r="F2591" t="s">
        <v>356</v>
      </c>
    </row>
    <row r="2592" spans="1:6" hidden="1" x14ac:dyDescent="0.35">
      <c r="A2592" s="110">
        <v>45901</v>
      </c>
      <c r="B2592" t="s">
        <v>453</v>
      </c>
      <c r="C2592" t="s">
        <v>264</v>
      </c>
      <c r="D2592">
        <v>12</v>
      </c>
      <c r="E2592" t="s">
        <v>5</v>
      </c>
      <c r="F2592" t="s">
        <v>356</v>
      </c>
    </row>
    <row r="2593" spans="1:6" hidden="1" x14ac:dyDescent="0.35">
      <c r="A2593" s="110">
        <v>45901</v>
      </c>
      <c r="B2593" t="s">
        <v>468</v>
      </c>
      <c r="C2593" t="s">
        <v>264</v>
      </c>
      <c r="D2593">
        <v>18</v>
      </c>
      <c r="E2593" t="s">
        <v>5</v>
      </c>
      <c r="F2593" t="s">
        <v>356</v>
      </c>
    </row>
    <row r="2594" spans="1:6" hidden="1" x14ac:dyDescent="0.35">
      <c r="A2594" s="110">
        <v>45901</v>
      </c>
      <c r="B2594" t="s">
        <v>469</v>
      </c>
      <c r="C2594" t="s">
        <v>264</v>
      </c>
      <c r="D2594">
        <v>64</v>
      </c>
      <c r="E2594" t="s">
        <v>5</v>
      </c>
      <c r="F2594" t="s">
        <v>356</v>
      </c>
    </row>
    <row r="2595" spans="1:6" hidden="1" x14ac:dyDescent="0.35">
      <c r="A2595" s="110">
        <v>45901</v>
      </c>
      <c r="B2595" t="s">
        <v>470</v>
      </c>
      <c r="C2595" t="s">
        <v>264</v>
      </c>
      <c r="D2595">
        <v>26</v>
      </c>
      <c r="E2595" t="s">
        <v>5</v>
      </c>
      <c r="F2595" t="s">
        <v>356</v>
      </c>
    </row>
    <row r="2596" spans="1:6" hidden="1" x14ac:dyDescent="0.35">
      <c r="A2596" s="110">
        <v>45901</v>
      </c>
      <c r="B2596" t="s">
        <v>519</v>
      </c>
      <c r="C2596" t="s">
        <v>264</v>
      </c>
      <c r="D2596">
        <v>14</v>
      </c>
      <c r="E2596" t="s">
        <v>5</v>
      </c>
      <c r="F2596" t="s">
        <v>356</v>
      </c>
    </row>
    <row r="2597" spans="1:6" hidden="1" x14ac:dyDescent="0.35">
      <c r="A2597" s="110">
        <v>45901</v>
      </c>
      <c r="B2597" t="s">
        <v>520</v>
      </c>
      <c r="C2597" t="s">
        <v>264</v>
      </c>
      <c r="D2597">
        <v>60</v>
      </c>
      <c r="E2597" t="s">
        <v>5</v>
      </c>
      <c r="F2597" t="s">
        <v>356</v>
      </c>
    </row>
    <row r="2598" spans="1:6" hidden="1" x14ac:dyDescent="0.35">
      <c r="A2598" s="110">
        <v>45901</v>
      </c>
      <c r="B2598" t="s">
        <v>521</v>
      </c>
      <c r="C2598" t="s">
        <v>264</v>
      </c>
      <c r="D2598">
        <v>390</v>
      </c>
      <c r="E2598" t="s">
        <v>5</v>
      </c>
      <c r="F2598" t="s">
        <v>356</v>
      </c>
    </row>
    <row r="2599" spans="1:6" hidden="1" x14ac:dyDescent="0.35">
      <c r="A2599" s="110">
        <v>45901</v>
      </c>
      <c r="B2599" t="s">
        <v>522</v>
      </c>
      <c r="C2599" t="s">
        <v>264</v>
      </c>
      <c r="D2599">
        <v>432</v>
      </c>
      <c r="E2599" t="s">
        <v>5</v>
      </c>
      <c r="F2599" t="s">
        <v>356</v>
      </c>
    </row>
    <row r="2600" spans="1:6" hidden="1" x14ac:dyDescent="0.35">
      <c r="A2600" s="110">
        <v>45901</v>
      </c>
      <c r="B2600" t="s">
        <v>523</v>
      </c>
      <c r="C2600" t="s">
        <v>264</v>
      </c>
      <c r="D2600">
        <v>390</v>
      </c>
      <c r="E2600" t="s">
        <v>5</v>
      </c>
      <c r="F2600" t="s">
        <v>356</v>
      </c>
    </row>
    <row r="2601" spans="1:6" hidden="1" x14ac:dyDescent="0.35">
      <c r="A2601" s="110">
        <v>45901</v>
      </c>
      <c r="B2601" t="s">
        <v>524</v>
      </c>
      <c r="C2601" t="s">
        <v>264</v>
      </c>
      <c r="D2601">
        <v>583</v>
      </c>
      <c r="E2601" t="s">
        <v>5</v>
      </c>
      <c r="F2601" t="s">
        <v>356</v>
      </c>
    </row>
    <row r="2602" spans="1:6" hidden="1" x14ac:dyDescent="0.35">
      <c r="A2602" s="110">
        <v>45901</v>
      </c>
      <c r="B2602" t="s">
        <v>525</v>
      </c>
      <c r="C2602" t="s">
        <v>264</v>
      </c>
      <c r="D2602">
        <v>27</v>
      </c>
      <c r="E2602" t="s">
        <v>5</v>
      </c>
      <c r="F2602" t="s">
        <v>356</v>
      </c>
    </row>
    <row r="2603" spans="1:6" hidden="1" x14ac:dyDescent="0.35">
      <c r="A2603" s="110">
        <v>45901</v>
      </c>
      <c r="B2603" t="s">
        <v>526</v>
      </c>
      <c r="C2603" t="s">
        <v>264</v>
      </c>
      <c r="D2603">
        <v>26</v>
      </c>
      <c r="E2603" t="s">
        <v>5</v>
      </c>
      <c r="F2603" t="s">
        <v>356</v>
      </c>
    </row>
    <row r="2604" spans="1:6" hidden="1" x14ac:dyDescent="0.35">
      <c r="A2604" s="110">
        <v>45901</v>
      </c>
      <c r="B2604" t="s">
        <v>247</v>
      </c>
      <c r="D2604">
        <v>150</v>
      </c>
      <c r="E2604" t="s">
        <v>1</v>
      </c>
      <c r="F2604" t="s">
        <v>353</v>
      </c>
    </row>
    <row r="2605" spans="1:6" hidden="1" x14ac:dyDescent="0.35">
      <c r="A2605" s="110">
        <v>45901</v>
      </c>
      <c r="B2605" t="s">
        <v>246</v>
      </c>
      <c r="D2605">
        <v>50</v>
      </c>
      <c r="E2605" t="s">
        <v>1</v>
      </c>
      <c r="F2605" t="s">
        <v>353</v>
      </c>
    </row>
    <row r="2606" spans="1:6" hidden="1" x14ac:dyDescent="0.35">
      <c r="A2606" s="110">
        <v>45901</v>
      </c>
      <c r="B2606" t="s">
        <v>248</v>
      </c>
      <c r="D2606">
        <v>25</v>
      </c>
      <c r="E2606" t="s">
        <v>1</v>
      </c>
      <c r="F2606" t="s">
        <v>353</v>
      </c>
    </row>
    <row r="2607" spans="1:6" hidden="1" x14ac:dyDescent="0.35">
      <c r="A2607" s="110">
        <v>45901</v>
      </c>
      <c r="B2607" t="s">
        <v>486</v>
      </c>
      <c r="D2607">
        <v>1.44</v>
      </c>
      <c r="E2607" t="s">
        <v>384</v>
      </c>
      <c r="F2607" t="s">
        <v>353</v>
      </c>
    </row>
    <row r="2608" spans="1:6" hidden="1" x14ac:dyDescent="0.35">
      <c r="A2608" s="110">
        <v>45901</v>
      </c>
      <c r="B2608" t="s">
        <v>309</v>
      </c>
      <c r="D2608">
        <v>1.06</v>
      </c>
      <c r="E2608" t="s">
        <v>384</v>
      </c>
      <c r="F2608" t="s">
        <v>353</v>
      </c>
    </row>
    <row r="2609" spans="1:6" hidden="1" x14ac:dyDescent="0.35">
      <c r="A2609" s="110">
        <v>45901</v>
      </c>
      <c r="B2609" t="s">
        <v>222</v>
      </c>
      <c r="D2609">
        <v>13</v>
      </c>
      <c r="E2609" t="s">
        <v>1</v>
      </c>
      <c r="F2609" t="s">
        <v>353</v>
      </c>
    </row>
    <row r="2610" spans="1:6" hidden="1" x14ac:dyDescent="0.35">
      <c r="A2610" s="110">
        <v>45901</v>
      </c>
      <c r="B2610" t="s">
        <v>220</v>
      </c>
      <c r="D2610">
        <v>9.08</v>
      </c>
      <c r="E2610" t="s">
        <v>1</v>
      </c>
      <c r="F2610" t="s">
        <v>353</v>
      </c>
    </row>
    <row r="2611" spans="1:6" hidden="1" x14ac:dyDescent="0.35">
      <c r="A2611" s="110">
        <v>45901</v>
      </c>
      <c r="B2611" t="s">
        <v>249</v>
      </c>
      <c r="D2611">
        <v>20</v>
      </c>
      <c r="E2611" t="s">
        <v>1</v>
      </c>
      <c r="F2611" t="s">
        <v>353</v>
      </c>
    </row>
    <row r="2612" spans="1:6" hidden="1" x14ac:dyDescent="0.35">
      <c r="A2612" s="110">
        <v>45901</v>
      </c>
      <c r="B2612" t="s">
        <v>251</v>
      </c>
      <c r="D2612">
        <v>3</v>
      </c>
      <c r="E2612" t="s">
        <v>1</v>
      </c>
      <c r="F2612" t="s">
        <v>353</v>
      </c>
    </row>
    <row r="2613" spans="1:6" hidden="1" x14ac:dyDescent="0.35">
      <c r="A2613" s="110">
        <v>45901</v>
      </c>
      <c r="B2613" t="s">
        <v>675</v>
      </c>
      <c r="D2613">
        <v>11.37</v>
      </c>
      <c r="E2613" t="s">
        <v>3</v>
      </c>
      <c r="F2613" t="s">
        <v>353</v>
      </c>
    </row>
    <row r="2614" spans="1:6" hidden="1" x14ac:dyDescent="0.35">
      <c r="A2614" s="110">
        <v>45901</v>
      </c>
      <c r="B2614" t="s">
        <v>217</v>
      </c>
      <c r="D2614">
        <v>1.89</v>
      </c>
      <c r="E2614" t="s">
        <v>1</v>
      </c>
      <c r="F2614" t="s">
        <v>353</v>
      </c>
    </row>
    <row r="2615" spans="1:6" hidden="1" x14ac:dyDescent="0.35">
      <c r="A2615" s="110">
        <v>45901</v>
      </c>
      <c r="B2615" t="s">
        <v>204</v>
      </c>
      <c r="D2615">
        <v>1</v>
      </c>
      <c r="E2615" t="s">
        <v>3</v>
      </c>
      <c r="F2615" t="s">
        <v>353</v>
      </c>
    </row>
    <row r="2616" spans="1:6" hidden="1" x14ac:dyDescent="0.35">
      <c r="A2616" s="110">
        <v>45901</v>
      </c>
      <c r="B2616" t="s">
        <v>250</v>
      </c>
      <c r="D2616">
        <v>0.92</v>
      </c>
      <c r="E2616" t="s">
        <v>3</v>
      </c>
      <c r="F2616" t="s">
        <v>353</v>
      </c>
    </row>
    <row r="2617" spans="1:6" hidden="1" x14ac:dyDescent="0.35">
      <c r="A2617" s="110">
        <v>45901</v>
      </c>
      <c r="B2617" t="s">
        <v>198</v>
      </c>
      <c r="D2617">
        <v>2.1800000000000002</v>
      </c>
      <c r="E2617" t="s">
        <v>384</v>
      </c>
      <c r="F2617" t="s">
        <v>353</v>
      </c>
    </row>
    <row r="2618" spans="1:6" hidden="1" x14ac:dyDescent="0.35">
      <c r="A2618" s="110">
        <v>45901</v>
      </c>
      <c r="B2618" t="s">
        <v>206</v>
      </c>
      <c r="D2618">
        <v>0.54</v>
      </c>
      <c r="E2618" t="s">
        <v>384</v>
      </c>
      <c r="F2618" t="s">
        <v>353</v>
      </c>
    </row>
    <row r="2619" spans="1:6" hidden="1" x14ac:dyDescent="0.35">
      <c r="A2619" s="110">
        <v>45901</v>
      </c>
      <c r="B2619" t="s">
        <v>661</v>
      </c>
      <c r="D2619">
        <v>0.96499999999999997</v>
      </c>
      <c r="E2619" t="s">
        <v>3</v>
      </c>
      <c r="F2619" t="s">
        <v>353</v>
      </c>
    </row>
    <row r="2620" spans="1:6" hidden="1" x14ac:dyDescent="0.35">
      <c r="A2620" s="110">
        <v>45901</v>
      </c>
      <c r="B2620" t="s">
        <v>221</v>
      </c>
      <c r="D2620">
        <v>5.8</v>
      </c>
      <c r="E2620" t="s">
        <v>3</v>
      </c>
      <c r="F2620" t="s">
        <v>353</v>
      </c>
    </row>
    <row r="2621" spans="1:6" hidden="1" x14ac:dyDescent="0.35">
      <c r="A2621" s="110">
        <v>45901</v>
      </c>
      <c r="B2621" t="s">
        <v>676</v>
      </c>
      <c r="D2621">
        <v>1.38</v>
      </c>
      <c r="E2621" t="s">
        <v>3</v>
      </c>
      <c r="F2621" t="s">
        <v>353</v>
      </c>
    </row>
    <row r="2622" spans="1:6" hidden="1" x14ac:dyDescent="0.35">
      <c r="A2622" s="110">
        <v>45901</v>
      </c>
      <c r="B2622" t="s">
        <v>677</v>
      </c>
      <c r="D2622">
        <v>0.11</v>
      </c>
      <c r="E2622" t="s">
        <v>3</v>
      </c>
      <c r="F2622" t="s">
        <v>353</v>
      </c>
    </row>
    <row r="2623" spans="1:6" hidden="1" x14ac:dyDescent="0.35">
      <c r="A2623" s="110">
        <v>45901</v>
      </c>
      <c r="B2623" t="s">
        <v>252</v>
      </c>
      <c r="D2623">
        <v>0.13</v>
      </c>
      <c r="E2623" t="s">
        <v>1</v>
      </c>
      <c r="F2623" t="s">
        <v>353</v>
      </c>
    </row>
    <row r="2624" spans="1:6" hidden="1" x14ac:dyDescent="0.35">
      <c r="A2624" s="110">
        <v>45901</v>
      </c>
      <c r="B2624" t="s">
        <v>173</v>
      </c>
      <c r="D2624">
        <v>1.83</v>
      </c>
      <c r="E2624" t="s">
        <v>1</v>
      </c>
      <c r="F2624" t="s">
        <v>353</v>
      </c>
    </row>
    <row r="2625" spans="1:6" hidden="1" x14ac:dyDescent="0.35">
      <c r="A2625" s="110">
        <v>45901</v>
      </c>
      <c r="B2625" t="s">
        <v>218</v>
      </c>
      <c r="D2625">
        <v>2</v>
      </c>
      <c r="E2625" t="s">
        <v>1</v>
      </c>
      <c r="F2625" t="s">
        <v>353</v>
      </c>
    </row>
    <row r="2626" spans="1:6" hidden="1" x14ac:dyDescent="0.35">
      <c r="A2626" s="110">
        <v>45901</v>
      </c>
      <c r="B2626" t="s">
        <v>224</v>
      </c>
      <c r="D2626">
        <v>0.81499999999999995</v>
      </c>
      <c r="E2626" t="s">
        <v>1</v>
      </c>
      <c r="F2626" t="s">
        <v>353</v>
      </c>
    </row>
    <row r="2627" spans="1:6" hidden="1" x14ac:dyDescent="0.35">
      <c r="A2627" s="110">
        <v>45901</v>
      </c>
      <c r="B2627" t="s">
        <v>336</v>
      </c>
      <c r="D2627">
        <v>0.41</v>
      </c>
      <c r="E2627" t="s">
        <v>384</v>
      </c>
      <c r="F2627" t="s">
        <v>353</v>
      </c>
    </row>
    <row r="2628" spans="1:6" hidden="1" x14ac:dyDescent="0.35">
      <c r="A2628" s="110">
        <v>45901</v>
      </c>
      <c r="B2628" t="s">
        <v>174</v>
      </c>
      <c r="D2628">
        <v>2</v>
      </c>
      <c r="E2628" t="s">
        <v>1</v>
      </c>
      <c r="F2628" t="s">
        <v>353</v>
      </c>
    </row>
    <row r="2629" spans="1:6" hidden="1" x14ac:dyDescent="0.35">
      <c r="A2629" s="110">
        <v>45901</v>
      </c>
      <c r="B2629" t="s">
        <v>432</v>
      </c>
      <c r="D2629">
        <v>0.25</v>
      </c>
      <c r="E2629" t="s">
        <v>1</v>
      </c>
      <c r="F2629" t="s">
        <v>353</v>
      </c>
    </row>
    <row r="2630" spans="1:6" hidden="1" x14ac:dyDescent="0.35">
      <c r="A2630" s="110">
        <v>45901</v>
      </c>
      <c r="B2630" t="s">
        <v>203</v>
      </c>
      <c r="D2630">
        <v>10.91</v>
      </c>
      <c r="E2630" t="s">
        <v>384</v>
      </c>
      <c r="F2630" t="s">
        <v>353</v>
      </c>
    </row>
    <row r="2631" spans="1:6" hidden="1" x14ac:dyDescent="0.35">
      <c r="A2631" s="110">
        <v>45901</v>
      </c>
      <c r="B2631" t="s">
        <v>201</v>
      </c>
      <c r="D2631">
        <v>2.12</v>
      </c>
      <c r="E2631" t="s">
        <v>3</v>
      </c>
      <c r="F2631" t="s">
        <v>353</v>
      </c>
    </row>
    <row r="2632" spans="1:6" hidden="1" x14ac:dyDescent="0.35">
      <c r="A2632" s="110">
        <v>45901</v>
      </c>
      <c r="B2632" t="s">
        <v>202</v>
      </c>
      <c r="D2632">
        <v>2</v>
      </c>
      <c r="E2632" t="s">
        <v>3</v>
      </c>
      <c r="F2632" t="s">
        <v>353</v>
      </c>
    </row>
    <row r="2633" spans="1:6" hidden="1" x14ac:dyDescent="0.35">
      <c r="A2633" s="110">
        <v>45901</v>
      </c>
      <c r="B2633" t="s">
        <v>200</v>
      </c>
      <c r="D2633">
        <v>0.48499999999999999</v>
      </c>
      <c r="E2633" t="s">
        <v>3</v>
      </c>
      <c r="F2633" t="s">
        <v>353</v>
      </c>
    </row>
    <row r="2634" spans="1:6" hidden="1" x14ac:dyDescent="0.35">
      <c r="A2634" s="110">
        <v>45901</v>
      </c>
      <c r="B2634" t="s">
        <v>339</v>
      </c>
      <c r="D2634">
        <v>0.25</v>
      </c>
      <c r="E2634" t="s">
        <v>384</v>
      </c>
      <c r="F2634" t="s">
        <v>353</v>
      </c>
    </row>
    <row r="2635" spans="1:6" hidden="1" x14ac:dyDescent="0.35">
      <c r="A2635" s="110">
        <v>45901</v>
      </c>
      <c r="B2635" t="s">
        <v>219</v>
      </c>
      <c r="D2635">
        <v>1.18</v>
      </c>
      <c r="E2635" t="s">
        <v>1</v>
      </c>
      <c r="F2635" t="s">
        <v>353</v>
      </c>
    </row>
    <row r="2636" spans="1:6" hidden="1" x14ac:dyDescent="0.35">
      <c r="A2636" s="110">
        <v>45901</v>
      </c>
      <c r="B2636" t="s">
        <v>281</v>
      </c>
      <c r="D2636">
        <v>0.5</v>
      </c>
      <c r="E2636" t="s">
        <v>384</v>
      </c>
      <c r="F2636" t="s">
        <v>353</v>
      </c>
    </row>
    <row r="2637" spans="1:6" hidden="1" x14ac:dyDescent="0.35">
      <c r="A2637" s="110">
        <v>45901</v>
      </c>
      <c r="B2637" t="s">
        <v>235</v>
      </c>
      <c r="D2637">
        <v>5.63</v>
      </c>
      <c r="E2637" t="s">
        <v>384</v>
      </c>
      <c r="F2637" t="s">
        <v>353</v>
      </c>
    </row>
    <row r="2638" spans="1:6" hidden="1" x14ac:dyDescent="0.35">
      <c r="A2638" s="110">
        <v>45901</v>
      </c>
      <c r="B2638" t="s">
        <v>236</v>
      </c>
      <c r="D2638">
        <v>1.47</v>
      </c>
      <c r="E2638" t="s">
        <v>384</v>
      </c>
      <c r="F2638" t="s">
        <v>353</v>
      </c>
    </row>
    <row r="2639" spans="1:6" hidden="1" x14ac:dyDescent="0.35">
      <c r="A2639" s="110">
        <v>45901</v>
      </c>
      <c r="B2639" t="s">
        <v>225</v>
      </c>
      <c r="D2639">
        <v>1</v>
      </c>
      <c r="E2639" t="s">
        <v>1</v>
      </c>
      <c r="F2639" t="s">
        <v>353</v>
      </c>
    </row>
    <row r="2640" spans="1:6" hidden="1" x14ac:dyDescent="0.35">
      <c r="A2640" s="110">
        <v>45901</v>
      </c>
      <c r="B2640" t="s">
        <v>110</v>
      </c>
      <c r="D2640">
        <v>1.7</v>
      </c>
      <c r="E2640" t="s">
        <v>3</v>
      </c>
      <c r="F2640" t="s">
        <v>353</v>
      </c>
    </row>
    <row r="2641" spans="1:6" hidden="1" x14ac:dyDescent="0.35">
      <c r="A2641" s="110">
        <v>45901</v>
      </c>
      <c r="B2641" t="s">
        <v>241</v>
      </c>
      <c r="D2641">
        <v>11.21</v>
      </c>
      <c r="E2641" t="s">
        <v>384</v>
      </c>
      <c r="F2641" t="s">
        <v>353</v>
      </c>
    </row>
    <row r="2642" spans="1:6" hidden="1" x14ac:dyDescent="0.35">
      <c r="A2642" s="110">
        <v>45901</v>
      </c>
      <c r="B2642" t="s">
        <v>179</v>
      </c>
      <c r="D2642">
        <v>0.5</v>
      </c>
      <c r="E2642" t="s">
        <v>384</v>
      </c>
      <c r="F2642" t="s">
        <v>353</v>
      </c>
    </row>
    <row r="2643" spans="1:6" hidden="1" x14ac:dyDescent="0.35">
      <c r="A2643" s="110">
        <v>45901</v>
      </c>
      <c r="B2643" t="s">
        <v>335</v>
      </c>
      <c r="D2643">
        <v>5</v>
      </c>
      <c r="E2643" t="s">
        <v>3</v>
      </c>
      <c r="F2643" t="s">
        <v>353</v>
      </c>
    </row>
    <row r="2644" spans="1:6" hidden="1" x14ac:dyDescent="0.35">
      <c r="A2644" s="110">
        <v>45901</v>
      </c>
      <c r="B2644" t="s">
        <v>25</v>
      </c>
      <c r="D2644">
        <v>2.1</v>
      </c>
      <c r="E2644" t="s">
        <v>3</v>
      </c>
      <c r="F2644" t="s">
        <v>353</v>
      </c>
    </row>
    <row r="2645" spans="1:6" hidden="1" x14ac:dyDescent="0.35">
      <c r="A2645" s="110">
        <v>45901</v>
      </c>
      <c r="B2645" t="s">
        <v>127</v>
      </c>
      <c r="D2645">
        <v>5</v>
      </c>
      <c r="E2645" t="s">
        <v>383</v>
      </c>
      <c r="F2645" t="s">
        <v>353</v>
      </c>
    </row>
    <row r="2646" spans="1:6" hidden="1" x14ac:dyDescent="0.35">
      <c r="A2646" s="110">
        <v>45901</v>
      </c>
      <c r="B2646" t="s">
        <v>193</v>
      </c>
      <c r="D2646">
        <v>6</v>
      </c>
      <c r="E2646" t="s">
        <v>383</v>
      </c>
      <c r="F2646" t="s">
        <v>353</v>
      </c>
    </row>
    <row r="2647" spans="1:6" hidden="1" x14ac:dyDescent="0.35">
      <c r="A2647" s="110">
        <v>45901</v>
      </c>
      <c r="B2647" t="s">
        <v>216</v>
      </c>
      <c r="D2647">
        <v>0.15</v>
      </c>
      <c r="E2647" t="s">
        <v>384</v>
      </c>
      <c r="F2647" t="s">
        <v>353</v>
      </c>
    </row>
    <row r="2648" spans="1:6" hidden="1" x14ac:dyDescent="0.35">
      <c r="A2648" s="110">
        <v>45901</v>
      </c>
      <c r="B2648" t="s">
        <v>245</v>
      </c>
      <c r="D2648">
        <v>3.7</v>
      </c>
      <c r="E2648" t="s">
        <v>3</v>
      </c>
      <c r="F2648" t="s">
        <v>353</v>
      </c>
    </row>
    <row r="2649" spans="1:6" hidden="1" x14ac:dyDescent="0.35">
      <c r="A2649" s="110">
        <v>45901</v>
      </c>
      <c r="B2649" t="s">
        <v>102</v>
      </c>
      <c r="D2649">
        <v>3.2</v>
      </c>
      <c r="E2649" t="s">
        <v>3</v>
      </c>
      <c r="F2649" t="s">
        <v>353</v>
      </c>
    </row>
    <row r="2650" spans="1:6" hidden="1" x14ac:dyDescent="0.35">
      <c r="A2650" s="110">
        <v>45901</v>
      </c>
      <c r="B2650" t="s">
        <v>214</v>
      </c>
      <c r="D2650">
        <v>0</v>
      </c>
      <c r="E2650">
        <v>0</v>
      </c>
      <c r="F2650" t="s">
        <v>353</v>
      </c>
    </row>
    <row r="2651" spans="1:6" hidden="1" x14ac:dyDescent="0.35">
      <c r="A2651" s="110">
        <v>45901</v>
      </c>
      <c r="B2651" t="s">
        <v>678</v>
      </c>
      <c r="D2651">
        <v>80</v>
      </c>
      <c r="E2651" t="s">
        <v>386</v>
      </c>
      <c r="F2651" t="s">
        <v>353</v>
      </c>
    </row>
    <row r="2652" spans="1:6" hidden="1" x14ac:dyDescent="0.35">
      <c r="A2652" s="110">
        <v>45901</v>
      </c>
      <c r="B2652" t="s">
        <v>634</v>
      </c>
      <c r="D2652">
        <v>13</v>
      </c>
      <c r="E2652" t="s">
        <v>3</v>
      </c>
      <c r="F2652" t="s">
        <v>353</v>
      </c>
    </row>
    <row r="2653" spans="1:6" hidden="1" x14ac:dyDescent="0.35">
      <c r="A2653" s="110">
        <v>45901</v>
      </c>
      <c r="B2653" t="s">
        <v>340</v>
      </c>
      <c r="D2653">
        <v>1.79</v>
      </c>
      <c r="E2653" t="s">
        <v>3</v>
      </c>
      <c r="F2653" t="s">
        <v>353</v>
      </c>
    </row>
    <row r="2654" spans="1:6" hidden="1" x14ac:dyDescent="0.35">
      <c r="A2654" s="110">
        <v>45901</v>
      </c>
      <c r="B2654" t="s">
        <v>168</v>
      </c>
      <c r="D2654">
        <v>2.5</v>
      </c>
      <c r="E2654" t="s">
        <v>313</v>
      </c>
      <c r="F2654" t="s">
        <v>353</v>
      </c>
    </row>
    <row r="2655" spans="1:6" hidden="1" x14ac:dyDescent="0.35">
      <c r="A2655" s="110">
        <v>45901</v>
      </c>
      <c r="B2655" t="s">
        <v>171</v>
      </c>
      <c r="D2655">
        <v>0.97</v>
      </c>
      <c r="E2655" t="s">
        <v>313</v>
      </c>
      <c r="F2655" t="s">
        <v>353</v>
      </c>
    </row>
    <row r="2656" spans="1:6" hidden="1" x14ac:dyDescent="0.35">
      <c r="A2656" s="110">
        <v>45901</v>
      </c>
      <c r="B2656" t="s">
        <v>341</v>
      </c>
      <c r="D2656">
        <v>1</v>
      </c>
      <c r="E2656" t="s">
        <v>313</v>
      </c>
      <c r="F2656" t="s">
        <v>353</v>
      </c>
    </row>
    <row r="2657" spans="1:6" hidden="1" x14ac:dyDescent="0.35">
      <c r="A2657" s="110">
        <v>45901</v>
      </c>
      <c r="B2657" t="s">
        <v>153</v>
      </c>
      <c r="D2657">
        <v>2.2250000000000001</v>
      </c>
      <c r="E2657" t="s">
        <v>386</v>
      </c>
      <c r="F2657" t="s">
        <v>353</v>
      </c>
    </row>
    <row r="2658" spans="1:6" hidden="1" x14ac:dyDescent="0.35">
      <c r="A2658" s="110">
        <v>45901</v>
      </c>
      <c r="B2658" t="s">
        <v>232</v>
      </c>
      <c r="D2658">
        <v>0.02</v>
      </c>
      <c r="E2658" t="s">
        <v>386</v>
      </c>
      <c r="F2658" t="s">
        <v>353</v>
      </c>
    </row>
    <row r="2659" spans="1:6" hidden="1" x14ac:dyDescent="0.35">
      <c r="A2659" s="110">
        <v>45901</v>
      </c>
      <c r="B2659" t="s">
        <v>152</v>
      </c>
      <c r="D2659">
        <v>2.2349999999999999</v>
      </c>
      <c r="E2659" t="s">
        <v>386</v>
      </c>
      <c r="F2659" t="s">
        <v>353</v>
      </c>
    </row>
    <row r="2660" spans="1:6" hidden="1" x14ac:dyDescent="0.35">
      <c r="A2660" s="110">
        <v>45901</v>
      </c>
      <c r="B2660" t="s">
        <v>666</v>
      </c>
      <c r="D2660">
        <v>0.97</v>
      </c>
      <c r="E2660" t="s">
        <v>386</v>
      </c>
      <c r="F2660" t="s">
        <v>353</v>
      </c>
    </row>
    <row r="2661" spans="1:6" hidden="1" x14ac:dyDescent="0.35">
      <c r="A2661" s="110">
        <v>45901</v>
      </c>
      <c r="B2661" t="s">
        <v>154</v>
      </c>
      <c r="D2661">
        <v>8</v>
      </c>
      <c r="E2661" t="s">
        <v>386</v>
      </c>
      <c r="F2661" t="s">
        <v>353</v>
      </c>
    </row>
    <row r="2662" spans="1:6" hidden="1" x14ac:dyDescent="0.35">
      <c r="A2662" s="110">
        <v>45901</v>
      </c>
      <c r="B2662" t="s">
        <v>156</v>
      </c>
      <c r="D2662">
        <v>1.875</v>
      </c>
      <c r="E2662" t="s">
        <v>386</v>
      </c>
      <c r="F2662" t="s">
        <v>353</v>
      </c>
    </row>
    <row r="2663" spans="1:6" hidden="1" x14ac:dyDescent="0.35">
      <c r="A2663" s="110">
        <v>45901</v>
      </c>
      <c r="B2663" t="s">
        <v>163</v>
      </c>
      <c r="D2663">
        <v>0.125</v>
      </c>
      <c r="E2663" t="s">
        <v>386</v>
      </c>
      <c r="F2663" t="s">
        <v>353</v>
      </c>
    </row>
    <row r="2664" spans="1:6" hidden="1" x14ac:dyDescent="0.35">
      <c r="A2664" s="110">
        <v>45901</v>
      </c>
      <c r="B2664" t="s">
        <v>45</v>
      </c>
      <c r="D2664">
        <v>1.155</v>
      </c>
      <c r="E2664" t="s">
        <v>386</v>
      </c>
      <c r="F2664" t="s">
        <v>353</v>
      </c>
    </row>
    <row r="2665" spans="1:6" hidden="1" x14ac:dyDescent="0.35">
      <c r="A2665" s="110">
        <v>45901</v>
      </c>
      <c r="B2665" t="s">
        <v>482</v>
      </c>
      <c r="D2665">
        <v>2</v>
      </c>
      <c r="E2665" t="s">
        <v>7</v>
      </c>
      <c r="F2665" t="s">
        <v>353</v>
      </c>
    </row>
    <row r="2666" spans="1:6" hidden="1" x14ac:dyDescent="0.35">
      <c r="A2666" s="110">
        <v>45901</v>
      </c>
      <c r="B2666" t="s">
        <v>342</v>
      </c>
      <c r="D2666">
        <v>3</v>
      </c>
      <c r="E2666" t="s">
        <v>7</v>
      </c>
      <c r="F2666" t="s">
        <v>353</v>
      </c>
    </row>
    <row r="2667" spans="1:6" hidden="1" x14ac:dyDescent="0.35">
      <c r="A2667" s="110">
        <v>45901</v>
      </c>
      <c r="B2667" t="s">
        <v>483</v>
      </c>
      <c r="D2667">
        <v>2</v>
      </c>
      <c r="E2667" t="s">
        <v>5</v>
      </c>
      <c r="F2667" t="s">
        <v>353</v>
      </c>
    </row>
    <row r="2668" spans="1:6" hidden="1" x14ac:dyDescent="0.35">
      <c r="A2668" s="110">
        <v>45901</v>
      </c>
      <c r="B2668" t="s">
        <v>679</v>
      </c>
      <c r="D2668">
        <v>2</v>
      </c>
      <c r="E2668" t="s">
        <v>7</v>
      </c>
      <c r="F2668" t="s">
        <v>353</v>
      </c>
    </row>
    <row r="2669" spans="1:6" hidden="1" x14ac:dyDescent="0.35">
      <c r="A2669" s="110">
        <v>45901</v>
      </c>
      <c r="B2669" t="s">
        <v>449</v>
      </c>
      <c r="C2669" t="s">
        <v>280</v>
      </c>
      <c r="D2669">
        <v>7</v>
      </c>
      <c r="E2669" t="s">
        <v>7</v>
      </c>
      <c r="F2669" t="s">
        <v>356</v>
      </c>
    </row>
    <row r="2670" spans="1:6" hidden="1" x14ac:dyDescent="0.35">
      <c r="A2670" s="110">
        <v>45901</v>
      </c>
      <c r="B2670" t="s">
        <v>450</v>
      </c>
      <c r="C2670" t="s">
        <v>280</v>
      </c>
      <c r="D2670">
        <v>4</v>
      </c>
      <c r="E2670" t="s">
        <v>7</v>
      </c>
      <c r="F2670" t="s">
        <v>356</v>
      </c>
    </row>
    <row r="2671" spans="1:6" hidden="1" x14ac:dyDescent="0.35">
      <c r="A2671" s="110">
        <v>45901</v>
      </c>
      <c r="B2671" t="s">
        <v>459</v>
      </c>
      <c r="C2671" t="s">
        <v>280</v>
      </c>
      <c r="D2671">
        <v>2</v>
      </c>
      <c r="E2671" t="s">
        <v>7</v>
      </c>
      <c r="F2671" t="s">
        <v>356</v>
      </c>
    </row>
    <row r="2672" spans="1:6" hidden="1" x14ac:dyDescent="0.35">
      <c r="A2672" s="110">
        <v>45901</v>
      </c>
      <c r="B2672" t="s">
        <v>302</v>
      </c>
      <c r="C2672" t="s">
        <v>280</v>
      </c>
      <c r="D2672">
        <v>2</v>
      </c>
      <c r="E2672" t="s">
        <v>7</v>
      </c>
      <c r="F2672" t="s">
        <v>356</v>
      </c>
    </row>
    <row r="2673" spans="1:6" hidden="1" x14ac:dyDescent="0.35">
      <c r="A2673" s="110">
        <v>45901</v>
      </c>
      <c r="B2673" t="s">
        <v>141</v>
      </c>
      <c r="C2673" t="s">
        <v>264</v>
      </c>
      <c r="D2673">
        <v>1</v>
      </c>
      <c r="E2673" t="s">
        <v>7</v>
      </c>
      <c r="F2673" t="s">
        <v>356</v>
      </c>
    </row>
    <row r="2674" spans="1:6" hidden="1" x14ac:dyDescent="0.35">
      <c r="A2674" s="110">
        <v>45901</v>
      </c>
      <c r="B2674" t="s">
        <v>303</v>
      </c>
      <c r="C2674" t="s">
        <v>264</v>
      </c>
      <c r="D2674">
        <v>8</v>
      </c>
      <c r="E2674" t="s">
        <v>7</v>
      </c>
      <c r="F2674" t="s">
        <v>356</v>
      </c>
    </row>
    <row r="2675" spans="1:6" hidden="1" x14ac:dyDescent="0.35">
      <c r="A2675" s="110">
        <v>45901</v>
      </c>
      <c r="B2675" t="s">
        <v>301</v>
      </c>
      <c r="C2675" t="s">
        <v>280</v>
      </c>
      <c r="D2675">
        <v>7</v>
      </c>
      <c r="E2675" t="s">
        <v>7</v>
      </c>
      <c r="F2675" t="s">
        <v>356</v>
      </c>
    </row>
    <row r="2676" spans="1:6" hidden="1" x14ac:dyDescent="0.35">
      <c r="A2676" s="110">
        <v>45901</v>
      </c>
      <c r="B2676" t="s">
        <v>308</v>
      </c>
      <c r="C2676" t="s">
        <v>264</v>
      </c>
      <c r="D2676">
        <v>1</v>
      </c>
      <c r="E2676" t="s">
        <v>7</v>
      </c>
      <c r="F2676" t="s">
        <v>356</v>
      </c>
    </row>
    <row r="2677" spans="1:6" hidden="1" x14ac:dyDescent="0.35">
      <c r="A2677" s="110">
        <v>45901</v>
      </c>
      <c r="B2677" t="s">
        <v>458</v>
      </c>
      <c r="C2677" t="s">
        <v>264</v>
      </c>
      <c r="D2677">
        <v>0</v>
      </c>
      <c r="E2677" t="s">
        <v>7</v>
      </c>
      <c r="F2677" t="s">
        <v>356</v>
      </c>
    </row>
    <row r="2678" spans="1:6" hidden="1" x14ac:dyDescent="0.35">
      <c r="A2678" s="110">
        <v>45901</v>
      </c>
      <c r="B2678" t="s">
        <v>306</v>
      </c>
      <c r="C2678" t="s">
        <v>264</v>
      </c>
      <c r="D2678">
        <v>5</v>
      </c>
      <c r="E2678" t="s">
        <v>7</v>
      </c>
      <c r="F2678" t="s">
        <v>356</v>
      </c>
    </row>
    <row r="2679" spans="1:6" hidden="1" x14ac:dyDescent="0.35">
      <c r="A2679" s="110">
        <v>45901</v>
      </c>
      <c r="B2679" t="s">
        <v>342</v>
      </c>
      <c r="C2679" t="s">
        <v>280</v>
      </c>
      <c r="D2679">
        <v>0</v>
      </c>
      <c r="E2679" t="s">
        <v>7</v>
      </c>
      <c r="F2679" t="s">
        <v>356</v>
      </c>
    </row>
    <row r="2680" spans="1:6" hidden="1" x14ac:dyDescent="0.35">
      <c r="A2680" s="110">
        <v>45901</v>
      </c>
      <c r="B2680" t="s">
        <v>452</v>
      </c>
      <c r="C2680" t="s">
        <v>264</v>
      </c>
      <c r="D2680">
        <v>0</v>
      </c>
      <c r="E2680" t="s">
        <v>7</v>
      </c>
      <c r="F2680" t="s">
        <v>356</v>
      </c>
    </row>
    <row r="2681" spans="1:6" hidden="1" x14ac:dyDescent="0.35">
      <c r="A2681" s="110">
        <v>45901</v>
      </c>
      <c r="B2681" t="s">
        <v>304</v>
      </c>
      <c r="C2681" t="s">
        <v>264</v>
      </c>
      <c r="D2681">
        <v>7</v>
      </c>
      <c r="E2681" t="s">
        <v>7</v>
      </c>
      <c r="F2681" t="s">
        <v>356</v>
      </c>
    </row>
    <row r="2682" spans="1:6" hidden="1" x14ac:dyDescent="0.35">
      <c r="A2682" s="110">
        <v>45901</v>
      </c>
      <c r="B2682" t="s">
        <v>311</v>
      </c>
      <c r="C2682" t="s">
        <v>264</v>
      </c>
      <c r="D2682">
        <v>11</v>
      </c>
      <c r="E2682" t="s">
        <v>7</v>
      </c>
      <c r="F2682" t="s">
        <v>356</v>
      </c>
    </row>
    <row r="2683" spans="1:6" hidden="1" x14ac:dyDescent="0.35">
      <c r="A2683" s="110">
        <v>45901</v>
      </c>
      <c r="B2683" t="s">
        <v>300</v>
      </c>
      <c r="C2683" t="s">
        <v>280</v>
      </c>
      <c r="D2683">
        <v>5</v>
      </c>
      <c r="E2683" t="s">
        <v>7</v>
      </c>
      <c r="F2683" t="s">
        <v>356</v>
      </c>
    </row>
    <row r="2684" spans="1:6" hidden="1" x14ac:dyDescent="0.35">
      <c r="A2684" s="110">
        <v>45901</v>
      </c>
      <c r="B2684" t="s">
        <v>312</v>
      </c>
      <c r="C2684" t="s">
        <v>264</v>
      </c>
      <c r="D2684">
        <v>1</v>
      </c>
      <c r="E2684" t="s">
        <v>7</v>
      </c>
      <c r="F2684" t="s">
        <v>356</v>
      </c>
    </row>
    <row r="2685" spans="1:6" hidden="1" x14ac:dyDescent="0.35">
      <c r="A2685" s="110">
        <v>45901</v>
      </c>
      <c r="B2685" t="s">
        <v>343</v>
      </c>
      <c r="C2685" t="s">
        <v>264</v>
      </c>
      <c r="D2685">
        <v>0</v>
      </c>
      <c r="E2685" t="s">
        <v>7</v>
      </c>
      <c r="F2685" t="s">
        <v>356</v>
      </c>
    </row>
    <row r="2686" spans="1:6" hidden="1" x14ac:dyDescent="0.35">
      <c r="A2686" s="110">
        <v>45901</v>
      </c>
      <c r="B2686" t="s">
        <v>482</v>
      </c>
      <c r="C2686" t="s">
        <v>280</v>
      </c>
      <c r="D2686">
        <v>14</v>
      </c>
      <c r="E2686" t="s">
        <v>7</v>
      </c>
      <c r="F2686" t="s">
        <v>356</v>
      </c>
    </row>
    <row r="2687" spans="1:6" hidden="1" x14ac:dyDescent="0.35">
      <c r="A2687" s="110">
        <v>45901</v>
      </c>
      <c r="B2687" t="s">
        <v>305</v>
      </c>
      <c r="C2687" t="s">
        <v>264</v>
      </c>
      <c r="D2687">
        <v>22</v>
      </c>
      <c r="E2687" t="s">
        <v>7</v>
      </c>
      <c r="F2687" t="s">
        <v>356</v>
      </c>
    </row>
    <row r="2688" spans="1:6" hidden="1" x14ac:dyDescent="0.35">
      <c r="A2688" s="110">
        <v>45901</v>
      </c>
      <c r="B2688" t="s">
        <v>449</v>
      </c>
      <c r="C2688" t="s">
        <v>280</v>
      </c>
      <c r="D2688">
        <v>7</v>
      </c>
      <c r="E2688" t="s">
        <v>7</v>
      </c>
      <c r="F2688" t="s">
        <v>356</v>
      </c>
    </row>
    <row r="2689" spans="1:7" hidden="1" x14ac:dyDescent="0.35">
      <c r="A2689" s="110">
        <v>45901</v>
      </c>
      <c r="B2689" t="s">
        <v>481</v>
      </c>
      <c r="C2689" t="s">
        <v>440</v>
      </c>
      <c r="D2689">
        <v>0</v>
      </c>
      <c r="E2689" t="s">
        <v>7</v>
      </c>
      <c r="F2689" t="s">
        <v>356</v>
      </c>
    </row>
    <row r="2690" spans="1:7" hidden="1" x14ac:dyDescent="0.35">
      <c r="A2690" s="110">
        <v>45906</v>
      </c>
      <c r="B2690" t="s">
        <v>483</v>
      </c>
      <c r="D2690">
        <v>2</v>
      </c>
      <c r="E2690" t="s">
        <v>5</v>
      </c>
      <c r="F2690" t="s">
        <v>353</v>
      </c>
    </row>
    <row r="2691" spans="1:7" hidden="1" x14ac:dyDescent="0.35">
      <c r="A2691" s="110">
        <v>45908</v>
      </c>
      <c r="B2691" t="s">
        <v>116</v>
      </c>
      <c r="C2691" t="s">
        <v>254</v>
      </c>
      <c r="D2691">
        <v>1</v>
      </c>
      <c r="E2691" t="s">
        <v>383</v>
      </c>
      <c r="F2691" t="s">
        <v>356</v>
      </c>
    </row>
    <row r="2692" spans="1:7" x14ac:dyDescent="0.35">
      <c r="A2692" s="110">
        <v>45908</v>
      </c>
      <c r="B2692" t="s">
        <v>185</v>
      </c>
      <c r="C2692" t="s">
        <v>254</v>
      </c>
      <c r="D2692">
        <v>5</v>
      </c>
      <c r="E2692" t="s">
        <v>383</v>
      </c>
      <c r="F2692" t="s">
        <v>356</v>
      </c>
      <c r="G2692">
        <v>1</v>
      </c>
    </row>
    <row r="2693" spans="1:7" hidden="1" x14ac:dyDescent="0.35">
      <c r="A2693" s="110">
        <v>45908</v>
      </c>
      <c r="B2693" t="s">
        <v>186</v>
      </c>
      <c r="C2693" t="s">
        <v>264</v>
      </c>
      <c r="D2693">
        <v>3</v>
      </c>
      <c r="E2693" t="s">
        <v>383</v>
      </c>
      <c r="F2693" t="s">
        <v>356</v>
      </c>
    </row>
    <row r="2694" spans="1:7" hidden="1" x14ac:dyDescent="0.35">
      <c r="A2694" s="110">
        <v>45908</v>
      </c>
      <c r="B2694" t="s">
        <v>285</v>
      </c>
      <c r="C2694" t="s">
        <v>264</v>
      </c>
      <c r="D2694">
        <v>38</v>
      </c>
      <c r="E2694" t="s">
        <v>383</v>
      </c>
      <c r="F2694" t="s">
        <v>356</v>
      </c>
    </row>
    <row r="2695" spans="1:7" hidden="1" x14ac:dyDescent="0.35">
      <c r="A2695" s="110">
        <v>45908</v>
      </c>
      <c r="B2695" t="s">
        <v>288</v>
      </c>
      <c r="C2695" t="s">
        <v>254</v>
      </c>
      <c r="D2695">
        <v>4.8</v>
      </c>
      <c r="E2695" t="s">
        <v>383</v>
      </c>
      <c r="F2695" t="s">
        <v>356</v>
      </c>
    </row>
    <row r="2696" spans="1:7" hidden="1" x14ac:dyDescent="0.35">
      <c r="A2696" s="110">
        <v>45908</v>
      </c>
      <c r="B2696" t="s">
        <v>130</v>
      </c>
      <c r="C2696" t="s">
        <v>264</v>
      </c>
      <c r="D2696">
        <v>2</v>
      </c>
      <c r="E2696" t="s">
        <v>383</v>
      </c>
      <c r="F2696" t="s">
        <v>356</v>
      </c>
    </row>
    <row r="2697" spans="1:7" hidden="1" x14ac:dyDescent="0.35">
      <c r="A2697" s="110">
        <v>45908</v>
      </c>
      <c r="B2697" t="s">
        <v>298</v>
      </c>
      <c r="C2697" t="s">
        <v>264</v>
      </c>
      <c r="D2697">
        <v>90</v>
      </c>
      <c r="E2697" t="s">
        <v>383</v>
      </c>
      <c r="F2697" t="s">
        <v>356</v>
      </c>
    </row>
    <row r="2698" spans="1:7" hidden="1" x14ac:dyDescent="0.35">
      <c r="A2698" s="110">
        <v>45908</v>
      </c>
      <c r="B2698" t="s">
        <v>297</v>
      </c>
      <c r="C2698" t="s">
        <v>264</v>
      </c>
      <c r="D2698">
        <v>55</v>
      </c>
      <c r="E2698" t="s">
        <v>383</v>
      </c>
      <c r="F2698" t="s">
        <v>356</v>
      </c>
    </row>
    <row r="2699" spans="1:7" hidden="1" x14ac:dyDescent="0.35">
      <c r="A2699" s="110">
        <v>45908</v>
      </c>
      <c r="B2699" t="s">
        <v>355</v>
      </c>
      <c r="C2699" t="s">
        <v>264</v>
      </c>
      <c r="D2699">
        <v>1</v>
      </c>
      <c r="E2699" t="s">
        <v>383</v>
      </c>
      <c r="F2699" t="s">
        <v>356</v>
      </c>
    </row>
    <row r="2700" spans="1:7" hidden="1" x14ac:dyDescent="0.35">
      <c r="A2700" s="110">
        <v>45908</v>
      </c>
      <c r="B2700" t="s">
        <v>192</v>
      </c>
      <c r="C2700" t="s">
        <v>264</v>
      </c>
      <c r="D2700">
        <v>45</v>
      </c>
      <c r="E2700" t="s">
        <v>383</v>
      </c>
      <c r="F2700" t="s">
        <v>356</v>
      </c>
    </row>
    <row r="2701" spans="1:7" x14ac:dyDescent="0.35">
      <c r="A2701" s="110">
        <v>45908</v>
      </c>
      <c r="B2701" t="s">
        <v>195</v>
      </c>
      <c r="C2701" t="s">
        <v>254</v>
      </c>
      <c r="D2701">
        <v>0.25</v>
      </c>
      <c r="E2701" t="s">
        <v>383</v>
      </c>
      <c r="F2701" t="s">
        <v>356</v>
      </c>
      <c r="G2701">
        <v>1</v>
      </c>
    </row>
    <row r="2702" spans="1:7" hidden="1" x14ac:dyDescent="0.35">
      <c r="A2702" s="110">
        <v>45908</v>
      </c>
      <c r="B2702" t="s">
        <v>287</v>
      </c>
      <c r="C2702" t="s">
        <v>254</v>
      </c>
      <c r="D2702">
        <v>2.0999999999999996</v>
      </c>
      <c r="E2702" t="s">
        <v>383</v>
      </c>
      <c r="F2702" t="s">
        <v>356</v>
      </c>
    </row>
    <row r="2703" spans="1:7" hidden="1" x14ac:dyDescent="0.35">
      <c r="A2703" s="110">
        <v>45908</v>
      </c>
      <c r="B2703" t="s">
        <v>299</v>
      </c>
      <c r="C2703" t="s">
        <v>264</v>
      </c>
      <c r="D2703">
        <v>1</v>
      </c>
      <c r="E2703" t="s">
        <v>383</v>
      </c>
      <c r="F2703" t="s">
        <v>356</v>
      </c>
    </row>
    <row r="2704" spans="1:7" hidden="1" x14ac:dyDescent="0.35">
      <c r="A2704" s="110">
        <v>45908</v>
      </c>
      <c r="B2704" t="s">
        <v>418</v>
      </c>
      <c r="C2704" t="s">
        <v>254</v>
      </c>
      <c r="D2704">
        <v>2.1239999999999997</v>
      </c>
      <c r="E2704" t="s">
        <v>383</v>
      </c>
      <c r="F2704" t="s">
        <v>356</v>
      </c>
    </row>
    <row r="2705" spans="1:7" hidden="1" x14ac:dyDescent="0.35">
      <c r="A2705" s="110">
        <v>45908</v>
      </c>
      <c r="B2705" t="s">
        <v>419</v>
      </c>
      <c r="C2705" t="s">
        <v>254</v>
      </c>
      <c r="D2705">
        <v>0.75</v>
      </c>
      <c r="E2705" t="s">
        <v>383</v>
      </c>
      <c r="F2705" t="s">
        <v>356</v>
      </c>
    </row>
    <row r="2706" spans="1:7" hidden="1" x14ac:dyDescent="0.35">
      <c r="A2706" s="110">
        <v>45908</v>
      </c>
      <c r="B2706" t="s">
        <v>420</v>
      </c>
      <c r="C2706" t="s">
        <v>254</v>
      </c>
      <c r="D2706">
        <v>0.4</v>
      </c>
      <c r="E2706" t="s">
        <v>383</v>
      </c>
      <c r="F2706" t="s">
        <v>356</v>
      </c>
    </row>
    <row r="2707" spans="1:7" hidden="1" x14ac:dyDescent="0.35">
      <c r="A2707" s="110">
        <v>45908</v>
      </c>
      <c r="B2707" t="s">
        <v>421</v>
      </c>
      <c r="C2707" t="s">
        <v>254</v>
      </c>
      <c r="D2707">
        <v>0.3</v>
      </c>
      <c r="E2707" t="s">
        <v>383</v>
      </c>
      <c r="F2707" t="s">
        <v>356</v>
      </c>
    </row>
    <row r="2708" spans="1:7" hidden="1" x14ac:dyDescent="0.35">
      <c r="A2708" s="110">
        <v>45908</v>
      </c>
      <c r="B2708" t="s">
        <v>116</v>
      </c>
      <c r="C2708" t="s">
        <v>254</v>
      </c>
      <c r="D2708">
        <v>1</v>
      </c>
      <c r="E2708" t="s">
        <v>383</v>
      </c>
      <c r="F2708" t="s">
        <v>356</v>
      </c>
    </row>
    <row r="2709" spans="1:7" hidden="1" x14ac:dyDescent="0.35">
      <c r="A2709" s="110">
        <v>45908</v>
      </c>
      <c r="B2709" t="s">
        <v>422</v>
      </c>
      <c r="C2709" t="s">
        <v>254</v>
      </c>
      <c r="D2709">
        <v>1</v>
      </c>
      <c r="E2709" t="s">
        <v>383</v>
      </c>
      <c r="F2709" t="s">
        <v>356</v>
      </c>
    </row>
    <row r="2710" spans="1:7" hidden="1" x14ac:dyDescent="0.35">
      <c r="A2710" s="110">
        <v>45908</v>
      </c>
      <c r="B2710" t="s">
        <v>423</v>
      </c>
      <c r="C2710" t="s">
        <v>254</v>
      </c>
      <c r="D2710">
        <v>1</v>
      </c>
      <c r="E2710" t="s">
        <v>383</v>
      </c>
      <c r="F2710" t="s">
        <v>356</v>
      </c>
    </row>
    <row r="2711" spans="1:7" hidden="1" x14ac:dyDescent="0.35">
      <c r="A2711" s="110">
        <v>45908</v>
      </c>
      <c r="B2711" t="s">
        <v>426</v>
      </c>
      <c r="C2711" t="s">
        <v>280</v>
      </c>
      <c r="D2711">
        <v>0</v>
      </c>
      <c r="E2711" t="s">
        <v>383</v>
      </c>
      <c r="F2711" t="s">
        <v>356</v>
      </c>
    </row>
    <row r="2712" spans="1:7" x14ac:dyDescent="0.35">
      <c r="A2712" s="110">
        <v>45908</v>
      </c>
      <c r="B2712" t="s">
        <v>427</v>
      </c>
      <c r="C2712" t="s">
        <v>280</v>
      </c>
      <c r="D2712">
        <v>0.75</v>
      </c>
      <c r="E2712" t="s">
        <v>383</v>
      </c>
      <c r="F2712" t="s">
        <v>356</v>
      </c>
      <c r="G2712">
        <v>1</v>
      </c>
    </row>
    <row r="2713" spans="1:7" hidden="1" x14ac:dyDescent="0.35">
      <c r="A2713" s="110">
        <v>45908</v>
      </c>
      <c r="B2713" t="s">
        <v>428</v>
      </c>
      <c r="C2713" t="s">
        <v>280</v>
      </c>
      <c r="D2713">
        <v>2.79</v>
      </c>
      <c r="E2713" t="s">
        <v>383</v>
      </c>
      <c r="F2713" t="s">
        <v>356</v>
      </c>
    </row>
    <row r="2714" spans="1:7" hidden="1" x14ac:dyDescent="0.35">
      <c r="A2714" s="110">
        <v>45908</v>
      </c>
      <c r="B2714" t="s">
        <v>429</v>
      </c>
      <c r="C2714" t="s">
        <v>254</v>
      </c>
      <c r="D2714">
        <v>10</v>
      </c>
      <c r="E2714" t="s">
        <v>383</v>
      </c>
      <c r="F2714" t="s">
        <v>356</v>
      </c>
    </row>
    <row r="2715" spans="1:7" hidden="1" x14ac:dyDescent="0.35">
      <c r="A2715" s="110">
        <v>45908</v>
      </c>
      <c r="B2715" t="s">
        <v>111</v>
      </c>
      <c r="C2715" t="s">
        <v>264</v>
      </c>
      <c r="D2715">
        <v>1.75</v>
      </c>
      <c r="E2715" t="s">
        <v>383</v>
      </c>
      <c r="F2715" t="s">
        <v>356</v>
      </c>
    </row>
    <row r="2716" spans="1:7" x14ac:dyDescent="0.35">
      <c r="A2716" s="110">
        <v>45908</v>
      </c>
      <c r="B2716" t="s">
        <v>213</v>
      </c>
      <c r="C2716" t="s">
        <v>280</v>
      </c>
      <c r="D2716">
        <v>1</v>
      </c>
      <c r="E2716" t="s">
        <v>383</v>
      </c>
      <c r="F2716" t="s">
        <v>356</v>
      </c>
      <c r="G2716">
        <v>1</v>
      </c>
    </row>
    <row r="2717" spans="1:7" hidden="1" x14ac:dyDescent="0.35">
      <c r="A2717" s="110">
        <v>45908</v>
      </c>
      <c r="B2717" t="s">
        <v>116</v>
      </c>
      <c r="C2717" t="s">
        <v>254</v>
      </c>
      <c r="D2717">
        <v>1</v>
      </c>
      <c r="E2717" t="s">
        <v>383</v>
      </c>
      <c r="F2717" t="s">
        <v>356</v>
      </c>
    </row>
    <row r="2718" spans="1:7" x14ac:dyDescent="0.35">
      <c r="A2718" s="110">
        <v>45908</v>
      </c>
      <c r="B2718" t="s">
        <v>653</v>
      </c>
      <c r="C2718" t="s">
        <v>254</v>
      </c>
      <c r="D2718">
        <v>0.25</v>
      </c>
      <c r="E2718" t="s">
        <v>383</v>
      </c>
      <c r="F2718" t="s">
        <v>356</v>
      </c>
      <c r="G2718">
        <v>1</v>
      </c>
    </row>
    <row r="2719" spans="1:7" hidden="1" x14ac:dyDescent="0.35">
      <c r="A2719" s="110">
        <v>45908</v>
      </c>
      <c r="B2719" t="s">
        <v>654</v>
      </c>
      <c r="C2719" t="s">
        <v>254</v>
      </c>
      <c r="D2719">
        <v>0.19400000000000001</v>
      </c>
      <c r="E2719" t="s">
        <v>383</v>
      </c>
      <c r="F2719" t="s">
        <v>356</v>
      </c>
    </row>
    <row r="2720" spans="1:7" hidden="1" x14ac:dyDescent="0.35">
      <c r="A2720" s="110">
        <v>45908</v>
      </c>
      <c r="B2720" t="s">
        <v>655</v>
      </c>
      <c r="C2720" t="s">
        <v>254</v>
      </c>
      <c r="D2720">
        <v>0.35</v>
      </c>
      <c r="E2720" t="s">
        <v>383</v>
      </c>
      <c r="F2720" t="s">
        <v>356</v>
      </c>
    </row>
    <row r="2721" spans="1:7" hidden="1" x14ac:dyDescent="0.35">
      <c r="A2721" s="110">
        <v>45908</v>
      </c>
      <c r="B2721" t="s">
        <v>211</v>
      </c>
      <c r="C2721" t="s">
        <v>264</v>
      </c>
      <c r="D2721">
        <v>23</v>
      </c>
      <c r="E2721" t="s">
        <v>383</v>
      </c>
      <c r="F2721" t="s">
        <v>356</v>
      </c>
    </row>
    <row r="2722" spans="1:7" hidden="1" x14ac:dyDescent="0.35">
      <c r="A2722" s="110">
        <v>45908</v>
      </c>
      <c r="B2722" t="s">
        <v>193</v>
      </c>
      <c r="C2722" t="s">
        <v>264</v>
      </c>
      <c r="D2722">
        <v>16</v>
      </c>
      <c r="E2722" t="s">
        <v>383</v>
      </c>
      <c r="F2722" t="s">
        <v>356</v>
      </c>
    </row>
    <row r="2723" spans="1:7" hidden="1" x14ac:dyDescent="0.35">
      <c r="A2723" s="110">
        <v>45908</v>
      </c>
      <c r="B2723" t="s">
        <v>128</v>
      </c>
      <c r="C2723" t="s">
        <v>264</v>
      </c>
      <c r="D2723">
        <v>25</v>
      </c>
      <c r="E2723" t="s">
        <v>383</v>
      </c>
      <c r="F2723" t="s">
        <v>356</v>
      </c>
    </row>
    <row r="2724" spans="1:7" hidden="1" x14ac:dyDescent="0.35">
      <c r="A2724" s="110">
        <v>45908</v>
      </c>
      <c r="B2724" t="s">
        <v>127</v>
      </c>
      <c r="C2724" t="s">
        <v>264</v>
      </c>
      <c r="D2724">
        <v>85</v>
      </c>
      <c r="E2724" t="s">
        <v>383</v>
      </c>
      <c r="F2724" t="s">
        <v>356</v>
      </c>
    </row>
    <row r="2725" spans="1:7" hidden="1" x14ac:dyDescent="0.35">
      <c r="A2725" s="110">
        <v>45908</v>
      </c>
      <c r="B2725" t="s">
        <v>210</v>
      </c>
      <c r="C2725" t="s">
        <v>264</v>
      </c>
      <c r="D2725">
        <v>22</v>
      </c>
      <c r="E2725" t="s">
        <v>383</v>
      </c>
      <c r="F2725" t="s">
        <v>356</v>
      </c>
    </row>
    <row r="2726" spans="1:7" hidden="1" x14ac:dyDescent="0.35">
      <c r="A2726" s="110">
        <v>45908</v>
      </c>
      <c r="B2726" t="s">
        <v>129</v>
      </c>
      <c r="C2726" t="s">
        <v>264</v>
      </c>
      <c r="D2726">
        <v>9</v>
      </c>
      <c r="E2726" t="s">
        <v>383</v>
      </c>
      <c r="F2726" t="s">
        <v>356</v>
      </c>
    </row>
    <row r="2727" spans="1:7" hidden="1" x14ac:dyDescent="0.35">
      <c r="A2727" s="110">
        <v>45908</v>
      </c>
      <c r="B2727" t="s">
        <v>350</v>
      </c>
      <c r="C2727" t="s">
        <v>674</v>
      </c>
      <c r="D2727">
        <v>1.3</v>
      </c>
      <c r="E2727" t="s">
        <v>383</v>
      </c>
      <c r="F2727" t="s">
        <v>356</v>
      </c>
    </row>
    <row r="2728" spans="1:7" x14ac:dyDescent="0.35">
      <c r="A2728" s="110">
        <v>45908</v>
      </c>
      <c r="B2728" t="s">
        <v>118</v>
      </c>
      <c r="C2728" t="s">
        <v>264</v>
      </c>
      <c r="D2728">
        <v>35</v>
      </c>
      <c r="E2728" t="s">
        <v>383</v>
      </c>
      <c r="F2728" t="s">
        <v>356</v>
      </c>
      <c r="G2728">
        <v>1</v>
      </c>
    </row>
    <row r="2729" spans="1:7" x14ac:dyDescent="0.35">
      <c r="A2729" s="110">
        <v>45908</v>
      </c>
      <c r="B2729" t="s">
        <v>324</v>
      </c>
      <c r="C2729" t="s">
        <v>264</v>
      </c>
      <c r="D2729">
        <v>10</v>
      </c>
      <c r="E2729" t="s">
        <v>383</v>
      </c>
      <c r="F2729" t="s">
        <v>356</v>
      </c>
      <c r="G2729">
        <v>1</v>
      </c>
    </row>
    <row r="2730" spans="1:7" hidden="1" x14ac:dyDescent="0.35">
      <c r="A2730" s="110">
        <v>45908</v>
      </c>
      <c r="B2730" t="s">
        <v>449</v>
      </c>
      <c r="C2730" t="s">
        <v>280</v>
      </c>
      <c r="D2730">
        <v>6</v>
      </c>
      <c r="E2730" t="s">
        <v>7</v>
      </c>
      <c r="F2730" t="s">
        <v>356</v>
      </c>
    </row>
    <row r="2731" spans="1:7" hidden="1" x14ac:dyDescent="0.35">
      <c r="A2731" s="110">
        <v>45908</v>
      </c>
      <c r="B2731" t="s">
        <v>450</v>
      </c>
      <c r="C2731" t="s">
        <v>280</v>
      </c>
      <c r="D2731">
        <v>4</v>
      </c>
      <c r="E2731" t="s">
        <v>7</v>
      </c>
      <c r="F2731" t="s">
        <v>356</v>
      </c>
    </row>
    <row r="2732" spans="1:7" hidden="1" x14ac:dyDescent="0.35">
      <c r="A2732" s="110">
        <v>45908</v>
      </c>
      <c r="B2732" t="s">
        <v>459</v>
      </c>
      <c r="C2732" t="s">
        <v>280</v>
      </c>
      <c r="D2732">
        <v>2</v>
      </c>
      <c r="E2732" t="s">
        <v>7</v>
      </c>
      <c r="F2732" t="s">
        <v>356</v>
      </c>
    </row>
    <row r="2733" spans="1:7" hidden="1" x14ac:dyDescent="0.35">
      <c r="A2733" s="110">
        <v>45908</v>
      </c>
      <c r="B2733" t="s">
        <v>302</v>
      </c>
      <c r="C2733" t="s">
        <v>280</v>
      </c>
      <c r="D2733">
        <v>2</v>
      </c>
      <c r="E2733" t="s">
        <v>7</v>
      </c>
      <c r="F2733" t="s">
        <v>356</v>
      </c>
    </row>
    <row r="2734" spans="1:7" hidden="1" x14ac:dyDescent="0.35">
      <c r="A2734" s="110">
        <v>45908</v>
      </c>
      <c r="B2734" t="s">
        <v>141</v>
      </c>
      <c r="C2734" t="s">
        <v>264</v>
      </c>
      <c r="D2734">
        <v>1</v>
      </c>
      <c r="E2734" t="s">
        <v>7</v>
      </c>
      <c r="F2734" t="s">
        <v>356</v>
      </c>
    </row>
    <row r="2735" spans="1:7" hidden="1" x14ac:dyDescent="0.35">
      <c r="A2735" s="110">
        <v>45908</v>
      </c>
      <c r="B2735" t="s">
        <v>303</v>
      </c>
      <c r="C2735" t="s">
        <v>264</v>
      </c>
      <c r="D2735">
        <v>4</v>
      </c>
      <c r="E2735" t="s">
        <v>7</v>
      </c>
      <c r="F2735" t="s">
        <v>356</v>
      </c>
    </row>
    <row r="2736" spans="1:7" hidden="1" x14ac:dyDescent="0.35">
      <c r="A2736" s="110">
        <v>45908</v>
      </c>
      <c r="B2736" t="s">
        <v>301</v>
      </c>
      <c r="C2736" t="s">
        <v>280</v>
      </c>
      <c r="D2736">
        <v>6</v>
      </c>
      <c r="E2736" t="s">
        <v>7</v>
      </c>
      <c r="F2736" t="s">
        <v>356</v>
      </c>
    </row>
    <row r="2737" spans="1:6" hidden="1" x14ac:dyDescent="0.35">
      <c r="A2737" s="110">
        <v>45908</v>
      </c>
      <c r="B2737" t="s">
        <v>308</v>
      </c>
      <c r="C2737" t="s">
        <v>264</v>
      </c>
      <c r="D2737">
        <v>0</v>
      </c>
      <c r="E2737" t="s">
        <v>7</v>
      </c>
      <c r="F2737" t="s">
        <v>356</v>
      </c>
    </row>
    <row r="2738" spans="1:6" hidden="1" x14ac:dyDescent="0.35">
      <c r="A2738" s="110">
        <v>45908</v>
      </c>
      <c r="B2738" t="s">
        <v>458</v>
      </c>
      <c r="C2738" t="s">
        <v>264</v>
      </c>
      <c r="D2738">
        <v>0</v>
      </c>
      <c r="E2738" t="s">
        <v>7</v>
      </c>
      <c r="F2738" t="s">
        <v>356</v>
      </c>
    </row>
    <row r="2739" spans="1:6" hidden="1" x14ac:dyDescent="0.35">
      <c r="A2739" s="110">
        <v>45908</v>
      </c>
      <c r="B2739" t="s">
        <v>306</v>
      </c>
      <c r="C2739" t="s">
        <v>264</v>
      </c>
      <c r="D2739">
        <v>5</v>
      </c>
      <c r="E2739" t="s">
        <v>7</v>
      </c>
      <c r="F2739" t="s">
        <v>356</v>
      </c>
    </row>
    <row r="2740" spans="1:6" hidden="1" x14ac:dyDescent="0.35">
      <c r="A2740" s="110">
        <v>45908</v>
      </c>
      <c r="B2740" t="s">
        <v>342</v>
      </c>
      <c r="C2740" t="s">
        <v>280</v>
      </c>
      <c r="D2740">
        <v>0</v>
      </c>
      <c r="E2740" t="s">
        <v>7</v>
      </c>
      <c r="F2740" t="s">
        <v>356</v>
      </c>
    </row>
    <row r="2741" spans="1:6" hidden="1" x14ac:dyDescent="0.35">
      <c r="A2741" s="110">
        <v>45908</v>
      </c>
      <c r="B2741" t="s">
        <v>452</v>
      </c>
      <c r="C2741" t="s">
        <v>264</v>
      </c>
      <c r="D2741">
        <v>0</v>
      </c>
      <c r="E2741" t="s">
        <v>7</v>
      </c>
      <c r="F2741" t="s">
        <v>356</v>
      </c>
    </row>
    <row r="2742" spans="1:6" hidden="1" x14ac:dyDescent="0.35">
      <c r="A2742" s="110">
        <v>45908</v>
      </c>
      <c r="B2742" t="s">
        <v>304</v>
      </c>
      <c r="C2742" t="s">
        <v>264</v>
      </c>
      <c r="D2742">
        <v>6</v>
      </c>
      <c r="E2742" t="s">
        <v>7</v>
      </c>
      <c r="F2742" t="s">
        <v>356</v>
      </c>
    </row>
    <row r="2743" spans="1:6" hidden="1" x14ac:dyDescent="0.35">
      <c r="A2743" s="110">
        <v>45908</v>
      </c>
      <c r="B2743" t="s">
        <v>311</v>
      </c>
      <c r="C2743" t="s">
        <v>264</v>
      </c>
      <c r="D2743">
        <v>8</v>
      </c>
      <c r="E2743" t="s">
        <v>7</v>
      </c>
      <c r="F2743" t="s">
        <v>356</v>
      </c>
    </row>
    <row r="2744" spans="1:6" hidden="1" x14ac:dyDescent="0.35">
      <c r="A2744" s="110">
        <v>45908</v>
      </c>
      <c r="B2744" t="s">
        <v>300</v>
      </c>
      <c r="C2744" t="s">
        <v>280</v>
      </c>
      <c r="D2744">
        <v>4</v>
      </c>
      <c r="E2744" t="s">
        <v>7</v>
      </c>
      <c r="F2744" t="s">
        <v>356</v>
      </c>
    </row>
    <row r="2745" spans="1:6" hidden="1" x14ac:dyDescent="0.35">
      <c r="A2745" s="110">
        <v>45908</v>
      </c>
      <c r="B2745" t="s">
        <v>312</v>
      </c>
      <c r="C2745" t="s">
        <v>264</v>
      </c>
      <c r="D2745">
        <v>0</v>
      </c>
      <c r="E2745" t="s">
        <v>7</v>
      </c>
      <c r="F2745" t="s">
        <v>356</v>
      </c>
    </row>
    <row r="2746" spans="1:6" hidden="1" x14ac:dyDescent="0.35">
      <c r="A2746" s="110">
        <v>45908</v>
      </c>
      <c r="B2746" t="s">
        <v>343</v>
      </c>
      <c r="C2746" t="s">
        <v>264</v>
      </c>
      <c r="D2746">
        <v>0</v>
      </c>
      <c r="E2746" t="s">
        <v>7</v>
      </c>
      <c r="F2746" t="s">
        <v>356</v>
      </c>
    </row>
    <row r="2747" spans="1:6" hidden="1" x14ac:dyDescent="0.35">
      <c r="A2747" s="110">
        <v>45908</v>
      </c>
      <c r="B2747" t="s">
        <v>482</v>
      </c>
      <c r="C2747" t="s">
        <v>280</v>
      </c>
      <c r="D2747">
        <v>12</v>
      </c>
      <c r="E2747" t="s">
        <v>7</v>
      </c>
      <c r="F2747" t="s">
        <v>356</v>
      </c>
    </row>
    <row r="2748" spans="1:6" hidden="1" x14ac:dyDescent="0.35">
      <c r="A2748" s="110">
        <v>45908</v>
      </c>
      <c r="B2748" t="s">
        <v>305</v>
      </c>
      <c r="C2748" t="s">
        <v>264</v>
      </c>
      <c r="D2748">
        <v>12</v>
      </c>
      <c r="E2748" t="s">
        <v>7</v>
      </c>
      <c r="F2748" t="s">
        <v>356</v>
      </c>
    </row>
    <row r="2749" spans="1:6" hidden="1" x14ac:dyDescent="0.35">
      <c r="A2749" s="110">
        <v>45908</v>
      </c>
      <c r="B2749" t="s">
        <v>449</v>
      </c>
      <c r="C2749" t="s">
        <v>280</v>
      </c>
      <c r="D2749">
        <v>6</v>
      </c>
      <c r="E2749" t="s">
        <v>7</v>
      </c>
      <c r="F2749" t="s">
        <v>356</v>
      </c>
    </row>
    <row r="2750" spans="1:6" hidden="1" x14ac:dyDescent="0.35">
      <c r="A2750" s="110">
        <v>45908</v>
      </c>
      <c r="B2750" t="s">
        <v>481</v>
      </c>
      <c r="C2750" t="s">
        <v>440</v>
      </c>
      <c r="D2750">
        <v>0</v>
      </c>
      <c r="E2750" t="s">
        <v>7</v>
      </c>
      <c r="F2750" t="s">
        <v>356</v>
      </c>
    </row>
    <row r="2751" spans="1:6" hidden="1" x14ac:dyDescent="0.35">
      <c r="A2751" s="110">
        <v>45908</v>
      </c>
      <c r="B2751" t="s">
        <v>247</v>
      </c>
      <c r="D2751">
        <v>150</v>
      </c>
      <c r="E2751" t="s">
        <v>1</v>
      </c>
      <c r="F2751" t="s">
        <v>353</v>
      </c>
    </row>
    <row r="2752" spans="1:6" hidden="1" x14ac:dyDescent="0.35">
      <c r="A2752" s="110">
        <v>45908</v>
      </c>
      <c r="B2752" t="s">
        <v>246</v>
      </c>
      <c r="D2752">
        <v>75</v>
      </c>
      <c r="E2752" t="s">
        <v>1</v>
      </c>
      <c r="F2752" t="s">
        <v>353</v>
      </c>
    </row>
    <row r="2753" spans="1:6" hidden="1" x14ac:dyDescent="0.35">
      <c r="A2753" s="110">
        <v>45908</v>
      </c>
      <c r="B2753" t="s">
        <v>248</v>
      </c>
      <c r="D2753">
        <v>14</v>
      </c>
      <c r="E2753" t="s">
        <v>1</v>
      </c>
      <c r="F2753" t="s">
        <v>353</v>
      </c>
    </row>
    <row r="2754" spans="1:6" hidden="1" x14ac:dyDescent="0.35">
      <c r="A2754" s="110">
        <v>45908</v>
      </c>
      <c r="B2754" t="s">
        <v>486</v>
      </c>
      <c r="D2754">
        <v>1.4850000000000001</v>
      </c>
      <c r="E2754" t="s">
        <v>384</v>
      </c>
      <c r="F2754" t="s">
        <v>353</v>
      </c>
    </row>
    <row r="2755" spans="1:6" hidden="1" x14ac:dyDescent="0.35">
      <c r="A2755" s="110">
        <v>45908</v>
      </c>
      <c r="B2755" t="s">
        <v>309</v>
      </c>
      <c r="D2755">
        <v>0.92500000000000004</v>
      </c>
      <c r="E2755" t="s">
        <v>384</v>
      </c>
      <c r="F2755" t="s">
        <v>353</v>
      </c>
    </row>
    <row r="2756" spans="1:6" hidden="1" x14ac:dyDescent="0.35">
      <c r="A2756" s="110">
        <v>45908</v>
      </c>
      <c r="B2756" t="s">
        <v>222</v>
      </c>
      <c r="D2756">
        <v>12</v>
      </c>
      <c r="E2756" t="s">
        <v>1</v>
      </c>
      <c r="F2756" t="s">
        <v>353</v>
      </c>
    </row>
    <row r="2757" spans="1:6" hidden="1" x14ac:dyDescent="0.35">
      <c r="A2757" s="110">
        <v>45908</v>
      </c>
      <c r="B2757" t="s">
        <v>220</v>
      </c>
      <c r="D2757">
        <v>8.4</v>
      </c>
      <c r="E2757" t="s">
        <v>1</v>
      </c>
      <c r="F2757" t="s">
        <v>353</v>
      </c>
    </row>
    <row r="2758" spans="1:6" hidden="1" x14ac:dyDescent="0.35">
      <c r="A2758" s="110">
        <v>45908</v>
      </c>
      <c r="B2758" t="s">
        <v>249</v>
      </c>
      <c r="D2758">
        <v>9</v>
      </c>
      <c r="E2758" t="s">
        <v>1</v>
      </c>
      <c r="F2758" t="s">
        <v>353</v>
      </c>
    </row>
    <row r="2759" spans="1:6" hidden="1" x14ac:dyDescent="0.35">
      <c r="A2759" s="110">
        <v>45908</v>
      </c>
      <c r="B2759" t="s">
        <v>251</v>
      </c>
      <c r="D2759">
        <v>2.2400000000000002</v>
      </c>
      <c r="E2759" t="s">
        <v>1</v>
      </c>
      <c r="F2759" t="s">
        <v>353</v>
      </c>
    </row>
    <row r="2760" spans="1:6" hidden="1" x14ac:dyDescent="0.35">
      <c r="A2760" s="110">
        <v>45908</v>
      </c>
      <c r="B2760" t="s">
        <v>675</v>
      </c>
      <c r="D2760">
        <v>10.9</v>
      </c>
      <c r="E2760" t="s">
        <v>3</v>
      </c>
      <c r="F2760" t="s">
        <v>353</v>
      </c>
    </row>
    <row r="2761" spans="1:6" hidden="1" x14ac:dyDescent="0.35">
      <c r="A2761" s="110">
        <v>45908</v>
      </c>
      <c r="B2761" t="s">
        <v>217</v>
      </c>
      <c r="D2761">
        <v>5.6</v>
      </c>
      <c r="E2761" t="s">
        <v>1</v>
      </c>
      <c r="F2761" t="s">
        <v>353</v>
      </c>
    </row>
    <row r="2762" spans="1:6" hidden="1" x14ac:dyDescent="0.35">
      <c r="A2762" s="110">
        <v>45908</v>
      </c>
      <c r="B2762" t="s">
        <v>204</v>
      </c>
      <c r="D2762">
        <v>1</v>
      </c>
      <c r="E2762" t="s">
        <v>3</v>
      </c>
      <c r="F2762" t="s">
        <v>353</v>
      </c>
    </row>
    <row r="2763" spans="1:6" hidden="1" x14ac:dyDescent="0.35">
      <c r="A2763" s="110">
        <v>45908</v>
      </c>
      <c r="B2763" t="s">
        <v>250</v>
      </c>
      <c r="D2763">
        <v>0.88</v>
      </c>
      <c r="E2763" t="s">
        <v>3</v>
      </c>
      <c r="F2763" t="s">
        <v>353</v>
      </c>
    </row>
    <row r="2764" spans="1:6" hidden="1" x14ac:dyDescent="0.35">
      <c r="A2764" s="110">
        <v>45908</v>
      </c>
      <c r="B2764" t="s">
        <v>198</v>
      </c>
      <c r="D2764">
        <v>2.17</v>
      </c>
      <c r="E2764" t="s">
        <v>384</v>
      </c>
      <c r="F2764" t="s">
        <v>353</v>
      </c>
    </row>
    <row r="2765" spans="1:6" hidden="1" x14ac:dyDescent="0.35">
      <c r="A2765" s="110">
        <v>45908</v>
      </c>
      <c r="B2765" t="s">
        <v>206</v>
      </c>
      <c r="D2765">
        <v>0.23</v>
      </c>
      <c r="E2765" t="s">
        <v>384</v>
      </c>
      <c r="F2765" t="s">
        <v>353</v>
      </c>
    </row>
    <row r="2766" spans="1:6" hidden="1" x14ac:dyDescent="0.35">
      <c r="A2766" s="110">
        <v>45908</v>
      </c>
      <c r="B2766" t="s">
        <v>661</v>
      </c>
      <c r="D2766">
        <v>0.96499999999999997</v>
      </c>
      <c r="E2766" t="s">
        <v>3</v>
      </c>
      <c r="F2766" t="s">
        <v>353</v>
      </c>
    </row>
    <row r="2767" spans="1:6" hidden="1" x14ac:dyDescent="0.35">
      <c r="A2767" s="110">
        <v>45908</v>
      </c>
      <c r="B2767" t="s">
        <v>221</v>
      </c>
      <c r="D2767">
        <v>4.9000000000000004</v>
      </c>
      <c r="E2767" t="s">
        <v>3</v>
      </c>
      <c r="F2767" t="s">
        <v>353</v>
      </c>
    </row>
    <row r="2768" spans="1:6" hidden="1" x14ac:dyDescent="0.35">
      <c r="A2768" s="110">
        <v>45908</v>
      </c>
      <c r="B2768" t="s">
        <v>676</v>
      </c>
      <c r="D2768">
        <v>1.38</v>
      </c>
      <c r="E2768" t="s">
        <v>3</v>
      </c>
      <c r="F2768" t="s">
        <v>353</v>
      </c>
    </row>
    <row r="2769" spans="1:6" hidden="1" x14ac:dyDescent="0.35">
      <c r="A2769" s="110">
        <v>45908</v>
      </c>
      <c r="B2769" t="s">
        <v>677</v>
      </c>
      <c r="D2769">
        <v>0.5</v>
      </c>
      <c r="E2769" t="s">
        <v>3</v>
      </c>
      <c r="F2769" t="s">
        <v>353</v>
      </c>
    </row>
    <row r="2770" spans="1:6" hidden="1" x14ac:dyDescent="0.35">
      <c r="A2770" s="110">
        <v>45908</v>
      </c>
      <c r="B2770" t="s">
        <v>252</v>
      </c>
      <c r="D2770">
        <v>0.1</v>
      </c>
      <c r="E2770" t="s">
        <v>1</v>
      </c>
      <c r="F2770" t="s">
        <v>353</v>
      </c>
    </row>
    <row r="2771" spans="1:6" hidden="1" x14ac:dyDescent="0.35">
      <c r="A2771" s="110">
        <v>45908</v>
      </c>
      <c r="B2771" t="s">
        <v>173</v>
      </c>
      <c r="D2771">
        <v>1.68</v>
      </c>
      <c r="E2771" t="s">
        <v>1</v>
      </c>
      <c r="F2771" t="s">
        <v>353</v>
      </c>
    </row>
    <row r="2772" spans="1:6" hidden="1" x14ac:dyDescent="0.35">
      <c r="A2772" s="110">
        <v>45908</v>
      </c>
      <c r="B2772" t="s">
        <v>218</v>
      </c>
      <c r="D2772">
        <v>1.95</v>
      </c>
      <c r="E2772" t="s">
        <v>1</v>
      </c>
      <c r="F2772" t="s">
        <v>353</v>
      </c>
    </row>
    <row r="2773" spans="1:6" hidden="1" x14ac:dyDescent="0.35">
      <c r="A2773" s="110">
        <v>45908</v>
      </c>
      <c r="B2773" t="s">
        <v>224</v>
      </c>
      <c r="D2773">
        <v>0.81</v>
      </c>
      <c r="E2773" t="s">
        <v>1</v>
      </c>
      <c r="F2773" t="s">
        <v>353</v>
      </c>
    </row>
    <row r="2774" spans="1:6" hidden="1" x14ac:dyDescent="0.35">
      <c r="A2774" s="110">
        <v>45908</v>
      </c>
      <c r="B2774" t="s">
        <v>336</v>
      </c>
      <c r="D2774">
        <v>0.4</v>
      </c>
      <c r="E2774" t="s">
        <v>384</v>
      </c>
      <c r="F2774" t="s">
        <v>353</v>
      </c>
    </row>
    <row r="2775" spans="1:6" hidden="1" x14ac:dyDescent="0.35">
      <c r="A2775" s="110">
        <v>45908</v>
      </c>
      <c r="B2775" t="s">
        <v>174</v>
      </c>
      <c r="D2775">
        <v>1</v>
      </c>
      <c r="E2775" t="s">
        <v>1</v>
      </c>
      <c r="F2775" t="s">
        <v>353</v>
      </c>
    </row>
    <row r="2776" spans="1:6" hidden="1" x14ac:dyDescent="0.35">
      <c r="A2776" s="110">
        <v>45908</v>
      </c>
      <c r="B2776" t="s">
        <v>432</v>
      </c>
      <c r="E2776" t="s">
        <v>1</v>
      </c>
      <c r="F2776" t="s">
        <v>353</v>
      </c>
    </row>
    <row r="2777" spans="1:6" hidden="1" x14ac:dyDescent="0.35">
      <c r="A2777" s="110">
        <v>45908</v>
      </c>
      <c r="B2777" t="s">
        <v>203</v>
      </c>
      <c r="D2777">
        <v>10.56</v>
      </c>
      <c r="E2777" t="s">
        <v>384</v>
      </c>
      <c r="F2777" t="s">
        <v>353</v>
      </c>
    </row>
    <row r="2778" spans="1:6" hidden="1" x14ac:dyDescent="0.35">
      <c r="A2778" s="110">
        <v>45908</v>
      </c>
      <c r="B2778" t="s">
        <v>201</v>
      </c>
      <c r="D2778">
        <v>1.5</v>
      </c>
      <c r="E2778" t="s">
        <v>3</v>
      </c>
      <c r="F2778" t="s">
        <v>353</v>
      </c>
    </row>
    <row r="2779" spans="1:6" hidden="1" x14ac:dyDescent="0.35">
      <c r="A2779" s="110">
        <v>45908</v>
      </c>
      <c r="B2779" t="s">
        <v>202</v>
      </c>
      <c r="D2779">
        <v>1.96</v>
      </c>
      <c r="E2779" t="s">
        <v>3</v>
      </c>
      <c r="F2779" t="s">
        <v>353</v>
      </c>
    </row>
    <row r="2780" spans="1:6" hidden="1" x14ac:dyDescent="0.35">
      <c r="A2780" s="110">
        <v>45908</v>
      </c>
      <c r="B2780" t="s">
        <v>200</v>
      </c>
      <c r="D2780">
        <v>1.91</v>
      </c>
      <c r="E2780" t="s">
        <v>3</v>
      </c>
      <c r="F2780" t="s">
        <v>353</v>
      </c>
    </row>
    <row r="2781" spans="1:6" hidden="1" x14ac:dyDescent="0.35">
      <c r="A2781" s="110">
        <v>45908</v>
      </c>
      <c r="B2781" t="s">
        <v>339</v>
      </c>
      <c r="D2781">
        <v>0.25</v>
      </c>
      <c r="E2781" t="s">
        <v>384</v>
      </c>
      <c r="F2781" t="s">
        <v>353</v>
      </c>
    </row>
    <row r="2782" spans="1:6" hidden="1" x14ac:dyDescent="0.35">
      <c r="A2782" s="110">
        <v>45908</v>
      </c>
      <c r="B2782" t="s">
        <v>219</v>
      </c>
      <c r="D2782">
        <v>1</v>
      </c>
      <c r="E2782" t="s">
        <v>1</v>
      </c>
      <c r="F2782" t="s">
        <v>353</v>
      </c>
    </row>
    <row r="2783" spans="1:6" hidden="1" x14ac:dyDescent="0.35">
      <c r="A2783" s="110">
        <v>45908</v>
      </c>
      <c r="B2783" t="s">
        <v>281</v>
      </c>
      <c r="D2783">
        <v>0.5</v>
      </c>
      <c r="E2783" t="s">
        <v>384</v>
      </c>
      <c r="F2783" t="s">
        <v>353</v>
      </c>
    </row>
    <row r="2784" spans="1:6" hidden="1" x14ac:dyDescent="0.35">
      <c r="A2784" s="110">
        <v>45908</v>
      </c>
      <c r="B2784" t="s">
        <v>235</v>
      </c>
      <c r="D2784">
        <v>4</v>
      </c>
      <c r="E2784" t="s">
        <v>384</v>
      </c>
      <c r="F2784" t="s">
        <v>353</v>
      </c>
    </row>
    <row r="2785" spans="1:6" hidden="1" x14ac:dyDescent="0.35">
      <c r="A2785" s="110">
        <v>45908</v>
      </c>
      <c r="B2785" t="s">
        <v>236</v>
      </c>
      <c r="D2785">
        <v>7</v>
      </c>
      <c r="E2785" t="s">
        <v>384</v>
      </c>
      <c r="F2785" t="s">
        <v>353</v>
      </c>
    </row>
    <row r="2786" spans="1:6" hidden="1" x14ac:dyDescent="0.35">
      <c r="A2786" s="110">
        <v>45908</v>
      </c>
      <c r="B2786" t="s">
        <v>225</v>
      </c>
      <c r="D2786">
        <v>5</v>
      </c>
      <c r="E2786" t="s">
        <v>1</v>
      </c>
      <c r="F2786" t="s">
        <v>353</v>
      </c>
    </row>
    <row r="2787" spans="1:6" hidden="1" x14ac:dyDescent="0.35">
      <c r="A2787" s="110">
        <v>45908</v>
      </c>
      <c r="B2787" t="s">
        <v>110</v>
      </c>
      <c r="D2787">
        <v>0.9</v>
      </c>
      <c r="E2787" t="s">
        <v>3</v>
      </c>
      <c r="F2787" t="s">
        <v>353</v>
      </c>
    </row>
    <row r="2788" spans="1:6" hidden="1" x14ac:dyDescent="0.35">
      <c r="A2788" s="110">
        <v>45908</v>
      </c>
      <c r="B2788" t="s">
        <v>241</v>
      </c>
      <c r="D2788">
        <v>5</v>
      </c>
      <c r="E2788" t="s">
        <v>384</v>
      </c>
      <c r="F2788" t="s">
        <v>353</v>
      </c>
    </row>
    <row r="2789" spans="1:6" hidden="1" x14ac:dyDescent="0.35">
      <c r="A2789" s="110">
        <v>45908</v>
      </c>
      <c r="B2789" t="s">
        <v>179</v>
      </c>
      <c r="D2789">
        <v>0.13</v>
      </c>
      <c r="E2789" t="s">
        <v>384</v>
      </c>
      <c r="F2789" t="s">
        <v>353</v>
      </c>
    </row>
    <row r="2790" spans="1:6" hidden="1" x14ac:dyDescent="0.35">
      <c r="A2790" s="110">
        <v>45908</v>
      </c>
      <c r="B2790" t="s">
        <v>335</v>
      </c>
      <c r="D2790">
        <v>3.65</v>
      </c>
      <c r="E2790" t="s">
        <v>3</v>
      </c>
      <c r="F2790" t="s">
        <v>353</v>
      </c>
    </row>
    <row r="2791" spans="1:6" hidden="1" x14ac:dyDescent="0.35">
      <c r="A2791" s="110">
        <v>45908</v>
      </c>
      <c r="B2791" t="s">
        <v>25</v>
      </c>
      <c r="D2791">
        <v>1.7</v>
      </c>
      <c r="E2791" t="s">
        <v>3</v>
      </c>
      <c r="F2791" t="s">
        <v>353</v>
      </c>
    </row>
    <row r="2792" spans="1:6" hidden="1" x14ac:dyDescent="0.35">
      <c r="A2792" s="110">
        <v>45908</v>
      </c>
      <c r="B2792" t="s">
        <v>127</v>
      </c>
      <c r="D2792">
        <v>22</v>
      </c>
      <c r="E2792" t="s">
        <v>383</v>
      </c>
      <c r="F2792" t="s">
        <v>353</v>
      </c>
    </row>
    <row r="2793" spans="1:6" hidden="1" x14ac:dyDescent="0.35">
      <c r="A2793" s="110">
        <v>45908</v>
      </c>
      <c r="B2793" t="s">
        <v>193</v>
      </c>
      <c r="D2793">
        <v>6</v>
      </c>
      <c r="E2793" t="s">
        <v>383</v>
      </c>
      <c r="F2793" t="s">
        <v>353</v>
      </c>
    </row>
    <row r="2794" spans="1:6" hidden="1" x14ac:dyDescent="0.35">
      <c r="A2794" s="110">
        <v>45908</v>
      </c>
      <c r="B2794" t="s">
        <v>216</v>
      </c>
      <c r="D2794">
        <v>0.6</v>
      </c>
      <c r="E2794" t="s">
        <v>384</v>
      </c>
      <c r="F2794" t="s">
        <v>353</v>
      </c>
    </row>
    <row r="2795" spans="1:6" hidden="1" x14ac:dyDescent="0.35">
      <c r="A2795" s="110">
        <v>45908</v>
      </c>
      <c r="B2795" t="s">
        <v>245</v>
      </c>
      <c r="D2795">
        <v>5</v>
      </c>
      <c r="E2795" t="s">
        <v>3</v>
      </c>
      <c r="F2795" t="s">
        <v>353</v>
      </c>
    </row>
    <row r="2796" spans="1:6" hidden="1" x14ac:dyDescent="0.35">
      <c r="A2796" s="110">
        <v>45908</v>
      </c>
      <c r="B2796" t="s">
        <v>102</v>
      </c>
      <c r="D2796">
        <v>3.5</v>
      </c>
      <c r="E2796" t="s">
        <v>3</v>
      </c>
      <c r="F2796" t="s">
        <v>353</v>
      </c>
    </row>
    <row r="2797" spans="1:6" hidden="1" x14ac:dyDescent="0.35">
      <c r="A2797" s="110">
        <v>45908</v>
      </c>
      <c r="B2797" t="s">
        <v>333</v>
      </c>
      <c r="D2797">
        <v>3.11</v>
      </c>
      <c r="E2797" t="s">
        <v>3</v>
      </c>
      <c r="F2797" t="s">
        <v>353</v>
      </c>
    </row>
    <row r="2798" spans="1:6" hidden="1" x14ac:dyDescent="0.35">
      <c r="A2798" s="110">
        <v>45908</v>
      </c>
      <c r="B2798" t="s">
        <v>678</v>
      </c>
      <c r="D2798">
        <v>330</v>
      </c>
      <c r="E2798" t="s">
        <v>386</v>
      </c>
      <c r="F2798" t="s">
        <v>353</v>
      </c>
    </row>
    <row r="2799" spans="1:6" hidden="1" x14ac:dyDescent="0.35">
      <c r="A2799" s="110">
        <v>45908</v>
      </c>
      <c r="B2799" t="s">
        <v>634</v>
      </c>
      <c r="D2799">
        <v>27</v>
      </c>
      <c r="E2799" t="s">
        <v>3</v>
      </c>
      <c r="F2799" t="s">
        <v>353</v>
      </c>
    </row>
    <row r="2800" spans="1:6" hidden="1" x14ac:dyDescent="0.35">
      <c r="A2800" s="110">
        <v>45908</v>
      </c>
      <c r="B2800" t="s">
        <v>340</v>
      </c>
      <c r="D2800">
        <v>1.56</v>
      </c>
      <c r="E2800" t="s">
        <v>3</v>
      </c>
      <c r="F2800" t="s">
        <v>353</v>
      </c>
    </row>
    <row r="2801" spans="1:6" hidden="1" x14ac:dyDescent="0.35">
      <c r="A2801" s="110">
        <v>45908</v>
      </c>
      <c r="B2801" t="s">
        <v>168</v>
      </c>
      <c r="D2801">
        <v>0.84499999999999997</v>
      </c>
      <c r="E2801" t="s">
        <v>313</v>
      </c>
      <c r="F2801" t="s">
        <v>353</v>
      </c>
    </row>
    <row r="2802" spans="1:6" hidden="1" x14ac:dyDescent="0.35">
      <c r="A2802" s="110">
        <v>45908</v>
      </c>
      <c r="B2802" t="s">
        <v>171</v>
      </c>
      <c r="D2802">
        <v>0.94499999999999995</v>
      </c>
      <c r="E2802" t="s">
        <v>313</v>
      </c>
      <c r="F2802" t="s">
        <v>353</v>
      </c>
    </row>
    <row r="2803" spans="1:6" hidden="1" x14ac:dyDescent="0.35">
      <c r="A2803" s="110">
        <v>45908</v>
      </c>
      <c r="B2803" t="s">
        <v>341</v>
      </c>
      <c r="D2803">
        <v>1</v>
      </c>
      <c r="E2803" t="s">
        <v>313</v>
      </c>
      <c r="F2803" t="s">
        <v>353</v>
      </c>
    </row>
    <row r="2804" spans="1:6" hidden="1" x14ac:dyDescent="0.35">
      <c r="A2804" s="110">
        <v>45908</v>
      </c>
      <c r="B2804" t="s">
        <v>153</v>
      </c>
      <c r="D2804">
        <v>3.4</v>
      </c>
      <c r="E2804" t="s">
        <v>386</v>
      </c>
      <c r="F2804" t="s">
        <v>353</v>
      </c>
    </row>
    <row r="2805" spans="1:6" hidden="1" x14ac:dyDescent="0.35">
      <c r="A2805" s="110">
        <v>45908</v>
      </c>
      <c r="B2805" t="s">
        <v>232</v>
      </c>
      <c r="E2805" t="s">
        <v>386</v>
      </c>
      <c r="F2805" t="s">
        <v>353</v>
      </c>
    </row>
    <row r="2806" spans="1:6" hidden="1" x14ac:dyDescent="0.35">
      <c r="A2806" s="110">
        <v>45908</v>
      </c>
      <c r="B2806" t="s">
        <v>152</v>
      </c>
      <c r="D2806">
        <v>1.72</v>
      </c>
      <c r="E2806" t="s">
        <v>386</v>
      </c>
      <c r="F2806" t="s">
        <v>353</v>
      </c>
    </row>
    <row r="2807" spans="1:6" hidden="1" x14ac:dyDescent="0.35">
      <c r="A2807" s="110">
        <v>45908</v>
      </c>
      <c r="B2807" t="s">
        <v>666</v>
      </c>
      <c r="D2807">
        <v>0.63</v>
      </c>
      <c r="E2807" t="s">
        <v>386</v>
      </c>
      <c r="F2807" t="s">
        <v>353</v>
      </c>
    </row>
    <row r="2808" spans="1:6" hidden="1" x14ac:dyDescent="0.35">
      <c r="A2808" s="110">
        <v>45908</v>
      </c>
      <c r="B2808" t="s">
        <v>154</v>
      </c>
      <c r="D2808">
        <v>5.5</v>
      </c>
      <c r="E2808" t="s">
        <v>386</v>
      </c>
      <c r="F2808" t="s">
        <v>353</v>
      </c>
    </row>
    <row r="2809" spans="1:6" hidden="1" x14ac:dyDescent="0.35">
      <c r="A2809" s="110">
        <v>45908</v>
      </c>
      <c r="B2809" t="s">
        <v>156</v>
      </c>
      <c r="E2809" t="s">
        <v>386</v>
      </c>
      <c r="F2809" t="s">
        <v>353</v>
      </c>
    </row>
    <row r="2810" spans="1:6" hidden="1" x14ac:dyDescent="0.35">
      <c r="A2810" s="110">
        <v>45908</v>
      </c>
      <c r="B2810" t="s">
        <v>163</v>
      </c>
      <c r="E2810" t="s">
        <v>386</v>
      </c>
      <c r="F2810" t="s">
        <v>353</v>
      </c>
    </row>
    <row r="2811" spans="1:6" hidden="1" x14ac:dyDescent="0.35">
      <c r="A2811" s="110">
        <v>45908</v>
      </c>
      <c r="B2811" t="s">
        <v>45</v>
      </c>
      <c r="E2811" t="s">
        <v>386</v>
      </c>
      <c r="F2811" t="s">
        <v>353</v>
      </c>
    </row>
    <row r="2812" spans="1:6" hidden="1" x14ac:dyDescent="0.35">
      <c r="A2812" s="110">
        <v>45908</v>
      </c>
      <c r="B2812" t="s">
        <v>482</v>
      </c>
      <c r="D2812">
        <v>7</v>
      </c>
      <c r="E2812" t="s">
        <v>7</v>
      </c>
      <c r="F2812" t="s">
        <v>353</v>
      </c>
    </row>
    <row r="2813" spans="1:6" hidden="1" x14ac:dyDescent="0.35">
      <c r="A2813" s="110">
        <v>45908</v>
      </c>
      <c r="B2813" t="s">
        <v>342</v>
      </c>
      <c r="D2813">
        <v>8</v>
      </c>
      <c r="E2813" t="s">
        <v>7</v>
      </c>
      <c r="F2813" t="s">
        <v>353</v>
      </c>
    </row>
    <row r="2814" spans="1:6" hidden="1" x14ac:dyDescent="0.35">
      <c r="A2814" s="110">
        <v>45908</v>
      </c>
      <c r="B2814" t="s">
        <v>483</v>
      </c>
      <c r="D2814">
        <v>3</v>
      </c>
      <c r="E2814" t="s">
        <v>5</v>
      </c>
      <c r="F2814" t="s">
        <v>353</v>
      </c>
    </row>
    <row r="2815" spans="1:6" hidden="1" x14ac:dyDescent="0.35">
      <c r="A2815" s="110">
        <v>45908</v>
      </c>
      <c r="B2815" t="s">
        <v>679</v>
      </c>
      <c r="E2815" t="s">
        <v>7</v>
      </c>
      <c r="F2815" t="s">
        <v>353</v>
      </c>
    </row>
    <row r="2816" spans="1:6" hidden="1" x14ac:dyDescent="0.35">
      <c r="A2816" s="110">
        <v>45908</v>
      </c>
      <c r="B2816" t="s">
        <v>653</v>
      </c>
      <c r="E2816" t="s">
        <v>383</v>
      </c>
      <c r="F2816" t="s">
        <v>356</v>
      </c>
    </row>
    <row r="2817" spans="1:6" hidden="1" x14ac:dyDescent="0.35">
      <c r="A2817" s="110">
        <v>45908</v>
      </c>
      <c r="B2817" t="s">
        <v>654</v>
      </c>
      <c r="E2817" t="s">
        <v>383</v>
      </c>
      <c r="F2817" t="s">
        <v>356</v>
      </c>
    </row>
    <row r="2818" spans="1:6" hidden="1" x14ac:dyDescent="0.35">
      <c r="A2818" s="110">
        <v>45908</v>
      </c>
      <c r="B2818" t="s">
        <v>655</v>
      </c>
      <c r="E2818" t="s">
        <v>383</v>
      </c>
      <c r="F2818" t="s">
        <v>356</v>
      </c>
    </row>
    <row r="2819" spans="1:6" hidden="1" x14ac:dyDescent="0.35">
      <c r="A2819" s="110">
        <v>45915</v>
      </c>
      <c r="B2819" t="s">
        <v>152</v>
      </c>
      <c r="C2819" t="s">
        <v>257</v>
      </c>
      <c r="D2819">
        <v>2</v>
      </c>
      <c r="E2819" t="s">
        <v>386</v>
      </c>
      <c r="F2819" t="s">
        <v>356</v>
      </c>
    </row>
    <row r="2820" spans="1:6" hidden="1" x14ac:dyDescent="0.35">
      <c r="A2820" s="110">
        <v>45915</v>
      </c>
      <c r="B2820" t="s">
        <v>628</v>
      </c>
      <c r="C2820" t="s">
        <v>690</v>
      </c>
      <c r="D2820">
        <v>1</v>
      </c>
      <c r="E2820" t="s">
        <v>386</v>
      </c>
      <c r="F2820" t="s">
        <v>356</v>
      </c>
    </row>
    <row r="2821" spans="1:6" hidden="1" x14ac:dyDescent="0.35">
      <c r="A2821" s="110">
        <v>45915</v>
      </c>
      <c r="B2821" t="s">
        <v>550</v>
      </c>
      <c r="C2821" t="s">
        <v>257</v>
      </c>
      <c r="D2821">
        <v>1</v>
      </c>
      <c r="E2821" t="s">
        <v>386</v>
      </c>
      <c r="F2821" t="s">
        <v>356</v>
      </c>
    </row>
    <row r="2822" spans="1:6" hidden="1" x14ac:dyDescent="0.35">
      <c r="A2822" s="110">
        <v>45915</v>
      </c>
      <c r="B2822" t="s">
        <v>691</v>
      </c>
      <c r="C2822" t="s">
        <v>257</v>
      </c>
      <c r="D2822">
        <v>1</v>
      </c>
      <c r="E2822" t="s">
        <v>386</v>
      </c>
      <c r="F2822" t="s">
        <v>356</v>
      </c>
    </row>
    <row r="2823" spans="1:6" hidden="1" x14ac:dyDescent="0.35">
      <c r="A2823" s="110">
        <v>45915</v>
      </c>
      <c r="B2823" t="s">
        <v>514</v>
      </c>
      <c r="C2823" t="s">
        <v>257</v>
      </c>
      <c r="D2823">
        <v>1.5</v>
      </c>
      <c r="E2823" t="s">
        <v>386</v>
      </c>
      <c r="F2823" t="s">
        <v>356</v>
      </c>
    </row>
    <row r="2824" spans="1:6" hidden="1" x14ac:dyDescent="0.35">
      <c r="A2824" s="110">
        <v>45915</v>
      </c>
      <c r="B2824" t="s">
        <v>156</v>
      </c>
      <c r="C2824" t="s">
        <v>257</v>
      </c>
      <c r="D2824">
        <v>0.5</v>
      </c>
      <c r="E2824" t="s">
        <v>386</v>
      </c>
      <c r="F2824" t="s">
        <v>356</v>
      </c>
    </row>
    <row r="2825" spans="1:6" hidden="1" x14ac:dyDescent="0.35">
      <c r="A2825" s="110">
        <v>45915</v>
      </c>
      <c r="B2825" t="s">
        <v>513</v>
      </c>
      <c r="C2825" t="s">
        <v>254</v>
      </c>
      <c r="D2825">
        <v>1.6</v>
      </c>
      <c r="E2825" t="s">
        <v>386</v>
      </c>
      <c r="F2825" t="s">
        <v>356</v>
      </c>
    </row>
    <row r="2826" spans="1:6" hidden="1" x14ac:dyDescent="0.35">
      <c r="A2826" s="110">
        <v>45915</v>
      </c>
      <c r="B2826" t="s">
        <v>163</v>
      </c>
      <c r="C2826" t="s">
        <v>254</v>
      </c>
      <c r="D2826">
        <v>0.5</v>
      </c>
      <c r="E2826" t="s">
        <v>386</v>
      </c>
      <c r="F2826" t="s">
        <v>356</v>
      </c>
    </row>
    <row r="2827" spans="1:6" hidden="1" x14ac:dyDescent="0.35">
      <c r="A2827" s="110">
        <v>45915</v>
      </c>
      <c r="B2827" t="s">
        <v>164</v>
      </c>
      <c r="C2827" t="s">
        <v>254</v>
      </c>
      <c r="D2827">
        <v>1.7</v>
      </c>
      <c r="E2827" t="s">
        <v>386</v>
      </c>
      <c r="F2827" t="s">
        <v>356</v>
      </c>
    </row>
    <row r="2828" spans="1:6" hidden="1" x14ac:dyDescent="0.35">
      <c r="A2828" s="110">
        <v>45915</v>
      </c>
      <c r="B2828" t="s">
        <v>623</v>
      </c>
      <c r="C2828" t="s">
        <v>254</v>
      </c>
      <c r="D2828">
        <v>6</v>
      </c>
      <c r="E2828" t="s">
        <v>692</v>
      </c>
      <c r="F2828" t="s">
        <v>356</v>
      </c>
    </row>
    <row r="2829" spans="1:6" hidden="1" x14ac:dyDescent="0.35">
      <c r="A2829" s="110">
        <v>45915</v>
      </c>
      <c r="B2829" t="s">
        <v>516</v>
      </c>
      <c r="C2829" t="s">
        <v>254</v>
      </c>
      <c r="D2829">
        <v>7.3</v>
      </c>
      <c r="E2829" t="s">
        <v>692</v>
      </c>
      <c r="F2829" t="s">
        <v>356</v>
      </c>
    </row>
    <row r="2830" spans="1:6" hidden="1" x14ac:dyDescent="0.35">
      <c r="A2830" s="110">
        <v>45915</v>
      </c>
      <c r="B2830" t="s">
        <v>626</v>
      </c>
      <c r="C2830" t="s">
        <v>254</v>
      </c>
      <c r="D2830">
        <v>4.5</v>
      </c>
      <c r="E2830" t="s">
        <v>692</v>
      </c>
      <c r="F2830" t="s">
        <v>356</v>
      </c>
    </row>
    <row r="2831" spans="1:6" hidden="1" x14ac:dyDescent="0.35">
      <c r="A2831" s="110">
        <v>45915</v>
      </c>
      <c r="B2831" t="s">
        <v>582</v>
      </c>
      <c r="C2831" t="s">
        <v>254</v>
      </c>
      <c r="D2831">
        <v>0.4</v>
      </c>
      <c r="E2831" t="s">
        <v>386</v>
      </c>
      <c r="F2831" t="s">
        <v>356</v>
      </c>
    </row>
    <row r="2832" spans="1:6" hidden="1" x14ac:dyDescent="0.35">
      <c r="A2832" s="110">
        <v>45915</v>
      </c>
      <c r="B2832" t="s">
        <v>625</v>
      </c>
      <c r="C2832" t="s">
        <v>264</v>
      </c>
      <c r="D2832">
        <v>0.5</v>
      </c>
      <c r="E2832" t="s">
        <v>386</v>
      </c>
      <c r="F2832" t="s">
        <v>356</v>
      </c>
    </row>
    <row r="2833" spans="1:6" hidden="1" x14ac:dyDescent="0.35">
      <c r="A2833" s="110">
        <v>45915</v>
      </c>
      <c r="B2833" t="s">
        <v>55</v>
      </c>
      <c r="C2833" t="s">
        <v>656</v>
      </c>
      <c r="D2833">
        <v>4</v>
      </c>
      <c r="E2833" t="s">
        <v>386</v>
      </c>
      <c r="F2833" t="s">
        <v>356</v>
      </c>
    </row>
    <row r="2834" spans="1:6" hidden="1" x14ac:dyDescent="0.35">
      <c r="A2834" s="110">
        <v>45915</v>
      </c>
      <c r="B2834" t="s">
        <v>647</v>
      </c>
      <c r="C2834" t="s">
        <v>264</v>
      </c>
      <c r="D2834">
        <v>0.25</v>
      </c>
      <c r="E2834" t="s">
        <v>3</v>
      </c>
      <c r="F2834" t="s">
        <v>356</v>
      </c>
    </row>
    <row r="2835" spans="1:6" hidden="1" x14ac:dyDescent="0.35">
      <c r="A2835" s="110">
        <v>45915</v>
      </c>
      <c r="B2835" t="s">
        <v>123</v>
      </c>
      <c r="C2835" t="s">
        <v>264</v>
      </c>
      <c r="D2835">
        <v>2</v>
      </c>
      <c r="E2835" t="s">
        <v>3</v>
      </c>
      <c r="F2835" t="s">
        <v>356</v>
      </c>
    </row>
    <row r="2836" spans="1:6" hidden="1" x14ac:dyDescent="0.35">
      <c r="A2836" s="110">
        <v>45915</v>
      </c>
      <c r="B2836" t="s">
        <v>646</v>
      </c>
      <c r="C2836" t="s">
        <v>254</v>
      </c>
      <c r="D2836">
        <v>10</v>
      </c>
      <c r="E2836" t="s">
        <v>3</v>
      </c>
      <c r="F2836" t="s">
        <v>356</v>
      </c>
    </row>
    <row r="2837" spans="1:6" hidden="1" x14ac:dyDescent="0.35">
      <c r="A2837" s="110">
        <v>45915</v>
      </c>
      <c r="B2837" t="s">
        <v>145</v>
      </c>
      <c r="C2837" t="s">
        <v>438</v>
      </c>
      <c r="D2837">
        <v>1</v>
      </c>
      <c r="E2837" t="s">
        <v>5</v>
      </c>
      <c r="F2837" t="s">
        <v>356</v>
      </c>
    </row>
    <row r="2838" spans="1:6" hidden="1" x14ac:dyDescent="0.35">
      <c r="A2838" s="110">
        <v>45915</v>
      </c>
      <c r="B2838" t="s">
        <v>150</v>
      </c>
      <c r="C2838" t="s">
        <v>264</v>
      </c>
      <c r="D2838">
        <v>22</v>
      </c>
      <c r="E2838" t="s">
        <v>5</v>
      </c>
      <c r="F2838" t="s">
        <v>356</v>
      </c>
    </row>
    <row r="2839" spans="1:6" hidden="1" x14ac:dyDescent="0.35">
      <c r="A2839" s="110">
        <v>45915</v>
      </c>
      <c r="B2839" t="s">
        <v>146</v>
      </c>
      <c r="C2839" t="s">
        <v>264</v>
      </c>
      <c r="D2839">
        <v>56</v>
      </c>
      <c r="E2839" t="s">
        <v>5</v>
      </c>
      <c r="F2839" t="s">
        <v>356</v>
      </c>
    </row>
    <row r="2840" spans="1:6" hidden="1" x14ac:dyDescent="0.35">
      <c r="A2840" s="110">
        <v>45915</v>
      </c>
      <c r="B2840" t="s">
        <v>138</v>
      </c>
      <c r="C2840" t="s">
        <v>264</v>
      </c>
      <c r="D2840">
        <v>14</v>
      </c>
      <c r="E2840" t="s">
        <v>5</v>
      </c>
      <c r="F2840" t="s">
        <v>356</v>
      </c>
    </row>
    <row r="2841" spans="1:6" hidden="1" x14ac:dyDescent="0.35">
      <c r="A2841" s="110">
        <v>45915</v>
      </c>
      <c r="B2841" t="s">
        <v>142</v>
      </c>
      <c r="C2841" t="s">
        <v>282</v>
      </c>
      <c r="D2841">
        <v>0.5</v>
      </c>
      <c r="E2841" t="s">
        <v>5</v>
      </c>
      <c r="F2841" t="s">
        <v>356</v>
      </c>
    </row>
    <row r="2842" spans="1:6" hidden="1" x14ac:dyDescent="0.35">
      <c r="A2842" s="110">
        <v>45915</v>
      </c>
      <c r="B2842" t="s">
        <v>258</v>
      </c>
      <c r="C2842" t="s">
        <v>282</v>
      </c>
      <c r="D2842">
        <v>0</v>
      </c>
      <c r="E2842" t="s">
        <v>5</v>
      </c>
      <c r="F2842" t="s">
        <v>356</v>
      </c>
    </row>
    <row r="2843" spans="1:6" hidden="1" x14ac:dyDescent="0.35">
      <c r="A2843" s="110">
        <v>45915</v>
      </c>
      <c r="B2843" t="s">
        <v>226</v>
      </c>
      <c r="C2843" t="s">
        <v>282</v>
      </c>
      <c r="D2843">
        <v>0.5</v>
      </c>
      <c r="E2843" t="s">
        <v>5</v>
      </c>
      <c r="F2843" t="s">
        <v>356</v>
      </c>
    </row>
    <row r="2844" spans="1:6" hidden="1" x14ac:dyDescent="0.35">
      <c r="A2844" s="110">
        <v>45915</v>
      </c>
      <c r="B2844" t="s">
        <v>137</v>
      </c>
      <c r="C2844" t="s">
        <v>282</v>
      </c>
      <c r="D2844">
        <v>0.5</v>
      </c>
      <c r="E2844" t="s">
        <v>5</v>
      </c>
      <c r="F2844" t="s">
        <v>356</v>
      </c>
    </row>
    <row r="2845" spans="1:6" hidden="1" x14ac:dyDescent="0.35">
      <c r="A2845" s="110">
        <v>45915</v>
      </c>
      <c r="B2845" t="s">
        <v>136</v>
      </c>
      <c r="C2845" t="s">
        <v>264</v>
      </c>
      <c r="D2845">
        <v>45</v>
      </c>
      <c r="E2845" t="s">
        <v>5</v>
      </c>
      <c r="F2845" t="s">
        <v>356</v>
      </c>
    </row>
    <row r="2846" spans="1:6" hidden="1" x14ac:dyDescent="0.35">
      <c r="A2846" s="110">
        <v>45915</v>
      </c>
      <c r="B2846" t="s">
        <v>147</v>
      </c>
      <c r="C2846" t="s">
        <v>264</v>
      </c>
      <c r="D2846">
        <v>17</v>
      </c>
      <c r="E2846" t="s">
        <v>5</v>
      </c>
      <c r="F2846" t="s">
        <v>356</v>
      </c>
    </row>
    <row r="2847" spans="1:6" hidden="1" x14ac:dyDescent="0.35">
      <c r="A2847" s="110">
        <v>45915</v>
      </c>
      <c r="B2847" t="s">
        <v>135</v>
      </c>
      <c r="C2847" t="s">
        <v>264</v>
      </c>
      <c r="D2847">
        <v>0</v>
      </c>
      <c r="E2847" t="s">
        <v>5</v>
      </c>
      <c r="F2847" t="s">
        <v>356</v>
      </c>
    </row>
    <row r="2848" spans="1:6" hidden="1" x14ac:dyDescent="0.35">
      <c r="A2848" s="110">
        <v>45915</v>
      </c>
      <c r="B2848" t="s">
        <v>139</v>
      </c>
      <c r="C2848" t="s">
        <v>264</v>
      </c>
      <c r="D2848">
        <v>0</v>
      </c>
      <c r="E2848" t="s">
        <v>5</v>
      </c>
      <c r="F2848" t="s">
        <v>356</v>
      </c>
    </row>
    <row r="2849" spans="1:6" hidden="1" x14ac:dyDescent="0.35">
      <c r="A2849" s="110">
        <v>45915</v>
      </c>
      <c r="B2849" t="s">
        <v>131</v>
      </c>
      <c r="E2849" t="s">
        <v>5</v>
      </c>
      <c r="F2849" t="s">
        <v>356</v>
      </c>
    </row>
    <row r="2850" spans="1:6" hidden="1" x14ac:dyDescent="0.35">
      <c r="A2850" s="110">
        <v>45915</v>
      </c>
      <c r="B2850" t="s">
        <v>140</v>
      </c>
      <c r="C2850" t="s">
        <v>282</v>
      </c>
      <c r="D2850">
        <v>2</v>
      </c>
      <c r="E2850" t="s">
        <v>5</v>
      </c>
      <c r="F2850" t="s">
        <v>356</v>
      </c>
    </row>
    <row r="2851" spans="1:6" hidden="1" x14ac:dyDescent="0.35">
      <c r="A2851" s="110">
        <v>45915</v>
      </c>
      <c r="B2851" t="s">
        <v>290</v>
      </c>
      <c r="C2851" t="s">
        <v>254</v>
      </c>
      <c r="D2851">
        <v>0.5</v>
      </c>
      <c r="E2851" t="s">
        <v>5</v>
      </c>
      <c r="F2851" t="s">
        <v>356</v>
      </c>
    </row>
    <row r="2852" spans="1:6" hidden="1" x14ac:dyDescent="0.35">
      <c r="A2852" s="110">
        <v>45915</v>
      </c>
      <c r="B2852" t="s">
        <v>143</v>
      </c>
      <c r="C2852" t="s">
        <v>439</v>
      </c>
      <c r="E2852" t="s">
        <v>5</v>
      </c>
      <c r="F2852" t="s">
        <v>356</v>
      </c>
    </row>
    <row r="2853" spans="1:6" hidden="1" x14ac:dyDescent="0.35">
      <c r="A2853" s="110">
        <v>45915</v>
      </c>
      <c r="B2853" t="s">
        <v>227</v>
      </c>
      <c r="E2853" t="s">
        <v>5</v>
      </c>
      <c r="F2853" t="s">
        <v>356</v>
      </c>
    </row>
    <row r="2854" spans="1:6" hidden="1" x14ac:dyDescent="0.35">
      <c r="A2854" s="110">
        <v>45915</v>
      </c>
      <c r="B2854" t="s">
        <v>148</v>
      </c>
      <c r="C2854" t="s">
        <v>282</v>
      </c>
      <c r="D2854">
        <v>1</v>
      </c>
      <c r="E2854" t="s">
        <v>5</v>
      </c>
      <c r="F2854" t="s">
        <v>356</v>
      </c>
    </row>
    <row r="2855" spans="1:6" hidden="1" x14ac:dyDescent="0.35">
      <c r="A2855" s="110">
        <v>45915</v>
      </c>
      <c r="B2855" t="s">
        <v>149</v>
      </c>
      <c r="C2855" t="s">
        <v>282</v>
      </c>
      <c r="D2855">
        <v>1</v>
      </c>
      <c r="E2855" t="s">
        <v>5</v>
      </c>
      <c r="F2855" t="s">
        <v>356</v>
      </c>
    </row>
    <row r="2856" spans="1:6" hidden="1" x14ac:dyDescent="0.35">
      <c r="A2856" s="110">
        <v>45915</v>
      </c>
      <c r="B2856" t="s">
        <v>289</v>
      </c>
      <c r="C2856" t="s">
        <v>264</v>
      </c>
      <c r="D2856">
        <v>31</v>
      </c>
      <c r="E2856" t="s">
        <v>5</v>
      </c>
      <c r="F2856" t="s">
        <v>356</v>
      </c>
    </row>
    <row r="2857" spans="1:6" hidden="1" x14ac:dyDescent="0.35">
      <c r="A2857" s="110">
        <v>45915</v>
      </c>
      <c r="B2857" t="s">
        <v>132</v>
      </c>
      <c r="C2857" t="s">
        <v>264</v>
      </c>
      <c r="D2857">
        <v>7</v>
      </c>
      <c r="E2857" t="s">
        <v>5</v>
      </c>
      <c r="F2857" t="s">
        <v>356</v>
      </c>
    </row>
    <row r="2858" spans="1:6" hidden="1" x14ac:dyDescent="0.35">
      <c r="A2858" s="110">
        <v>45915</v>
      </c>
      <c r="B2858" t="s">
        <v>144</v>
      </c>
      <c r="C2858" t="s">
        <v>264</v>
      </c>
      <c r="D2858">
        <v>4</v>
      </c>
      <c r="E2858" t="s">
        <v>5</v>
      </c>
      <c r="F2858" t="s">
        <v>356</v>
      </c>
    </row>
    <row r="2859" spans="1:6" hidden="1" x14ac:dyDescent="0.35">
      <c r="A2859" s="110">
        <v>45915</v>
      </c>
      <c r="B2859" t="s">
        <v>349</v>
      </c>
      <c r="C2859" t="s">
        <v>438</v>
      </c>
      <c r="D2859">
        <v>4</v>
      </c>
      <c r="E2859" t="s">
        <v>5</v>
      </c>
      <c r="F2859" t="s">
        <v>356</v>
      </c>
    </row>
    <row r="2860" spans="1:6" hidden="1" x14ac:dyDescent="0.35">
      <c r="A2860" s="110">
        <v>45915</v>
      </c>
      <c r="B2860" t="s">
        <v>134</v>
      </c>
      <c r="C2860" t="s">
        <v>440</v>
      </c>
      <c r="E2860" t="s">
        <v>5</v>
      </c>
      <c r="F2860" t="s">
        <v>356</v>
      </c>
    </row>
    <row r="2861" spans="1:6" hidden="1" x14ac:dyDescent="0.35">
      <c r="A2861" s="110">
        <v>45915</v>
      </c>
      <c r="B2861" t="s">
        <v>453</v>
      </c>
      <c r="C2861" t="s">
        <v>264</v>
      </c>
      <c r="D2861">
        <v>48</v>
      </c>
      <c r="E2861" t="s">
        <v>5</v>
      </c>
      <c r="F2861" t="s">
        <v>356</v>
      </c>
    </row>
    <row r="2862" spans="1:6" hidden="1" x14ac:dyDescent="0.35">
      <c r="A2862" s="110">
        <v>45915</v>
      </c>
      <c r="B2862" t="s">
        <v>441</v>
      </c>
      <c r="C2862" t="s">
        <v>264</v>
      </c>
      <c r="E2862" t="s">
        <v>5</v>
      </c>
      <c r="F2862" t="s">
        <v>356</v>
      </c>
    </row>
    <row r="2863" spans="1:6" hidden="1" x14ac:dyDescent="0.35">
      <c r="A2863" s="110">
        <v>45915</v>
      </c>
      <c r="B2863" t="s">
        <v>442</v>
      </c>
      <c r="C2863" t="s">
        <v>264</v>
      </c>
      <c r="D2863">
        <v>46</v>
      </c>
      <c r="E2863" t="s">
        <v>5</v>
      </c>
      <c r="F2863" t="s">
        <v>356</v>
      </c>
    </row>
    <row r="2864" spans="1:6" hidden="1" x14ac:dyDescent="0.35">
      <c r="A2864" s="110">
        <v>45915</v>
      </c>
      <c r="B2864" t="s">
        <v>443</v>
      </c>
      <c r="C2864" t="s">
        <v>264</v>
      </c>
      <c r="D2864">
        <v>52</v>
      </c>
      <c r="E2864" t="s">
        <v>5</v>
      </c>
      <c r="F2864" t="s">
        <v>356</v>
      </c>
    </row>
    <row r="2865" spans="1:6" hidden="1" x14ac:dyDescent="0.35">
      <c r="A2865" s="110">
        <v>45915</v>
      </c>
      <c r="B2865" t="s">
        <v>455</v>
      </c>
      <c r="C2865" t="s">
        <v>264</v>
      </c>
      <c r="D2865">
        <v>43</v>
      </c>
      <c r="E2865" t="s">
        <v>5</v>
      </c>
      <c r="F2865" t="s">
        <v>356</v>
      </c>
    </row>
    <row r="2866" spans="1:6" hidden="1" x14ac:dyDescent="0.35">
      <c r="A2866" s="110">
        <v>45915</v>
      </c>
      <c r="B2866" t="s">
        <v>444</v>
      </c>
      <c r="C2866" t="s">
        <v>438</v>
      </c>
      <c r="D2866">
        <v>0.25</v>
      </c>
      <c r="E2866" t="s">
        <v>5</v>
      </c>
      <c r="F2866" t="s">
        <v>356</v>
      </c>
    </row>
    <row r="2867" spans="1:6" hidden="1" x14ac:dyDescent="0.35">
      <c r="A2867" s="110">
        <v>45915</v>
      </c>
      <c r="B2867" t="s">
        <v>445</v>
      </c>
      <c r="C2867" t="s">
        <v>439</v>
      </c>
      <c r="E2867" t="s">
        <v>5</v>
      </c>
      <c r="F2867" t="s">
        <v>356</v>
      </c>
    </row>
    <row r="2868" spans="1:6" hidden="1" x14ac:dyDescent="0.35">
      <c r="A2868" s="110">
        <v>45915</v>
      </c>
      <c r="B2868" t="s">
        <v>446</v>
      </c>
      <c r="C2868" t="s">
        <v>439</v>
      </c>
      <c r="E2868" t="s">
        <v>5</v>
      </c>
      <c r="F2868" t="s">
        <v>356</v>
      </c>
    </row>
    <row r="2869" spans="1:6" hidden="1" x14ac:dyDescent="0.35">
      <c r="A2869" s="110">
        <v>45915</v>
      </c>
      <c r="B2869" t="s">
        <v>447</v>
      </c>
      <c r="C2869" t="s">
        <v>264</v>
      </c>
      <c r="D2869">
        <v>56</v>
      </c>
      <c r="E2869" t="s">
        <v>5</v>
      </c>
      <c r="F2869" t="s">
        <v>356</v>
      </c>
    </row>
    <row r="2870" spans="1:6" hidden="1" x14ac:dyDescent="0.35">
      <c r="A2870" s="110">
        <v>45915</v>
      </c>
      <c r="B2870" t="s">
        <v>448</v>
      </c>
      <c r="C2870" t="s">
        <v>264</v>
      </c>
      <c r="D2870">
        <v>55</v>
      </c>
      <c r="E2870" t="s">
        <v>5</v>
      </c>
      <c r="F2870" t="s">
        <v>356</v>
      </c>
    </row>
    <row r="2871" spans="1:6" hidden="1" x14ac:dyDescent="0.35">
      <c r="A2871" s="110">
        <v>45915</v>
      </c>
      <c r="B2871" t="s">
        <v>467</v>
      </c>
      <c r="C2871" t="s">
        <v>264</v>
      </c>
      <c r="D2871">
        <v>448</v>
      </c>
      <c r="E2871" t="s">
        <v>5</v>
      </c>
      <c r="F2871" t="s">
        <v>356</v>
      </c>
    </row>
    <row r="2872" spans="1:6" hidden="1" x14ac:dyDescent="0.35">
      <c r="A2872" s="110">
        <v>45915</v>
      </c>
      <c r="B2872" t="s">
        <v>453</v>
      </c>
      <c r="C2872" t="s">
        <v>264</v>
      </c>
      <c r="D2872">
        <v>46</v>
      </c>
      <c r="E2872" t="s">
        <v>5</v>
      </c>
      <c r="F2872" t="s">
        <v>356</v>
      </c>
    </row>
    <row r="2873" spans="1:6" hidden="1" x14ac:dyDescent="0.35">
      <c r="A2873" s="110">
        <v>45915</v>
      </c>
      <c r="B2873" t="s">
        <v>468</v>
      </c>
      <c r="C2873" t="s">
        <v>264</v>
      </c>
      <c r="D2873">
        <v>16</v>
      </c>
      <c r="E2873" t="s">
        <v>5</v>
      </c>
      <c r="F2873" t="s">
        <v>356</v>
      </c>
    </row>
    <row r="2874" spans="1:6" hidden="1" x14ac:dyDescent="0.35">
      <c r="A2874" s="110">
        <v>45915</v>
      </c>
      <c r="B2874" t="s">
        <v>469</v>
      </c>
      <c r="C2874" t="s">
        <v>264</v>
      </c>
      <c r="D2874">
        <v>58</v>
      </c>
      <c r="E2874" t="s">
        <v>5</v>
      </c>
      <c r="F2874" t="s">
        <v>356</v>
      </c>
    </row>
    <row r="2875" spans="1:6" hidden="1" x14ac:dyDescent="0.35">
      <c r="A2875" s="110">
        <v>45915</v>
      </c>
      <c r="B2875" t="s">
        <v>470</v>
      </c>
      <c r="C2875" t="s">
        <v>264</v>
      </c>
      <c r="D2875">
        <v>50</v>
      </c>
      <c r="E2875" t="s">
        <v>5</v>
      </c>
      <c r="F2875" t="s">
        <v>356</v>
      </c>
    </row>
    <row r="2876" spans="1:6" hidden="1" x14ac:dyDescent="0.35">
      <c r="A2876" s="110">
        <v>45915</v>
      </c>
      <c r="B2876" t="s">
        <v>519</v>
      </c>
      <c r="C2876" t="s">
        <v>264</v>
      </c>
      <c r="D2876">
        <v>12</v>
      </c>
      <c r="E2876" t="s">
        <v>5</v>
      </c>
      <c r="F2876" t="s">
        <v>356</v>
      </c>
    </row>
    <row r="2877" spans="1:6" hidden="1" x14ac:dyDescent="0.35">
      <c r="A2877" s="110">
        <v>45915</v>
      </c>
      <c r="B2877" t="s">
        <v>520</v>
      </c>
      <c r="C2877" t="s">
        <v>264</v>
      </c>
      <c r="D2877">
        <v>40</v>
      </c>
      <c r="E2877" t="s">
        <v>5</v>
      </c>
      <c r="F2877" t="s">
        <v>356</v>
      </c>
    </row>
    <row r="2878" spans="1:6" hidden="1" x14ac:dyDescent="0.35">
      <c r="A2878" s="110">
        <v>45915</v>
      </c>
      <c r="B2878" t="s">
        <v>521</v>
      </c>
      <c r="C2878" t="s">
        <v>264</v>
      </c>
      <c r="D2878">
        <v>368</v>
      </c>
      <c r="E2878" t="s">
        <v>5</v>
      </c>
      <c r="F2878" t="s">
        <v>356</v>
      </c>
    </row>
    <row r="2879" spans="1:6" hidden="1" x14ac:dyDescent="0.35">
      <c r="A2879" s="110">
        <v>45915</v>
      </c>
      <c r="B2879" t="s">
        <v>522</v>
      </c>
      <c r="C2879" t="s">
        <v>264</v>
      </c>
      <c r="D2879">
        <v>397</v>
      </c>
      <c r="E2879" t="s">
        <v>5</v>
      </c>
      <c r="F2879" t="s">
        <v>356</v>
      </c>
    </row>
    <row r="2880" spans="1:6" hidden="1" x14ac:dyDescent="0.35">
      <c r="A2880" s="110">
        <v>45915</v>
      </c>
      <c r="B2880" t="s">
        <v>523</v>
      </c>
      <c r="C2880" t="s">
        <v>264</v>
      </c>
      <c r="D2880">
        <v>368</v>
      </c>
      <c r="E2880" t="s">
        <v>5</v>
      </c>
      <c r="F2880" t="s">
        <v>356</v>
      </c>
    </row>
    <row r="2881" spans="1:7" hidden="1" x14ac:dyDescent="0.35">
      <c r="A2881" s="110">
        <v>45915</v>
      </c>
      <c r="B2881" t="s">
        <v>524</v>
      </c>
      <c r="C2881" t="s">
        <v>264</v>
      </c>
      <c r="D2881">
        <v>505</v>
      </c>
      <c r="E2881" t="s">
        <v>5</v>
      </c>
      <c r="F2881" t="s">
        <v>356</v>
      </c>
    </row>
    <row r="2882" spans="1:7" hidden="1" x14ac:dyDescent="0.35">
      <c r="A2882" s="110">
        <v>45915</v>
      </c>
      <c r="B2882" t="s">
        <v>525</v>
      </c>
      <c r="C2882" t="s">
        <v>264</v>
      </c>
      <c r="D2882">
        <v>43</v>
      </c>
      <c r="E2882" t="s">
        <v>5</v>
      </c>
      <c r="F2882" t="s">
        <v>356</v>
      </c>
    </row>
    <row r="2883" spans="1:7" hidden="1" x14ac:dyDescent="0.35">
      <c r="A2883" s="110">
        <v>45915</v>
      </c>
      <c r="B2883" t="s">
        <v>526</v>
      </c>
      <c r="C2883" t="s">
        <v>264</v>
      </c>
      <c r="D2883">
        <v>44</v>
      </c>
      <c r="E2883" t="s">
        <v>5</v>
      </c>
      <c r="F2883" t="s">
        <v>356</v>
      </c>
    </row>
    <row r="2884" spans="1:7" hidden="1" x14ac:dyDescent="0.35">
      <c r="A2884" s="110">
        <v>45915</v>
      </c>
      <c r="B2884" t="s">
        <v>116</v>
      </c>
      <c r="C2884" t="s">
        <v>254</v>
      </c>
      <c r="D2884">
        <v>1</v>
      </c>
      <c r="E2884" t="s">
        <v>383</v>
      </c>
      <c r="F2884" t="s">
        <v>356</v>
      </c>
    </row>
    <row r="2885" spans="1:7" x14ac:dyDescent="0.35">
      <c r="A2885" s="110">
        <v>45915</v>
      </c>
      <c r="B2885" t="s">
        <v>185</v>
      </c>
      <c r="C2885" t="s">
        <v>254</v>
      </c>
      <c r="D2885">
        <v>6</v>
      </c>
      <c r="E2885" t="s">
        <v>383</v>
      </c>
      <c r="F2885" t="s">
        <v>356</v>
      </c>
      <c r="G2885">
        <v>1</v>
      </c>
    </row>
    <row r="2886" spans="1:7" hidden="1" x14ac:dyDescent="0.35">
      <c r="A2886" s="110">
        <v>45915</v>
      </c>
      <c r="B2886" t="s">
        <v>186</v>
      </c>
      <c r="C2886" t="s">
        <v>264</v>
      </c>
      <c r="D2886">
        <v>2</v>
      </c>
      <c r="E2886" t="s">
        <v>383</v>
      </c>
      <c r="F2886" t="s">
        <v>356</v>
      </c>
    </row>
    <row r="2887" spans="1:7" hidden="1" x14ac:dyDescent="0.35">
      <c r="A2887" s="110">
        <v>45915</v>
      </c>
      <c r="B2887" t="s">
        <v>285</v>
      </c>
      <c r="C2887" t="s">
        <v>264</v>
      </c>
      <c r="D2887">
        <v>32</v>
      </c>
      <c r="E2887" t="s">
        <v>383</v>
      </c>
      <c r="F2887" t="s">
        <v>356</v>
      </c>
    </row>
    <row r="2888" spans="1:7" hidden="1" x14ac:dyDescent="0.35">
      <c r="A2888" s="110">
        <v>45915</v>
      </c>
      <c r="B2888" t="s">
        <v>288</v>
      </c>
      <c r="C2888" t="s">
        <v>254</v>
      </c>
      <c r="D2888">
        <v>4.5</v>
      </c>
      <c r="E2888" t="s">
        <v>383</v>
      </c>
      <c r="F2888" t="s">
        <v>356</v>
      </c>
    </row>
    <row r="2889" spans="1:7" x14ac:dyDescent="0.35">
      <c r="A2889" s="110">
        <v>45915</v>
      </c>
      <c r="B2889" t="s">
        <v>130</v>
      </c>
      <c r="C2889" t="s">
        <v>264</v>
      </c>
      <c r="D2889">
        <v>0.75</v>
      </c>
      <c r="E2889" t="s">
        <v>383</v>
      </c>
      <c r="F2889" t="s">
        <v>356</v>
      </c>
      <c r="G2889">
        <v>1</v>
      </c>
    </row>
    <row r="2890" spans="1:7" hidden="1" x14ac:dyDescent="0.35">
      <c r="A2890" s="110">
        <v>45915</v>
      </c>
      <c r="B2890" t="s">
        <v>298</v>
      </c>
      <c r="C2890" t="s">
        <v>264</v>
      </c>
      <c r="D2890">
        <v>85</v>
      </c>
      <c r="E2890" t="s">
        <v>383</v>
      </c>
      <c r="F2890" t="s">
        <v>356</v>
      </c>
    </row>
    <row r="2891" spans="1:7" hidden="1" x14ac:dyDescent="0.35">
      <c r="A2891" s="110">
        <v>45915</v>
      </c>
      <c r="B2891" t="s">
        <v>297</v>
      </c>
      <c r="C2891" t="s">
        <v>264</v>
      </c>
      <c r="D2891">
        <v>50</v>
      </c>
      <c r="E2891" t="s">
        <v>383</v>
      </c>
      <c r="F2891" t="s">
        <v>356</v>
      </c>
    </row>
    <row r="2892" spans="1:7" hidden="1" x14ac:dyDescent="0.35">
      <c r="A2892" s="110">
        <v>45915</v>
      </c>
      <c r="B2892" t="s">
        <v>355</v>
      </c>
      <c r="C2892" t="s">
        <v>264</v>
      </c>
      <c r="D2892">
        <v>1</v>
      </c>
      <c r="E2892" t="s">
        <v>383</v>
      </c>
      <c r="F2892" t="s">
        <v>356</v>
      </c>
    </row>
    <row r="2893" spans="1:7" hidden="1" x14ac:dyDescent="0.35">
      <c r="A2893" s="110">
        <v>45915</v>
      </c>
      <c r="B2893" t="s">
        <v>192</v>
      </c>
      <c r="C2893" t="s">
        <v>264</v>
      </c>
      <c r="D2893">
        <v>39</v>
      </c>
      <c r="E2893" t="s">
        <v>383</v>
      </c>
      <c r="F2893" t="s">
        <v>356</v>
      </c>
    </row>
    <row r="2894" spans="1:7" x14ac:dyDescent="0.35">
      <c r="A2894" s="110">
        <v>45915</v>
      </c>
      <c r="B2894" t="s">
        <v>195</v>
      </c>
      <c r="C2894" t="s">
        <v>254</v>
      </c>
      <c r="D2894">
        <v>0.25</v>
      </c>
      <c r="E2894" t="s">
        <v>383</v>
      </c>
      <c r="F2894" t="s">
        <v>356</v>
      </c>
      <c r="G2894">
        <v>1</v>
      </c>
    </row>
    <row r="2895" spans="1:7" hidden="1" x14ac:dyDescent="0.35">
      <c r="A2895" s="110">
        <v>45915</v>
      </c>
      <c r="B2895" t="s">
        <v>287</v>
      </c>
      <c r="C2895" t="s">
        <v>254</v>
      </c>
      <c r="D2895">
        <v>1.75</v>
      </c>
      <c r="E2895" t="s">
        <v>383</v>
      </c>
      <c r="F2895" t="s">
        <v>356</v>
      </c>
    </row>
    <row r="2896" spans="1:7" hidden="1" x14ac:dyDescent="0.35">
      <c r="A2896" s="110">
        <v>45915</v>
      </c>
      <c r="B2896" t="s">
        <v>299</v>
      </c>
      <c r="C2896" t="s">
        <v>264</v>
      </c>
      <c r="D2896">
        <v>1</v>
      </c>
      <c r="E2896" t="s">
        <v>383</v>
      </c>
      <c r="F2896" t="s">
        <v>356</v>
      </c>
    </row>
    <row r="2897" spans="1:7" hidden="1" x14ac:dyDescent="0.35">
      <c r="A2897" s="110">
        <v>45915</v>
      </c>
      <c r="B2897" t="s">
        <v>418</v>
      </c>
      <c r="C2897" t="s">
        <v>254</v>
      </c>
      <c r="D2897">
        <v>1.77</v>
      </c>
      <c r="E2897" t="s">
        <v>383</v>
      </c>
      <c r="F2897" t="s">
        <v>356</v>
      </c>
    </row>
    <row r="2898" spans="1:7" x14ac:dyDescent="0.35">
      <c r="A2898" s="110">
        <v>45915</v>
      </c>
      <c r="B2898" t="s">
        <v>419</v>
      </c>
      <c r="C2898" t="s">
        <v>254</v>
      </c>
      <c r="D2898">
        <v>0.2</v>
      </c>
      <c r="E2898" t="s">
        <v>383</v>
      </c>
      <c r="F2898" t="s">
        <v>356</v>
      </c>
      <c r="G2898">
        <v>1</v>
      </c>
    </row>
    <row r="2899" spans="1:7" hidden="1" x14ac:dyDescent="0.35">
      <c r="A2899" s="110">
        <v>45915</v>
      </c>
      <c r="B2899" t="s">
        <v>420</v>
      </c>
      <c r="C2899" t="s">
        <v>254</v>
      </c>
      <c r="D2899">
        <v>1</v>
      </c>
      <c r="E2899" t="s">
        <v>383</v>
      </c>
      <c r="F2899" t="s">
        <v>356</v>
      </c>
    </row>
    <row r="2900" spans="1:7" hidden="1" x14ac:dyDescent="0.35">
      <c r="A2900" s="110">
        <v>45915</v>
      </c>
      <c r="B2900" t="s">
        <v>421</v>
      </c>
      <c r="C2900" t="s">
        <v>254</v>
      </c>
      <c r="D2900">
        <v>1</v>
      </c>
      <c r="E2900" t="s">
        <v>383</v>
      </c>
      <c r="F2900" t="s">
        <v>356</v>
      </c>
    </row>
    <row r="2901" spans="1:7" hidden="1" x14ac:dyDescent="0.35">
      <c r="A2901" s="110">
        <v>45915</v>
      </c>
      <c r="B2901" t="s">
        <v>116</v>
      </c>
      <c r="C2901" t="s">
        <v>254</v>
      </c>
      <c r="D2901">
        <v>1</v>
      </c>
      <c r="E2901" t="s">
        <v>383</v>
      </c>
      <c r="F2901" t="s">
        <v>356</v>
      </c>
    </row>
    <row r="2902" spans="1:7" hidden="1" x14ac:dyDescent="0.35">
      <c r="A2902" s="110">
        <v>45915</v>
      </c>
      <c r="B2902" t="s">
        <v>422</v>
      </c>
      <c r="C2902" t="s">
        <v>254</v>
      </c>
      <c r="D2902">
        <v>1</v>
      </c>
      <c r="E2902" t="s">
        <v>383</v>
      </c>
      <c r="F2902" t="s">
        <v>356</v>
      </c>
    </row>
    <row r="2903" spans="1:7" hidden="1" x14ac:dyDescent="0.35">
      <c r="A2903" s="110">
        <v>45915</v>
      </c>
      <c r="B2903" t="s">
        <v>423</v>
      </c>
      <c r="C2903" t="s">
        <v>254</v>
      </c>
      <c r="D2903">
        <v>1</v>
      </c>
      <c r="E2903" t="s">
        <v>383</v>
      </c>
      <c r="F2903" t="s">
        <v>356</v>
      </c>
    </row>
    <row r="2904" spans="1:7" hidden="1" x14ac:dyDescent="0.35">
      <c r="A2904" s="110">
        <v>45915</v>
      </c>
      <c r="B2904" t="s">
        <v>426</v>
      </c>
      <c r="C2904" t="s">
        <v>280</v>
      </c>
      <c r="D2904">
        <v>0</v>
      </c>
      <c r="E2904" t="s">
        <v>383</v>
      </c>
      <c r="F2904" t="s">
        <v>356</v>
      </c>
    </row>
    <row r="2905" spans="1:7" x14ac:dyDescent="0.35">
      <c r="A2905" s="110">
        <v>45915</v>
      </c>
      <c r="B2905" t="s">
        <v>427</v>
      </c>
      <c r="C2905" t="s">
        <v>280</v>
      </c>
      <c r="D2905">
        <v>0</v>
      </c>
      <c r="E2905" t="s">
        <v>383</v>
      </c>
      <c r="F2905" t="s">
        <v>356</v>
      </c>
      <c r="G2905">
        <v>1</v>
      </c>
    </row>
    <row r="2906" spans="1:7" hidden="1" x14ac:dyDescent="0.35">
      <c r="A2906" s="110">
        <v>45915</v>
      </c>
      <c r="B2906" t="s">
        <v>428</v>
      </c>
      <c r="C2906" t="s">
        <v>280</v>
      </c>
      <c r="D2906">
        <v>1.55</v>
      </c>
      <c r="E2906" t="s">
        <v>383</v>
      </c>
      <c r="F2906" t="s">
        <v>356</v>
      </c>
    </row>
    <row r="2907" spans="1:7" hidden="1" x14ac:dyDescent="0.35">
      <c r="A2907" s="110">
        <v>45915</v>
      </c>
      <c r="B2907" t="s">
        <v>429</v>
      </c>
      <c r="C2907" t="s">
        <v>254</v>
      </c>
      <c r="D2907">
        <v>10</v>
      </c>
      <c r="E2907" t="s">
        <v>383</v>
      </c>
      <c r="F2907" t="s">
        <v>356</v>
      </c>
    </row>
    <row r="2908" spans="1:7" hidden="1" x14ac:dyDescent="0.35">
      <c r="A2908" s="110">
        <v>45915</v>
      </c>
      <c r="B2908" t="s">
        <v>111</v>
      </c>
      <c r="C2908" t="s">
        <v>264</v>
      </c>
      <c r="D2908">
        <v>1.5</v>
      </c>
      <c r="E2908" t="s">
        <v>383</v>
      </c>
      <c r="F2908" t="s">
        <v>356</v>
      </c>
    </row>
    <row r="2909" spans="1:7" x14ac:dyDescent="0.35">
      <c r="A2909" s="110">
        <v>45915</v>
      </c>
      <c r="B2909" t="s">
        <v>213</v>
      </c>
      <c r="C2909" t="s">
        <v>280</v>
      </c>
      <c r="D2909">
        <v>0.45</v>
      </c>
      <c r="E2909" t="s">
        <v>383</v>
      </c>
      <c r="F2909" t="s">
        <v>356</v>
      </c>
      <c r="G2909">
        <v>1</v>
      </c>
    </row>
    <row r="2910" spans="1:7" hidden="1" x14ac:dyDescent="0.35">
      <c r="A2910" s="110">
        <v>45915</v>
      </c>
      <c r="B2910" t="s">
        <v>116</v>
      </c>
      <c r="C2910" t="s">
        <v>254</v>
      </c>
      <c r="D2910">
        <v>1</v>
      </c>
      <c r="E2910" t="s">
        <v>383</v>
      </c>
      <c r="F2910" t="s">
        <v>356</v>
      </c>
    </row>
    <row r="2911" spans="1:7" x14ac:dyDescent="0.35">
      <c r="A2911" s="110">
        <v>45915</v>
      </c>
      <c r="B2911" t="s">
        <v>653</v>
      </c>
      <c r="C2911" t="s">
        <v>254</v>
      </c>
      <c r="D2911">
        <v>0.02</v>
      </c>
      <c r="E2911" t="s">
        <v>383</v>
      </c>
      <c r="F2911" t="s">
        <v>356</v>
      </c>
      <c r="G2911">
        <v>1</v>
      </c>
    </row>
    <row r="2912" spans="1:7" hidden="1" x14ac:dyDescent="0.35">
      <c r="A2912" s="110">
        <v>45915</v>
      </c>
      <c r="B2912" t="s">
        <v>654</v>
      </c>
      <c r="C2912" t="s">
        <v>254</v>
      </c>
      <c r="D2912">
        <v>0.19</v>
      </c>
      <c r="E2912" t="s">
        <v>383</v>
      </c>
      <c r="F2912" t="s">
        <v>356</v>
      </c>
    </row>
    <row r="2913" spans="1:7" hidden="1" x14ac:dyDescent="0.35">
      <c r="A2913" s="110">
        <v>45915</v>
      </c>
      <c r="B2913" t="s">
        <v>655</v>
      </c>
      <c r="C2913" t="s">
        <v>254</v>
      </c>
      <c r="D2913">
        <v>0.37</v>
      </c>
      <c r="E2913" t="s">
        <v>383</v>
      </c>
      <c r="F2913" t="s">
        <v>356</v>
      </c>
    </row>
    <row r="2914" spans="1:7" hidden="1" x14ac:dyDescent="0.35">
      <c r="A2914" s="110">
        <v>45915</v>
      </c>
      <c r="B2914" t="s">
        <v>211</v>
      </c>
      <c r="C2914" t="s">
        <v>264</v>
      </c>
      <c r="D2914">
        <v>22</v>
      </c>
      <c r="E2914" t="s">
        <v>383</v>
      </c>
      <c r="F2914" t="s">
        <v>356</v>
      </c>
    </row>
    <row r="2915" spans="1:7" x14ac:dyDescent="0.35">
      <c r="A2915" s="110">
        <v>45915</v>
      </c>
      <c r="B2915" t="s">
        <v>193</v>
      </c>
      <c r="C2915" t="s">
        <v>264</v>
      </c>
      <c r="D2915">
        <v>10</v>
      </c>
      <c r="E2915" t="s">
        <v>383</v>
      </c>
      <c r="F2915" t="s">
        <v>356</v>
      </c>
      <c r="G2915">
        <v>1</v>
      </c>
    </row>
    <row r="2916" spans="1:7" hidden="1" x14ac:dyDescent="0.35">
      <c r="A2916" s="110">
        <v>45915</v>
      </c>
      <c r="B2916" t="s">
        <v>128</v>
      </c>
      <c r="C2916" t="s">
        <v>264</v>
      </c>
      <c r="D2916">
        <v>23</v>
      </c>
      <c r="E2916" t="s">
        <v>383</v>
      </c>
      <c r="F2916" t="s">
        <v>356</v>
      </c>
    </row>
    <row r="2917" spans="1:7" hidden="1" x14ac:dyDescent="0.35">
      <c r="A2917" s="110">
        <v>45915</v>
      </c>
      <c r="B2917" t="s">
        <v>127</v>
      </c>
      <c r="C2917" t="s">
        <v>264</v>
      </c>
      <c r="D2917">
        <v>67</v>
      </c>
      <c r="E2917" t="s">
        <v>383</v>
      </c>
      <c r="F2917" t="s">
        <v>356</v>
      </c>
    </row>
    <row r="2918" spans="1:7" hidden="1" x14ac:dyDescent="0.35">
      <c r="A2918" s="110">
        <v>45915</v>
      </c>
      <c r="B2918" t="s">
        <v>210</v>
      </c>
      <c r="C2918" t="s">
        <v>264</v>
      </c>
      <c r="D2918">
        <v>18</v>
      </c>
      <c r="E2918" t="s">
        <v>383</v>
      </c>
      <c r="F2918" t="s">
        <v>356</v>
      </c>
    </row>
    <row r="2919" spans="1:7" x14ac:dyDescent="0.35">
      <c r="A2919" s="110">
        <v>45915</v>
      </c>
      <c r="B2919" t="s">
        <v>129</v>
      </c>
      <c r="C2919" t="s">
        <v>264</v>
      </c>
      <c r="D2919">
        <v>6</v>
      </c>
      <c r="E2919" t="s">
        <v>383</v>
      </c>
      <c r="F2919" t="s">
        <v>356</v>
      </c>
      <c r="G2919">
        <v>1</v>
      </c>
    </row>
    <row r="2920" spans="1:7" x14ac:dyDescent="0.35">
      <c r="A2920" s="110">
        <v>45915</v>
      </c>
      <c r="B2920" t="s">
        <v>350</v>
      </c>
      <c r="C2920" t="s">
        <v>674</v>
      </c>
      <c r="D2920">
        <v>0.3</v>
      </c>
      <c r="E2920" t="s">
        <v>383</v>
      </c>
      <c r="F2920" t="s">
        <v>356</v>
      </c>
      <c r="G2920">
        <v>1</v>
      </c>
    </row>
    <row r="2921" spans="1:7" x14ac:dyDescent="0.35">
      <c r="A2921" s="110">
        <v>45915</v>
      </c>
      <c r="B2921" t="s">
        <v>118</v>
      </c>
      <c r="C2921" t="s">
        <v>264</v>
      </c>
      <c r="D2921">
        <v>33</v>
      </c>
      <c r="E2921" t="s">
        <v>383</v>
      </c>
      <c r="F2921" t="s">
        <v>356</v>
      </c>
      <c r="G2921">
        <v>1</v>
      </c>
    </row>
    <row r="2922" spans="1:7" x14ac:dyDescent="0.35">
      <c r="A2922" s="110">
        <v>45915</v>
      </c>
      <c r="B2922" t="s">
        <v>324</v>
      </c>
      <c r="C2922" t="s">
        <v>264</v>
      </c>
      <c r="D2922">
        <v>98</v>
      </c>
      <c r="E2922" t="s">
        <v>383</v>
      </c>
      <c r="F2922" t="s">
        <v>356</v>
      </c>
      <c r="G2922">
        <v>1</v>
      </c>
    </row>
    <row r="2923" spans="1:7" hidden="1" x14ac:dyDescent="0.35">
      <c r="A2923" s="110">
        <v>45915</v>
      </c>
      <c r="B2923" t="s">
        <v>449</v>
      </c>
      <c r="C2923" t="s">
        <v>280</v>
      </c>
      <c r="D2923">
        <v>5</v>
      </c>
      <c r="E2923" t="s">
        <v>7</v>
      </c>
      <c r="F2923" t="s">
        <v>356</v>
      </c>
    </row>
    <row r="2924" spans="1:7" hidden="1" x14ac:dyDescent="0.35">
      <c r="A2924" s="110">
        <v>45915</v>
      </c>
      <c r="B2924" t="s">
        <v>450</v>
      </c>
      <c r="C2924" t="s">
        <v>280</v>
      </c>
      <c r="D2924">
        <v>3.7</v>
      </c>
      <c r="E2924" t="s">
        <v>7</v>
      </c>
      <c r="F2924" t="s">
        <v>356</v>
      </c>
    </row>
    <row r="2925" spans="1:7" hidden="1" x14ac:dyDescent="0.35">
      <c r="A2925" s="110">
        <v>45915</v>
      </c>
      <c r="B2925" t="s">
        <v>459</v>
      </c>
      <c r="C2925" t="s">
        <v>280</v>
      </c>
      <c r="D2925">
        <v>2</v>
      </c>
      <c r="E2925" t="s">
        <v>7</v>
      </c>
      <c r="F2925" t="s">
        <v>356</v>
      </c>
    </row>
    <row r="2926" spans="1:7" hidden="1" x14ac:dyDescent="0.35">
      <c r="A2926" s="110">
        <v>45915</v>
      </c>
      <c r="B2926" t="s">
        <v>302</v>
      </c>
      <c r="C2926" t="s">
        <v>280</v>
      </c>
      <c r="D2926">
        <v>2</v>
      </c>
      <c r="E2926" t="s">
        <v>7</v>
      </c>
      <c r="F2926" t="s">
        <v>356</v>
      </c>
    </row>
    <row r="2927" spans="1:7" hidden="1" x14ac:dyDescent="0.35">
      <c r="A2927" s="110">
        <v>45915</v>
      </c>
      <c r="B2927" t="s">
        <v>141</v>
      </c>
      <c r="C2927" t="s">
        <v>264</v>
      </c>
      <c r="D2927">
        <v>1</v>
      </c>
      <c r="E2927" t="s">
        <v>7</v>
      </c>
      <c r="F2927" t="s">
        <v>356</v>
      </c>
    </row>
    <row r="2928" spans="1:7" hidden="1" x14ac:dyDescent="0.35">
      <c r="A2928" s="110">
        <v>45915</v>
      </c>
      <c r="B2928" t="s">
        <v>303</v>
      </c>
      <c r="C2928" t="s">
        <v>264</v>
      </c>
      <c r="D2928">
        <v>4</v>
      </c>
      <c r="E2928" t="s">
        <v>7</v>
      </c>
      <c r="F2928" t="s">
        <v>356</v>
      </c>
    </row>
    <row r="2929" spans="1:6" hidden="1" x14ac:dyDescent="0.35">
      <c r="A2929" s="110">
        <v>45915</v>
      </c>
      <c r="B2929" t="s">
        <v>301</v>
      </c>
      <c r="C2929" t="s">
        <v>280</v>
      </c>
      <c r="D2929">
        <v>6</v>
      </c>
      <c r="E2929" t="s">
        <v>7</v>
      </c>
      <c r="F2929" t="s">
        <v>356</v>
      </c>
    </row>
    <row r="2930" spans="1:6" hidden="1" x14ac:dyDescent="0.35">
      <c r="A2930" s="110">
        <v>45915</v>
      </c>
      <c r="B2930" t="s">
        <v>308</v>
      </c>
      <c r="C2930" t="s">
        <v>264</v>
      </c>
      <c r="D2930">
        <v>0</v>
      </c>
      <c r="E2930" t="s">
        <v>7</v>
      </c>
      <c r="F2930" t="s">
        <v>356</v>
      </c>
    </row>
    <row r="2931" spans="1:6" hidden="1" x14ac:dyDescent="0.35">
      <c r="A2931" s="110">
        <v>45915</v>
      </c>
      <c r="B2931" t="s">
        <v>458</v>
      </c>
      <c r="C2931" t="s">
        <v>264</v>
      </c>
      <c r="D2931">
        <v>0</v>
      </c>
      <c r="E2931" t="s">
        <v>7</v>
      </c>
      <c r="F2931" t="s">
        <v>356</v>
      </c>
    </row>
    <row r="2932" spans="1:6" hidden="1" x14ac:dyDescent="0.35">
      <c r="A2932" s="110">
        <v>45915</v>
      </c>
      <c r="B2932" t="s">
        <v>306</v>
      </c>
      <c r="C2932" t="s">
        <v>264</v>
      </c>
      <c r="D2932">
        <v>5</v>
      </c>
      <c r="E2932" t="s">
        <v>7</v>
      </c>
      <c r="F2932" t="s">
        <v>356</v>
      </c>
    </row>
    <row r="2933" spans="1:6" hidden="1" x14ac:dyDescent="0.35">
      <c r="A2933" s="110">
        <v>45915</v>
      </c>
      <c r="B2933" t="s">
        <v>342</v>
      </c>
      <c r="C2933" t="s">
        <v>280</v>
      </c>
      <c r="D2933">
        <v>0</v>
      </c>
      <c r="E2933" t="s">
        <v>7</v>
      </c>
      <c r="F2933" t="s">
        <v>356</v>
      </c>
    </row>
    <row r="2934" spans="1:6" hidden="1" x14ac:dyDescent="0.35">
      <c r="A2934" s="110">
        <v>45915</v>
      </c>
      <c r="B2934" t="s">
        <v>452</v>
      </c>
      <c r="C2934" t="s">
        <v>264</v>
      </c>
      <c r="D2934">
        <v>0</v>
      </c>
      <c r="E2934" t="s">
        <v>7</v>
      </c>
      <c r="F2934" t="s">
        <v>356</v>
      </c>
    </row>
    <row r="2935" spans="1:6" hidden="1" x14ac:dyDescent="0.35">
      <c r="A2935" s="110">
        <v>45915</v>
      </c>
      <c r="B2935" t="s">
        <v>304</v>
      </c>
      <c r="C2935" t="s">
        <v>264</v>
      </c>
      <c r="D2935">
        <v>5</v>
      </c>
      <c r="E2935" t="s">
        <v>7</v>
      </c>
      <c r="F2935" t="s">
        <v>356</v>
      </c>
    </row>
    <row r="2936" spans="1:6" hidden="1" x14ac:dyDescent="0.35">
      <c r="A2936" s="110">
        <v>45915</v>
      </c>
      <c r="B2936" t="s">
        <v>311</v>
      </c>
      <c r="C2936" t="s">
        <v>264</v>
      </c>
      <c r="D2936">
        <v>6</v>
      </c>
      <c r="E2936" t="s">
        <v>7</v>
      </c>
      <c r="F2936" t="s">
        <v>356</v>
      </c>
    </row>
    <row r="2937" spans="1:6" hidden="1" x14ac:dyDescent="0.35">
      <c r="A2937" s="110">
        <v>45915</v>
      </c>
      <c r="B2937" t="s">
        <v>300</v>
      </c>
      <c r="C2937" t="s">
        <v>280</v>
      </c>
      <c r="D2937">
        <v>1</v>
      </c>
      <c r="E2937" t="s">
        <v>7</v>
      </c>
      <c r="F2937" t="s">
        <v>356</v>
      </c>
    </row>
    <row r="2938" spans="1:6" hidden="1" x14ac:dyDescent="0.35">
      <c r="A2938" s="110">
        <v>45915</v>
      </c>
      <c r="B2938" t="s">
        <v>312</v>
      </c>
      <c r="C2938" t="s">
        <v>264</v>
      </c>
      <c r="D2938">
        <v>0</v>
      </c>
      <c r="E2938" t="s">
        <v>7</v>
      </c>
      <c r="F2938" t="s">
        <v>356</v>
      </c>
    </row>
    <row r="2939" spans="1:6" hidden="1" x14ac:dyDescent="0.35">
      <c r="A2939" s="110">
        <v>45915</v>
      </c>
      <c r="B2939" t="s">
        <v>343</v>
      </c>
      <c r="C2939" t="s">
        <v>264</v>
      </c>
      <c r="D2939">
        <v>0</v>
      </c>
      <c r="E2939" t="s">
        <v>7</v>
      </c>
      <c r="F2939" t="s">
        <v>356</v>
      </c>
    </row>
    <row r="2940" spans="1:6" hidden="1" x14ac:dyDescent="0.35">
      <c r="A2940" s="110">
        <v>45915</v>
      </c>
      <c r="B2940" t="s">
        <v>482</v>
      </c>
      <c r="C2940" t="s">
        <v>280</v>
      </c>
      <c r="D2940">
        <v>12</v>
      </c>
      <c r="E2940" t="s">
        <v>7</v>
      </c>
      <c r="F2940" t="s">
        <v>356</v>
      </c>
    </row>
    <row r="2941" spans="1:6" hidden="1" x14ac:dyDescent="0.35">
      <c r="A2941" s="110">
        <v>45915</v>
      </c>
      <c r="B2941" t="s">
        <v>305</v>
      </c>
      <c r="C2941" t="s">
        <v>264</v>
      </c>
      <c r="D2941">
        <v>0</v>
      </c>
      <c r="E2941" t="s">
        <v>7</v>
      </c>
      <c r="F2941" t="s">
        <v>356</v>
      </c>
    </row>
    <row r="2942" spans="1:6" hidden="1" x14ac:dyDescent="0.35">
      <c r="A2942" s="110">
        <v>45915</v>
      </c>
      <c r="B2942" t="s">
        <v>449</v>
      </c>
      <c r="C2942" t="s">
        <v>280</v>
      </c>
      <c r="D2942">
        <v>5</v>
      </c>
      <c r="E2942" t="s">
        <v>7</v>
      </c>
      <c r="F2942" t="s">
        <v>356</v>
      </c>
    </row>
    <row r="2943" spans="1:6" hidden="1" x14ac:dyDescent="0.35">
      <c r="A2943" s="110">
        <v>45915</v>
      </c>
      <c r="B2943" t="s">
        <v>481</v>
      </c>
      <c r="C2943" t="s">
        <v>440</v>
      </c>
      <c r="D2943">
        <v>0</v>
      </c>
      <c r="E2943" t="s">
        <v>7</v>
      </c>
      <c r="F2943" t="s">
        <v>356</v>
      </c>
    </row>
    <row r="2944" spans="1:6" hidden="1" x14ac:dyDescent="0.35">
      <c r="A2944" s="110">
        <v>45915</v>
      </c>
      <c r="B2944" t="s">
        <v>247</v>
      </c>
      <c r="D2944">
        <v>125</v>
      </c>
      <c r="F2944" t="s">
        <v>353</v>
      </c>
    </row>
    <row r="2945" spans="1:6" hidden="1" x14ac:dyDescent="0.35">
      <c r="A2945" s="110">
        <v>45915</v>
      </c>
      <c r="B2945" t="s">
        <v>246</v>
      </c>
      <c r="D2945">
        <v>50</v>
      </c>
      <c r="F2945" t="s">
        <v>353</v>
      </c>
    </row>
    <row r="2946" spans="1:6" hidden="1" x14ac:dyDescent="0.35">
      <c r="A2946" s="110">
        <v>45915</v>
      </c>
      <c r="B2946" t="s">
        <v>248</v>
      </c>
      <c r="D2946">
        <v>12.5</v>
      </c>
      <c r="F2946" t="s">
        <v>353</v>
      </c>
    </row>
    <row r="2947" spans="1:6" hidden="1" x14ac:dyDescent="0.35">
      <c r="A2947" s="110">
        <v>45915</v>
      </c>
      <c r="B2947" t="s">
        <v>486</v>
      </c>
      <c r="D2947">
        <v>1</v>
      </c>
      <c r="F2947" t="s">
        <v>353</v>
      </c>
    </row>
    <row r="2948" spans="1:6" hidden="1" x14ac:dyDescent="0.35">
      <c r="A2948" s="110">
        <v>45915</v>
      </c>
      <c r="B2948" t="s">
        <v>309</v>
      </c>
      <c r="D2948">
        <v>153</v>
      </c>
      <c r="F2948" t="s">
        <v>353</v>
      </c>
    </row>
    <row r="2949" spans="1:6" hidden="1" x14ac:dyDescent="0.35">
      <c r="A2949" s="110">
        <v>45915</v>
      </c>
      <c r="B2949" t="s">
        <v>222</v>
      </c>
      <c r="D2949">
        <v>10</v>
      </c>
      <c r="F2949" t="s">
        <v>353</v>
      </c>
    </row>
    <row r="2950" spans="1:6" hidden="1" x14ac:dyDescent="0.35">
      <c r="A2950" s="110">
        <v>45915</v>
      </c>
      <c r="B2950" t="s">
        <v>220</v>
      </c>
      <c r="D2950">
        <v>7.8</v>
      </c>
      <c r="F2950" t="s">
        <v>353</v>
      </c>
    </row>
    <row r="2951" spans="1:6" hidden="1" x14ac:dyDescent="0.35">
      <c r="A2951" s="110">
        <v>45915</v>
      </c>
      <c r="B2951" t="s">
        <v>249</v>
      </c>
      <c r="D2951">
        <v>15.1</v>
      </c>
      <c r="F2951" t="s">
        <v>353</v>
      </c>
    </row>
    <row r="2952" spans="1:6" hidden="1" x14ac:dyDescent="0.35">
      <c r="A2952" s="110">
        <v>45915</v>
      </c>
      <c r="B2952" t="s">
        <v>251</v>
      </c>
      <c r="D2952">
        <v>1.77</v>
      </c>
      <c r="F2952" t="s">
        <v>353</v>
      </c>
    </row>
    <row r="2953" spans="1:6" hidden="1" x14ac:dyDescent="0.35">
      <c r="A2953" s="110">
        <v>45915</v>
      </c>
      <c r="B2953" t="s">
        <v>675</v>
      </c>
      <c r="D2953">
        <v>10</v>
      </c>
      <c r="F2953" t="s">
        <v>353</v>
      </c>
    </row>
    <row r="2954" spans="1:6" hidden="1" x14ac:dyDescent="0.35">
      <c r="A2954" s="110">
        <v>45915</v>
      </c>
      <c r="B2954" t="s">
        <v>217</v>
      </c>
      <c r="D2954">
        <v>4.07</v>
      </c>
      <c r="F2954" t="s">
        <v>353</v>
      </c>
    </row>
    <row r="2955" spans="1:6" hidden="1" x14ac:dyDescent="0.35">
      <c r="A2955" s="110">
        <v>45915</v>
      </c>
      <c r="B2955" t="s">
        <v>204</v>
      </c>
      <c r="D2955">
        <v>1</v>
      </c>
      <c r="F2955" t="s">
        <v>353</v>
      </c>
    </row>
    <row r="2956" spans="1:6" hidden="1" x14ac:dyDescent="0.35">
      <c r="A2956" s="110">
        <v>45915</v>
      </c>
      <c r="B2956" t="s">
        <v>250</v>
      </c>
      <c r="D2956">
        <v>0.88</v>
      </c>
      <c r="F2956" t="s">
        <v>353</v>
      </c>
    </row>
    <row r="2957" spans="1:6" hidden="1" x14ac:dyDescent="0.35">
      <c r="A2957" s="110">
        <v>45915</v>
      </c>
      <c r="B2957" t="s">
        <v>198</v>
      </c>
      <c r="D2957">
        <v>2.15</v>
      </c>
      <c r="F2957" t="s">
        <v>353</v>
      </c>
    </row>
    <row r="2958" spans="1:6" hidden="1" x14ac:dyDescent="0.35">
      <c r="A2958" s="110">
        <v>45915</v>
      </c>
      <c r="B2958" t="s">
        <v>206</v>
      </c>
      <c r="D2958">
        <v>0.52500000000000002</v>
      </c>
      <c r="F2958" t="s">
        <v>353</v>
      </c>
    </row>
    <row r="2959" spans="1:6" hidden="1" x14ac:dyDescent="0.35">
      <c r="A2959" s="110">
        <v>45915</v>
      </c>
      <c r="B2959" t="s">
        <v>661</v>
      </c>
      <c r="D2959">
        <v>0.95</v>
      </c>
      <c r="F2959" t="s">
        <v>353</v>
      </c>
    </row>
    <row r="2960" spans="1:6" hidden="1" x14ac:dyDescent="0.35">
      <c r="A2960" s="110">
        <v>45915</v>
      </c>
      <c r="B2960" t="s">
        <v>221</v>
      </c>
      <c r="D2960">
        <v>4.0999999999999996</v>
      </c>
      <c r="F2960" t="s">
        <v>353</v>
      </c>
    </row>
    <row r="2961" spans="1:6" hidden="1" x14ac:dyDescent="0.35">
      <c r="A2961" s="110">
        <v>45915</v>
      </c>
      <c r="B2961" t="s">
        <v>676</v>
      </c>
      <c r="D2961">
        <v>1.36</v>
      </c>
      <c r="F2961" t="s">
        <v>353</v>
      </c>
    </row>
    <row r="2962" spans="1:6" hidden="1" x14ac:dyDescent="0.35">
      <c r="A2962" s="110">
        <v>45915</v>
      </c>
      <c r="B2962" t="s">
        <v>677</v>
      </c>
      <c r="D2962">
        <v>0.5</v>
      </c>
      <c r="F2962" t="s">
        <v>353</v>
      </c>
    </row>
    <row r="2963" spans="1:6" hidden="1" x14ac:dyDescent="0.35">
      <c r="A2963" s="110">
        <v>45915</v>
      </c>
      <c r="B2963" t="s">
        <v>252</v>
      </c>
      <c r="D2963">
        <v>0.06</v>
      </c>
      <c r="F2963" t="s">
        <v>353</v>
      </c>
    </row>
    <row r="2964" spans="1:6" hidden="1" x14ac:dyDescent="0.35">
      <c r="A2964" s="110">
        <v>45915</v>
      </c>
      <c r="B2964" t="s">
        <v>173</v>
      </c>
      <c r="D2964">
        <v>1.56</v>
      </c>
      <c r="F2964" t="s">
        <v>353</v>
      </c>
    </row>
    <row r="2965" spans="1:6" hidden="1" x14ac:dyDescent="0.35">
      <c r="A2965" s="110">
        <v>45915</v>
      </c>
      <c r="B2965" t="s">
        <v>218</v>
      </c>
      <c r="D2965">
        <v>1.8</v>
      </c>
      <c r="F2965" t="s">
        <v>353</v>
      </c>
    </row>
    <row r="2966" spans="1:6" hidden="1" x14ac:dyDescent="0.35">
      <c r="A2966" s="110">
        <v>45915</v>
      </c>
      <c r="B2966" t="s">
        <v>224</v>
      </c>
      <c r="D2966">
        <v>0.81</v>
      </c>
      <c r="F2966" t="s">
        <v>353</v>
      </c>
    </row>
    <row r="2967" spans="1:6" hidden="1" x14ac:dyDescent="0.35">
      <c r="A2967" s="110">
        <v>45915</v>
      </c>
      <c r="B2967" t="s">
        <v>336</v>
      </c>
      <c r="D2967">
        <v>0.39</v>
      </c>
      <c r="F2967" t="s">
        <v>353</v>
      </c>
    </row>
    <row r="2968" spans="1:6" hidden="1" x14ac:dyDescent="0.35">
      <c r="A2968" s="110">
        <v>45915</v>
      </c>
      <c r="B2968" t="s">
        <v>174</v>
      </c>
      <c r="D2968">
        <v>0.83</v>
      </c>
      <c r="F2968" t="s">
        <v>353</v>
      </c>
    </row>
    <row r="2969" spans="1:6" hidden="1" x14ac:dyDescent="0.35">
      <c r="A2969" s="110">
        <v>45915</v>
      </c>
      <c r="B2969" t="s">
        <v>432</v>
      </c>
      <c r="D2969">
        <v>0.2</v>
      </c>
      <c r="F2969" t="s">
        <v>353</v>
      </c>
    </row>
    <row r="2970" spans="1:6" hidden="1" x14ac:dyDescent="0.35">
      <c r="A2970" s="110">
        <v>45915</v>
      </c>
      <c r="B2970" t="s">
        <v>203</v>
      </c>
      <c r="D2970">
        <v>10.27</v>
      </c>
      <c r="F2970" t="s">
        <v>353</v>
      </c>
    </row>
    <row r="2971" spans="1:6" hidden="1" x14ac:dyDescent="0.35">
      <c r="A2971" s="110">
        <v>45915</v>
      </c>
      <c r="B2971" t="s">
        <v>201</v>
      </c>
      <c r="D2971">
        <v>1.3</v>
      </c>
      <c r="F2971" t="s">
        <v>353</v>
      </c>
    </row>
    <row r="2972" spans="1:6" hidden="1" x14ac:dyDescent="0.35">
      <c r="A2972" s="110">
        <v>45915</v>
      </c>
      <c r="B2972" t="s">
        <v>202</v>
      </c>
      <c r="D2972">
        <v>0.7</v>
      </c>
      <c r="F2972" t="s">
        <v>353</v>
      </c>
    </row>
    <row r="2973" spans="1:6" hidden="1" x14ac:dyDescent="0.35">
      <c r="A2973" s="110">
        <v>45915</v>
      </c>
      <c r="B2973" t="s">
        <v>200</v>
      </c>
      <c r="D2973">
        <v>1.8</v>
      </c>
      <c r="F2973" t="s">
        <v>353</v>
      </c>
    </row>
    <row r="2974" spans="1:6" hidden="1" x14ac:dyDescent="0.35">
      <c r="A2974" s="110">
        <v>45915</v>
      </c>
      <c r="B2974" t="s">
        <v>339</v>
      </c>
      <c r="D2974">
        <v>0.25</v>
      </c>
      <c r="F2974" t="s">
        <v>353</v>
      </c>
    </row>
    <row r="2975" spans="1:6" hidden="1" x14ac:dyDescent="0.35">
      <c r="A2975" s="110">
        <v>45915</v>
      </c>
      <c r="B2975" t="s">
        <v>219</v>
      </c>
      <c r="D2975">
        <v>0.83</v>
      </c>
      <c r="F2975" t="s">
        <v>353</v>
      </c>
    </row>
    <row r="2976" spans="1:6" hidden="1" x14ac:dyDescent="0.35">
      <c r="A2976" s="110">
        <v>45915</v>
      </c>
      <c r="B2976" t="s">
        <v>281</v>
      </c>
      <c r="D2976">
        <v>0.43</v>
      </c>
      <c r="F2976" t="s">
        <v>353</v>
      </c>
    </row>
    <row r="2977" spans="1:6" hidden="1" x14ac:dyDescent="0.35">
      <c r="A2977" s="110">
        <v>45915</v>
      </c>
      <c r="B2977" t="s">
        <v>235</v>
      </c>
      <c r="D2977">
        <v>2</v>
      </c>
      <c r="F2977" t="s">
        <v>353</v>
      </c>
    </row>
    <row r="2978" spans="1:6" hidden="1" x14ac:dyDescent="0.35">
      <c r="A2978" s="110">
        <v>45915</v>
      </c>
      <c r="B2978" t="s">
        <v>236</v>
      </c>
      <c r="D2978">
        <v>4</v>
      </c>
      <c r="F2978" t="s">
        <v>353</v>
      </c>
    </row>
    <row r="2979" spans="1:6" hidden="1" x14ac:dyDescent="0.35">
      <c r="A2979" s="110">
        <v>45915</v>
      </c>
      <c r="B2979" t="s">
        <v>225</v>
      </c>
      <c r="D2979">
        <v>5</v>
      </c>
      <c r="F2979" t="s">
        <v>353</v>
      </c>
    </row>
    <row r="2980" spans="1:6" hidden="1" x14ac:dyDescent="0.35">
      <c r="A2980" s="110">
        <v>45915</v>
      </c>
      <c r="B2980" t="s">
        <v>110</v>
      </c>
      <c r="D2980">
        <v>6.5</v>
      </c>
      <c r="F2980" t="s">
        <v>353</v>
      </c>
    </row>
    <row r="2981" spans="1:6" hidden="1" x14ac:dyDescent="0.35">
      <c r="A2981" s="110">
        <v>45915</v>
      </c>
      <c r="B2981" t="s">
        <v>241</v>
      </c>
      <c r="D2981">
        <v>0</v>
      </c>
      <c r="F2981" t="s">
        <v>353</v>
      </c>
    </row>
    <row r="2982" spans="1:6" hidden="1" x14ac:dyDescent="0.35">
      <c r="A2982" s="110">
        <v>45915</v>
      </c>
      <c r="B2982" t="s">
        <v>179</v>
      </c>
      <c r="D2982">
        <v>0.4</v>
      </c>
      <c r="F2982" t="s">
        <v>353</v>
      </c>
    </row>
    <row r="2983" spans="1:6" hidden="1" x14ac:dyDescent="0.35">
      <c r="A2983" s="110">
        <v>45915</v>
      </c>
      <c r="B2983" t="s">
        <v>335</v>
      </c>
      <c r="D2983">
        <v>3.3</v>
      </c>
      <c r="F2983" t="s">
        <v>353</v>
      </c>
    </row>
    <row r="2984" spans="1:6" hidden="1" x14ac:dyDescent="0.35">
      <c r="A2984" s="110">
        <v>45915</v>
      </c>
      <c r="B2984" t="s">
        <v>25</v>
      </c>
      <c r="D2984">
        <v>1.6</v>
      </c>
      <c r="F2984" t="s">
        <v>353</v>
      </c>
    </row>
    <row r="2985" spans="1:6" hidden="1" x14ac:dyDescent="0.35">
      <c r="A2985" s="110">
        <v>45915</v>
      </c>
      <c r="B2985" t="s">
        <v>127</v>
      </c>
      <c r="D2985">
        <v>17</v>
      </c>
      <c r="F2985" t="s">
        <v>353</v>
      </c>
    </row>
    <row r="2986" spans="1:6" hidden="1" x14ac:dyDescent="0.35">
      <c r="A2986" s="110">
        <v>45915</v>
      </c>
      <c r="B2986" t="s">
        <v>193</v>
      </c>
      <c r="D2986">
        <v>7</v>
      </c>
      <c r="F2986" t="s">
        <v>353</v>
      </c>
    </row>
    <row r="2987" spans="1:6" hidden="1" x14ac:dyDescent="0.35">
      <c r="A2987" s="110">
        <v>45915</v>
      </c>
      <c r="B2987" t="s">
        <v>216</v>
      </c>
      <c r="D2987">
        <v>0.5</v>
      </c>
      <c r="F2987" t="s">
        <v>353</v>
      </c>
    </row>
    <row r="2988" spans="1:6" hidden="1" x14ac:dyDescent="0.35">
      <c r="A2988" s="110">
        <v>45915</v>
      </c>
      <c r="B2988" t="s">
        <v>331</v>
      </c>
      <c r="D2988">
        <v>3.7</v>
      </c>
      <c r="F2988" t="s">
        <v>353</v>
      </c>
    </row>
    <row r="2989" spans="1:6" hidden="1" x14ac:dyDescent="0.35">
      <c r="A2989" s="110">
        <v>45915</v>
      </c>
      <c r="B2989" t="s">
        <v>102</v>
      </c>
      <c r="D2989">
        <v>2.4</v>
      </c>
      <c r="F2989" t="s">
        <v>353</v>
      </c>
    </row>
    <row r="2990" spans="1:6" hidden="1" x14ac:dyDescent="0.35">
      <c r="A2990" s="110">
        <v>45915</v>
      </c>
      <c r="B2990" t="s">
        <v>333</v>
      </c>
      <c r="D2990">
        <v>2.8</v>
      </c>
      <c r="F2990" t="s">
        <v>353</v>
      </c>
    </row>
    <row r="2991" spans="1:6" hidden="1" x14ac:dyDescent="0.35">
      <c r="A2991" s="110">
        <v>45915</v>
      </c>
      <c r="B2991" t="s">
        <v>678</v>
      </c>
      <c r="D2991">
        <v>180</v>
      </c>
      <c r="F2991" t="s">
        <v>353</v>
      </c>
    </row>
    <row r="2992" spans="1:6" hidden="1" x14ac:dyDescent="0.35">
      <c r="A2992" s="110">
        <v>45915</v>
      </c>
      <c r="B2992" t="s">
        <v>634</v>
      </c>
      <c r="D2992">
        <v>12</v>
      </c>
      <c r="F2992" t="s">
        <v>353</v>
      </c>
    </row>
    <row r="2993" spans="1:6" hidden="1" x14ac:dyDescent="0.35">
      <c r="A2993" s="110">
        <v>45915</v>
      </c>
      <c r="B2993" t="s">
        <v>340</v>
      </c>
      <c r="D2993">
        <v>1.65</v>
      </c>
      <c r="F2993" t="s">
        <v>353</v>
      </c>
    </row>
    <row r="2994" spans="1:6" hidden="1" x14ac:dyDescent="0.35">
      <c r="A2994" s="110">
        <v>45915</v>
      </c>
      <c r="B2994" t="s">
        <v>168</v>
      </c>
      <c r="D2994">
        <v>0.27</v>
      </c>
      <c r="E2994" t="s">
        <v>313</v>
      </c>
      <c r="F2994" t="s">
        <v>353</v>
      </c>
    </row>
    <row r="2995" spans="1:6" hidden="1" x14ac:dyDescent="0.35">
      <c r="A2995" s="110">
        <v>45915</v>
      </c>
      <c r="B2995" t="s">
        <v>171</v>
      </c>
      <c r="D2995">
        <v>0.93500000000000005</v>
      </c>
      <c r="E2995" t="s">
        <v>313</v>
      </c>
      <c r="F2995" t="s">
        <v>353</v>
      </c>
    </row>
    <row r="2996" spans="1:6" hidden="1" x14ac:dyDescent="0.35">
      <c r="A2996" s="110">
        <v>45915</v>
      </c>
      <c r="B2996" t="s">
        <v>341</v>
      </c>
      <c r="D2996">
        <v>1</v>
      </c>
      <c r="E2996" t="s">
        <v>313</v>
      </c>
      <c r="F2996" t="s">
        <v>353</v>
      </c>
    </row>
    <row r="2997" spans="1:6" hidden="1" x14ac:dyDescent="0.35">
      <c r="A2997" s="110">
        <v>45915</v>
      </c>
      <c r="B2997" t="s">
        <v>153</v>
      </c>
      <c r="D2997">
        <v>2</v>
      </c>
      <c r="E2997" t="s">
        <v>386</v>
      </c>
      <c r="F2997" t="s">
        <v>353</v>
      </c>
    </row>
    <row r="2998" spans="1:6" hidden="1" x14ac:dyDescent="0.35">
      <c r="A2998" s="110">
        <v>45915</v>
      </c>
      <c r="B2998" t="s">
        <v>232</v>
      </c>
      <c r="D2998">
        <v>2.5000000000000001E-2</v>
      </c>
      <c r="E2998" t="s">
        <v>386</v>
      </c>
      <c r="F2998" t="s">
        <v>353</v>
      </c>
    </row>
    <row r="2999" spans="1:6" hidden="1" x14ac:dyDescent="0.35">
      <c r="A2999" s="110">
        <v>45915</v>
      </c>
      <c r="B2999" t="s">
        <v>152</v>
      </c>
      <c r="D2999">
        <v>1.7150000000000001</v>
      </c>
      <c r="E2999" t="s">
        <v>386</v>
      </c>
      <c r="F2999" t="s">
        <v>353</v>
      </c>
    </row>
    <row r="3000" spans="1:6" hidden="1" x14ac:dyDescent="0.35">
      <c r="A3000" s="110">
        <v>45915</v>
      </c>
      <c r="B3000" t="s">
        <v>666</v>
      </c>
      <c r="D3000">
        <v>0.625</v>
      </c>
      <c r="E3000" t="s">
        <v>386</v>
      </c>
      <c r="F3000" t="s">
        <v>353</v>
      </c>
    </row>
    <row r="3001" spans="1:6" hidden="1" x14ac:dyDescent="0.35">
      <c r="A3001" s="110">
        <v>45915</v>
      </c>
      <c r="B3001" t="s">
        <v>154</v>
      </c>
      <c r="D3001">
        <v>4.8</v>
      </c>
      <c r="E3001" t="s">
        <v>386</v>
      </c>
      <c r="F3001" t="s">
        <v>353</v>
      </c>
    </row>
    <row r="3002" spans="1:6" hidden="1" x14ac:dyDescent="0.35">
      <c r="A3002" s="110">
        <v>45915</v>
      </c>
      <c r="B3002" t="s">
        <v>156</v>
      </c>
      <c r="D3002">
        <v>4.2249999999999996</v>
      </c>
      <c r="E3002" t="s">
        <v>386</v>
      </c>
      <c r="F3002" t="s">
        <v>353</v>
      </c>
    </row>
    <row r="3003" spans="1:6" hidden="1" x14ac:dyDescent="0.35">
      <c r="A3003" s="110">
        <v>45915</v>
      </c>
      <c r="B3003" t="s">
        <v>163</v>
      </c>
      <c r="E3003" t="s">
        <v>386</v>
      </c>
      <c r="F3003" t="s">
        <v>353</v>
      </c>
    </row>
    <row r="3004" spans="1:6" hidden="1" x14ac:dyDescent="0.35">
      <c r="A3004" s="110">
        <v>45915</v>
      </c>
      <c r="B3004" t="s">
        <v>45</v>
      </c>
      <c r="D3004">
        <v>3.1349999999999998</v>
      </c>
      <c r="E3004" t="s">
        <v>386</v>
      </c>
      <c r="F3004" t="s">
        <v>353</v>
      </c>
    </row>
    <row r="3005" spans="1:6" hidden="1" x14ac:dyDescent="0.35">
      <c r="A3005" s="110">
        <v>45915</v>
      </c>
      <c r="B3005" t="s">
        <v>483</v>
      </c>
      <c r="D3005">
        <v>20</v>
      </c>
      <c r="E3005" t="s">
        <v>5</v>
      </c>
      <c r="F3005" t="s">
        <v>353</v>
      </c>
    </row>
    <row r="3006" spans="1:6" hidden="1" x14ac:dyDescent="0.35">
      <c r="A3006" s="110">
        <v>45922</v>
      </c>
      <c r="B3006" t="s">
        <v>116</v>
      </c>
      <c r="C3006" t="s">
        <v>254</v>
      </c>
      <c r="D3006">
        <v>1</v>
      </c>
      <c r="E3006" t="s">
        <v>383</v>
      </c>
      <c r="F3006" t="s">
        <v>356</v>
      </c>
    </row>
    <row r="3007" spans="1:6" hidden="1" x14ac:dyDescent="0.35">
      <c r="A3007" s="110">
        <v>45922</v>
      </c>
      <c r="B3007" t="s">
        <v>185</v>
      </c>
      <c r="C3007" t="s">
        <v>254</v>
      </c>
      <c r="D3007">
        <v>9</v>
      </c>
      <c r="E3007" t="s">
        <v>383</v>
      </c>
      <c r="F3007" t="s">
        <v>356</v>
      </c>
    </row>
    <row r="3008" spans="1:6" hidden="1" x14ac:dyDescent="0.35">
      <c r="A3008" s="110">
        <v>45922</v>
      </c>
      <c r="B3008" t="s">
        <v>186</v>
      </c>
      <c r="C3008" t="s">
        <v>264</v>
      </c>
      <c r="D3008">
        <v>3</v>
      </c>
      <c r="E3008" t="s">
        <v>383</v>
      </c>
      <c r="F3008" t="s">
        <v>356</v>
      </c>
    </row>
    <row r="3009" spans="1:7" hidden="1" x14ac:dyDescent="0.35">
      <c r="A3009" s="110">
        <v>45922</v>
      </c>
      <c r="B3009" t="s">
        <v>285</v>
      </c>
      <c r="C3009" t="s">
        <v>264</v>
      </c>
      <c r="D3009">
        <v>26</v>
      </c>
      <c r="E3009" t="s">
        <v>383</v>
      </c>
      <c r="F3009" t="s">
        <v>356</v>
      </c>
    </row>
    <row r="3010" spans="1:7" hidden="1" x14ac:dyDescent="0.35">
      <c r="A3010" s="110">
        <v>45922</v>
      </c>
      <c r="B3010" t="s">
        <v>288</v>
      </c>
      <c r="C3010" t="s">
        <v>254</v>
      </c>
      <c r="D3010">
        <v>4.3499999999999996</v>
      </c>
      <c r="E3010" t="s">
        <v>383</v>
      </c>
      <c r="F3010" t="s">
        <v>356</v>
      </c>
    </row>
    <row r="3011" spans="1:7" x14ac:dyDescent="0.35">
      <c r="A3011" s="110">
        <v>45922</v>
      </c>
      <c r="B3011" t="s">
        <v>130</v>
      </c>
      <c r="C3011" t="s">
        <v>264</v>
      </c>
      <c r="D3011">
        <v>0.75</v>
      </c>
      <c r="E3011" t="s">
        <v>383</v>
      </c>
      <c r="F3011" t="s">
        <v>356</v>
      </c>
      <c r="G3011">
        <v>1</v>
      </c>
    </row>
    <row r="3012" spans="1:7" hidden="1" x14ac:dyDescent="0.35">
      <c r="A3012" s="110">
        <v>45922</v>
      </c>
      <c r="B3012" t="s">
        <v>298</v>
      </c>
      <c r="C3012" t="s">
        <v>264</v>
      </c>
      <c r="D3012">
        <v>84</v>
      </c>
      <c r="E3012" t="s">
        <v>383</v>
      </c>
      <c r="F3012" t="s">
        <v>356</v>
      </c>
    </row>
    <row r="3013" spans="1:7" hidden="1" x14ac:dyDescent="0.35">
      <c r="A3013" s="110">
        <v>45922</v>
      </c>
      <c r="B3013" t="s">
        <v>297</v>
      </c>
      <c r="C3013" t="s">
        <v>264</v>
      </c>
      <c r="D3013">
        <v>46</v>
      </c>
      <c r="E3013" t="s">
        <v>383</v>
      </c>
      <c r="F3013" t="s">
        <v>356</v>
      </c>
    </row>
    <row r="3014" spans="1:7" hidden="1" x14ac:dyDescent="0.35">
      <c r="A3014" s="110">
        <v>45922</v>
      </c>
      <c r="B3014" t="s">
        <v>355</v>
      </c>
      <c r="C3014" t="s">
        <v>264</v>
      </c>
      <c r="D3014">
        <v>1</v>
      </c>
      <c r="E3014" t="s">
        <v>383</v>
      </c>
      <c r="F3014" t="s">
        <v>356</v>
      </c>
    </row>
    <row r="3015" spans="1:7" hidden="1" x14ac:dyDescent="0.35">
      <c r="A3015" s="110">
        <v>45922</v>
      </c>
      <c r="B3015" t="s">
        <v>192</v>
      </c>
      <c r="C3015" t="s">
        <v>264</v>
      </c>
      <c r="D3015">
        <v>37</v>
      </c>
      <c r="E3015" t="s">
        <v>383</v>
      </c>
      <c r="F3015" t="s">
        <v>356</v>
      </c>
    </row>
    <row r="3016" spans="1:7" x14ac:dyDescent="0.35">
      <c r="A3016" s="110">
        <v>45922</v>
      </c>
      <c r="B3016" t="s">
        <v>195</v>
      </c>
      <c r="C3016" t="s">
        <v>254</v>
      </c>
      <c r="D3016">
        <v>0.25</v>
      </c>
      <c r="E3016" t="s">
        <v>383</v>
      </c>
      <c r="F3016" t="s">
        <v>356</v>
      </c>
      <c r="G3016">
        <v>1</v>
      </c>
    </row>
    <row r="3017" spans="1:7" hidden="1" x14ac:dyDescent="0.35">
      <c r="A3017" s="110">
        <v>45922</v>
      </c>
      <c r="B3017" t="s">
        <v>287</v>
      </c>
      <c r="C3017" t="s">
        <v>254</v>
      </c>
      <c r="D3017">
        <v>2.0999999999999996</v>
      </c>
      <c r="E3017" t="s">
        <v>383</v>
      </c>
      <c r="F3017" t="s">
        <v>356</v>
      </c>
    </row>
    <row r="3018" spans="1:7" hidden="1" x14ac:dyDescent="0.35">
      <c r="A3018" s="110">
        <v>45922</v>
      </c>
      <c r="B3018" t="s">
        <v>299</v>
      </c>
      <c r="C3018" t="s">
        <v>264</v>
      </c>
      <c r="D3018">
        <v>1</v>
      </c>
      <c r="E3018" t="s">
        <v>383</v>
      </c>
      <c r="F3018" t="s">
        <v>356</v>
      </c>
    </row>
    <row r="3019" spans="1:7" hidden="1" x14ac:dyDescent="0.35">
      <c r="A3019" s="110">
        <v>45922</v>
      </c>
      <c r="B3019" t="s">
        <v>418</v>
      </c>
      <c r="C3019" t="s">
        <v>254</v>
      </c>
      <c r="D3019">
        <v>1.77</v>
      </c>
      <c r="E3019" t="s">
        <v>383</v>
      </c>
      <c r="F3019" t="s">
        <v>356</v>
      </c>
    </row>
    <row r="3020" spans="1:7" hidden="1" x14ac:dyDescent="0.35">
      <c r="A3020" s="110">
        <v>45922</v>
      </c>
      <c r="B3020" t="s">
        <v>419</v>
      </c>
      <c r="C3020" t="s">
        <v>254</v>
      </c>
      <c r="D3020">
        <v>1</v>
      </c>
      <c r="E3020" t="s">
        <v>383</v>
      </c>
      <c r="F3020" t="s">
        <v>356</v>
      </c>
    </row>
    <row r="3021" spans="1:7" hidden="1" x14ac:dyDescent="0.35">
      <c r="A3021" s="110">
        <v>45922</v>
      </c>
      <c r="B3021" t="s">
        <v>420</v>
      </c>
      <c r="C3021" t="s">
        <v>254</v>
      </c>
      <c r="D3021">
        <v>1</v>
      </c>
      <c r="E3021" t="s">
        <v>383</v>
      </c>
      <c r="F3021" t="s">
        <v>356</v>
      </c>
    </row>
    <row r="3022" spans="1:7" hidden="1" x14ac:dyDescent="0.35">
      <c r="A3022" s="110">
        <v>45922</v>
      </c>
      <c r="B3022" t="s">
        <v>421</v>
      </c>
      <c r="C3022" t="s">
        <v>254</v>
      </c>
      <c r="D3022">
        <v>1</v>
      </c>
      <c r="E3022" t="s">
        <v>383</v>
      </c>
      <c r="F3022" t="s">
        <v>356</v>
      </c>
    </row>
    <row r="3023" spans="1:7" hidden="1" x14ac:dyDescent="0.35">
      <c r="A3023" s="110">
        <v>45922</v>
      </c>
      <c r="B3023" t="s">
        <v>116</v>
      </c>
      <c r="C3023" t="s">
        <v>254</v>
      </c>
      <c r="D3023">
        <v>1</v>
      </c>
      <c r="E3023" t="s">
        <v>383</v>
      </c>
      <c r="F3023" t="s">
        <v>356</v>
      </c>
    </row>
    <row r="3024" spans="1:7" hidden="1" x14ac:dyDescent="0.35">
      <c r="A3024" s="110">
        <v>45922</v>
      </c>
      <c r="B3024" t="s">
        <v>422</v>
      </c>
      <c r="C3024" t="s">
        <v>254</v>
      </c>
      <c r="D3024">
        <v>1</v>
      </c>
      <c r="E3024" t="s">
        <v>383</v>
      </c>
      <c r="F3024" t="s">
        <v>356</v>
      </c>
    </row>
    <row r="3025" spans="1:7" hidden="1" x14ac:dyDescent="0.35">
      <c r="A3025" s="110">
        <v>45922</v>
      </c>
      <c r="B3025" t="s">
        <v>423</v>
      </c>
      <c r="C3025" t="s">
        <v>254</v>
      </c>
      <c r="D3025">
        <v>1</v>
      </c>
      <c r="E3025" t="s">
        <v>383</v>
      </c>
      <c r="F3025" t="s">
        <v>356</v>
      </c>
    </row>
    <row r="3026" spans="1:7" hidden="1" x14ac:dyDescent="0.35">
      <c r="A3026" s="110">
        <v>45922</v>
      </c>
      <c r="B3026" t="s">
        <v>426</v>
      </c>
      <c r="C3026" t="s">
        <v>280</v>
      </c>
      <c r="D3026">
        <v>0</v>
      </c>
      <c r="E3026" t="s">
        <v>383</v>
      </c>
      <c r="F3026" t="s">
        <v>356</v>
      </c>
    </row>
    <row r="3027" spans="1:7" x14ac:dyDescent="0.35">
      <c r="A3027" s="110">
        <v>45922</v>
      </c>
      <c r="B3027" t="s">
        <v>427</v>
      </c>
      <c r="C3027" t="s">
        <v>280</v>
      </c>
      <c r="D3027">
        <v>1</v>
      </c>
      <c r="E3027" t="s">
        <v>383</v>
      </c>
      <c r="F3027" t="s">
        <v>356</v>
      </c>
      <c r="G3027">
        <v>1</v>
      </c>
    </row>
    <row r="3028" spans="1:7" hidden="1" x14ac:dyDescent="0.35">
      <c r="A3028" s="110">
        <v>45922</v>
      </c>
      <c r="B3028" t="s">
        <v>428</v>
      </c>
      <c r="C3028" t="s">
        <v>280</v>
      </c>
      <c r="D3028">
        <v>1.55</v>
      </c>
      <c r="E3028" t="s">
        <v>383</v>
      </c>
      <c r="F3028" t="s">
        <v>356</v>
      </c>
    </row>
    <row r="3029" spans="1:7" hidden="1" x14ac:dyDescent="0.35">
      <c r="A3029" s="110">
        <v>45922</v>
      </c>
      <c r="B3029" t="s">
        <v>429</v>
      </c>
      <c r="C3029" t="s">
        <v>254</v>
      </c>
      <c r="D3029">
        <v>10</v>
      </c>
      <c r="E3029" t="s">
        <v>383</v>
      </c>
      <c r="F3029" t="s">
        <v>356</v>
      </c>
    </row>
    <row r="3030" spans="1:7" hidden="1" x14ac:dyDescent="0.35">
      <c r="A3030" s="110">
        <v>45922</v>
      </c>
      <c r="B3030" t="s">
        <v>111</v>
      </c>
      <c r="C3030" t="s">
        <v>264</v>
      </c>
      <c r="D3030">
        <v>1.3</v>
      </c>
      <c r="E3030" t="s">
        <v>383</v>
      </c>
      <c r="F3030" t="s">
        <v>356</v>
      </c>
    </row>
    <row r="3031" spans="1:7" x14ac:dyDescent="0.35">
      <c r="A3031" s="110">
        <v>45922</v>
      </c>
      <c r="B3031" t="s">
        <v>213</v>
      </c>
      <c r="C3031" t="s">
        <v>280</v>
      </c>
      <c r="D3031">
        <v>0.75</v>
      </c>
      <c r="E3031" t="s">
        <v>383</v>
      </c>
      <c r="F3031" t="s">
        <v>356</v>
      </c>
      <c r="G3031">
        <v>1</v>
      </c>
    </row>
    <row r="3032" spans="1:7" hidden="1" x14ac:dyDescent="0.35">
      <c r="A3032" s="110">
        <v>45922</v>
      </c>
      <c r="B3032" t="s">
        <v>116</v>
      </c>
      <c r="C3032" t="s">
        <v>254</v>
      </c>
      <c r="D3032">
        <v>1</v>
      </c>
      <c r="E3032" t="s">
        <v>383</v>
      </c>
      <c r="F3032" t="s">
        <v>356</v>
      </c>
    </row>
    <row r="3033" spans="1:7" x14ac:dyDescent="0.35">
      <c r="A3033" s="110">
        <v>45922</v>
      </c>
      <c r="B3033" t="s">
        <v>653</v>
      </c>
      <c r="C3033" t="s">
        <v>254</v>
      </c>
      <c r="D3033">
        <v>0.08</v>
      </c>
      <c r="E3033" t="s">
        <v>383</v>
      </c>
      <c r="F3033" t="s">
        <v>356</v>
      </c>
      <c r="G3033">
        <v>1</v>
      </c>
    </row>
    <row r="3034" spans="1:7" hidden="1" x14ac:dyDescent="0.35">
      <c r="A3034" s="110">
        <v>45922</v>
      </c>
      <c r="B3034" t="s">
        <v>654</v>
      </c>
      <c r="C3034" t="s">
        <v>254</v>
      </c>
      <c r="D3034">
        <v>0.19</v>
      </c>
      <c r="E3034" t="s">
        <v>383</v>
      </c>
      <c r="F3034" t="s">
        <v>356</v>
      </c>
    </row>
    <row r="3035" spans="1:7" hidden="1" x14ac:dyDescent="0.35">
      <c r="A3035" s="110">
        <v>45922</v>
      </c>
      <c r="B3035" t="s">
        <v>655</v>
      </c>
      <c r="C3035" t="s">
        <v>254</v>
      </c>
      <c r="D3035">
        <v>0.37</v>
      </c>
      <c r="E3035" t="s">
        <v>383</v>
      </c>
      <c r="F3035" t="s">
        <v>356</v>
      </c>
    </row>
    <row r="3036" spans="1:7" hidden="1" x14ac:dyDescent="0.35">
      <c r="A3036" s="110">
        <v>45922</v>
      </c>
      <c r="B3036" t="s">
        <v>211</v>
      </c>
      <c r="C3036" t="s">
        <v>264</v>
      </c>
      <c r="D3036">
        <v>20</v>
      </c>
      <c r="E3036" t="s">
        <v>383</v>
      </c>
      <c r="F3036" t="s">
        <v>356</v>
      </c>
    </row>
    <row r="3037" spans="1:7" hidden="1" x14ac:dyDescent="0.35">
      <c r="A3037" s="110">
        <v>45922</v>
      </c>
      <c r="B3037" t="s">
        <v>193</v>
      </c>
      <c r="C3037" t="s">
        <v>264</v>
      </c>
      <c r="D3037">
        <v>6</v>
      </c>
      <c r="E3037" t="s">
        <v>383</v>
      </c>
      <c r="F3037" t="s">
        <v>356</v>
      </c>
    </row>
    <row r="3038" spans="1:7" hidden="1" x14ac:dyDescent="0.35">
      <c r="A3038" s="110">
        <v>45922</v>
      </c>
      <c r="B3038" t="s">
        <v>128</v>
      </c>
      <c r="C3038" t="s">
        <v>264</v>
      </c>
      <c r="D3038">
        <v>20</v>
      </c>
      <c r="E3038" t="s">
        <v>383</v>
      </c>
      <c r="F3038" t="s">
        <v>356</v>
      </c>
    </row>
    <row r="3039" spans="1:7" hidden="1" x14ac:dyDescent="0.35">
      <c r="A3039" s="110">
        <v>45922</v>
      </c>
      <c r="B3039" t="s">
        <v>127</v>
      </c>
      <c r="C3039" t="s">
        <v>264</v>
      </c>
      <c r="D3039">
        <v>63</v>
      </c>
      <c r="E3039" t="s">
        <v>383</v>
      </c>
      <c r="F3039" t="s">
        <v>356</v>
      </c>
    </row>
    <row r="3040" spans="1:7" hidden="1" x14ac:dyDescent="0.35">
      <c r="A3040" s="110">
        <v>45922</v>
      </c>
      <c r="B3040" t="s">
        <v>210</v>
      </c>
      <c r="C3040" t="s">
        <v>264</v>
      </c>
      <c r="D3040">
        <v>17</v>
      </c>
      <c r="E3040" t="s">
        <v>383</v>
      </c>
      <c r="F3040" t="s">
        <v>356</v>
      </c>
    </row>
    <row r="3041" spans="1:7" x14ac:dyDescent="0.35">
      <c r="A3041" s="110">
        <v>45922</v>
      </c>
      <c r="B3041" t="s">
        <v>129</v>
      </c>
      <c r="C3041" t="s">
        <v>264</v>
      </c>
      <c r="D3041">
        <v>2</v>
      </c>
      <c r="E3041" t="s">
        <v>383</v>
      </c>
      <c r="F3041" t="s">
        <v>356</v>
      </c>
      <c r="G3041">
        <v>1</v>
      </c>
    </row>
    <row r="3042" spans="1:7" x14ac:dyDescent="0.35">
      <c r="A3042" s="110">
        <v>45922</v>
      </c>
      <c r="B3042" t="s">
        <v>350</v>
      </c>
      <c r="C3042" t="s">
        <v>674</v>
      </c>
      <c r="D3042">
        <v>0</v>
      </c>
      <c r="E3042" t="s">
        <v>383</v>
      </c>
      <c r="F3042" t="s">
        <v>356</v>
      </c>
      <c r="G3042">
        <v>1</v>
      </c>
    </row>
    <row r="3043" spans="1:7" x14ac:dyDescent="0.35">
      <c r="A3043" s="110">
        <v>45922</v>
      </c>
      <c r="B3043" t="s">
        <v>118</v>
      </c>
      <c r="C3043" t="s">
        <v>264</v>
      </c>
      <c r="D3043">
        <v>22</v>
      </c>
      <c r="E3043" t="s">
        <v>383</v>
      </c>
      <c r="F3043" t="s">
        <v>356</v>
      </c>
      <c r="G3043">
        <v>1</v>
      </c>
    </row>
    <row r="3044" spans="1:7" x14ac:dyDescent="0.35">
      <c r="A3044" s="110">
        <v>45922</v>
      </c>
      <c r="B3044" t="s">
        <v>324</v>
      </c>
      <c r="C3044" t="s">
        <v>264</v>
      </c>
      <c r="D3044">
        <v>6</v>
      </c>
      <c r="E3044" t="s">
        <v>383</v>
      </c>
      <c r="F3044" t="s">
        <v>356</v>
      </c>
      <c r="G3044">
        <v>1</v>
      </c>
    </row>
    <row r="3045" spans="1:7" hidden="1" x14ac:dyDescent="0.35">
      <c r="A3045" s="110">
        <v>45922</v>
      </c>
      <c r="B3045" t="s">
        <v>512</v>
      </c>
      <c r="C3045" t="s">
        <v>257</v>
      </c>
      <c r="D3045">
        <v>1</v>
      </c>
      <c r="E3045" t="s">
        <v>386</v>
      </c>
      <c r="F3045" t="s">
        <v>356</v>
      </c>
    </row>
    <row r="3046" spans="1:7" hidden="1" x14ac:dyDescent="0.35">
      <c r="A3046" s="110">
        <v>45922</v>
      </c>
      <c r="B3046" t="s">
        <v>550</v>
      </c>
      <c r="C3046" t="s">
        <v>257</v>
      </c>
      <c r="D3046">
        <v>1</v>
      </c>
      <c r="E3046" t="s">
        <v>386</v>
      </c>
      <c r="F3046" t="s">
        <v>356</v>
      </c>
    </row>
    <row r="3047" spans="1:7" hidden="1" x14ac:dyDescent="0.35">
      <c r="A3047" s="110">
        <v>45922</v>
      </c>
      <c r="B3047" t="s">
        <v>628</v>
      </c>
      <c r="C3047" t="s">
        <v>257</v>
      </c>
      <c r="D3047">
        <v>1</v>
      </c>
      <c r="E3047" t="s">
        <v>386</v>
      </c>
      <c r="F3047" t="s">
        <v>356</v>
      </c>
    </row>
    <row r="3048" spans="1:7" hidden="1" x14ac:dyDescent="0.35">
      <c r="A3048" s="110">
        <v>45922</v>
      </c>
      <c r="B3048" t="s">
        <v>514</v>
      </c>
      <c r="C3048" t="s">
        <v>257</v>
      </c>
      <c r="D3048">
        <v>1</v>
      </c>
      <c r="E3048" t="s">
        <v>386</v>
      </c>
      <c r="F3048" t="s">
        <v>356</v>
      </c>
    </row>
    <row r="3049" spans="1:7" hidden="1" x14ac:dyDescent="0.35">
      <c r="A3049" s="110">
        <v>45922</v>
      </c>
      <c r="B3049" t="s">
        <v>55</v>
      </c>
      <c r="C3049" t="s">
        <v>699</v>
      </c>
      <c r="D3049">
        <v>9</v>
      </c>
      <c r="E3049" t="s">
        <v>386</v>
      </c>
      <c r="F3049" t="s">
        <v>356</v>
      </c>
    </row>
    <row r="3050" spans="1:7" hidden="1" x14ac:dyDescent="0.35">
      <c r="A3050" s="110">
        <v>45922</v>
      </c>
      <c r="B3050" t="s">
        <v>516</v>
      </c>
      <c r="C3050" t="s">
        <v>254</v>
      </c>
      <c r="D3050">
        <v>2.5</v>
      </c>
      <c r="E3050" t="s">
        <v>692</v>
      </c>
      <c r="F3050" t="s">
        <v>356</v>
      </c>
    </row>
    <row r="3051" spans="1:7" hidden="1" x14ac:dyDescent="0.35">
      <c r="A3051" s="110">
        <v>45922</v>
      </c>
      <c r="B3051" t="s">
        <v>626</v>
      </c>
      <c r="C3051" t="s">
        <v>254</v>
      </c>
      <c r="D3051">
        <v>1.6</v>
      </c>
      <c r="E3051" t="s">
        <v>692</v>
      </c>
      <c r="F3051" t="s">
        <v>356</v>
      </c>
    </row>
    <row r="3052" spans="1:7" hidden="1" x14ac:dyDescent="0.35">
      <c r="A3052" s="110">
        <v>45922</v>
      </c>
      <c r="B3052" t="s">
        <v>623</v>
      </c>
      <c r="C3052" t="s">
        <v>254</v>
      </c>
      <c r="D3052">
        <v>2.1</v>
      </c>
      <c r="E3052" t="s">
        <v>692</v>
      </c>
      <c r="F3052" t="s">
        <v>356</v>
      </c>
    </row>
    <row r="3053" spans="1:7" hidden="1" x14ac:dyDescent="0.35">
      <c r="A3053" s="110">
        <v>45922</v>
      </c>
      <c r="B3053" t="s">
        <v>123</v>
      </c>
      <c r="C3053" t="s">
        <v>430</v>
      </c>
      <c r="D3053">
        <v>3</v>
      </c>
      <c r="E3053" t="s">
        <v>3</v>
      </c>
      <c r="F3053" t="s">
        <v>356</v>
      </c>
    </row>
    <row r="3054" spans="1:7" hidden="1" x14ac:dyDescent="0.35">
      <c r="A3054" s="110">
        <v>45922</v>
      </c>
      <c r="B3054" t="s">
        <v>646</v>
      </c>
      <c r="C3054" t="s">
        <v>254</v>
      </c>
      <c r="D3054">
        <v>9</v>
      </c>
      <c r="E3054" t="s">
        <v>3</v>
      </c>
      <c r="F3054" t="s">
        <v>356</v>
      </c>
    </row>
    <row r="3055" spans="1:7" hidden="1" x14ac:dyDescent="0.35">
      <c r="A3055" s="110">
        <v>45922</v>
      </c>
      <c r="B3055" t="s">
        <v>651</v>
      </c>
      <c r="C3055" t="s">
        <v>254</v>
      </c>
      <c r="D3055">
        <v>6</v>
      </c>
      <c r="E3055" t="s">
        <v>3</v>
      </c>
      <c r="F3055" t="s">
        <v>356</v>
      </c>
    </row>
    <row r="3056" spans="1:7" hidden="1" x14ac:dyDescent="0.35">
      <c r="A3056" s="110">
        <v>45922</v>
      </c>
      <c r="B3056" t="s">
        <v>660</v>
      </c>
      <c r="C3056" t="s">
        <v>254</v>
      </c>
      <c r="D3056">
        <v>3.2</v>
      </c>
      <c r="E3056" t="s">
        <v>3</v>
      </c>
      <c r="F3056" t="s">
        <v>356</v>
      </c>
    </row>
    <row r="3057" spans="1:6" hidden="1" x14ac:dyDescent="0.35">
      <c r="A3057" s="110">
        <v>45922</v>
      </c>
      <c r="B3057" t="s">
        <v>700</v>
      </c>
      <c r="C3057" t="s">
        <v>430</v>
      </c>
      <c r="D3057">
        <v>9</v>
      </c>
      <c r="E3057" t="s">
        <v>3</v>
      </c>
      <c r="F3057" t="s">
        <v>356</v>
      </c>
    </row>
    <row r="3058" spans="1:6" hidden="1" x14ac:dyDescent="0.35">
      <c r="A3058" s="110">
        <v>45922</v>
      </c>
      <c r="B3058" t="s">
        <v>145</v>
      </c>
      <c r="C3058" t="s">
        <v>438</v>
      </c>
      <c r="D3058">
        <v>1</v>
      </c>
      <c r="E3058" t="s">
        <v>5</v>
      </c>
      <c r="F3058" t="s">
        <v>356</v>
      </c>
    </row>
    <row r="3059" spans="1:6" hidden="1" x14ac:dyDescent="0.35">
      <c r="A3059" s="110">
        <v>45922</v>
      </c>
      <c r="B3059" t="s">
        <v>150</v>
      </c>
      <c r="C3059" t="s">
        <v>264</v>
      </c>
      <c r="D3059">
        <v>20</v>
      </c>
      <c r="E3059" t="s">
        <v>5</v>
      </c>
      <c r="F3059" t="s">
        <v>356</v>
      </c>
    </row>
    <row r="3060" spans="1:6" hidden="1" x14ac:dyDescent="0.35">
      <c r="A3060" s="110">
        <v>45922</v>
      </c>
      <c r="B3060" t="s">
        <v>146</v>
      </c>
      <c r="C3060" t="s">
        <v>264</v>
      </c>
      <c r="D3060">
        <v>37</v>
      </c>
      <c r="E3060" t="s">
        <v>5</v>
      </c>
      <c r="F3060" t="s">
        <v>356</v>
      </c>
    </row>
    <row r="3061" spans="1:6" hidden="1" x14ac:dyDescent="0.35">
      <c r="A3061" s="110">
        <v>45922</v>
      </c>
      <c r="B3061" t="s">
        <v>138</v>
      </c>
      <c r="C3061" t="s">
        <v>264</v>
      </c>
      <c r="D3061">
        <v>0</v>
      </c>
      <c r="E3061" t="s">
        <v>5</v>
      </c>
      <c r="F3061" t="s">
        <v>356</v>
      </c>
    </row>
    <row r="3062" spans="1:6" hidden="1" x14ac:dyDescent="0.35">
      <c r="A3062" s="110">
        <v>45922</v>
      </c>
      <c r="B3062" t="s">
        <v>142</v>
      </c>
      <c r="C3062" t="s">
        <v>282</v>
      </c>
      <c r="D3062">
        <v>0.5</v>
      </c>
      <c r="E3062" t="s">
        <v>5</v>
      </c>
      <c r="F3062" t="s">
        <v>356</v>
      </c>
    </row>
    <row r="3063" spans="1:6" hidden="1" x14ac:dyDescent="0.35">
      <c r="A3063" s="110">
        <v>45922</v>
      </c>
      <c r="B3063" t="s">
        <v>258</v>
      </c>
      <c r="C3063" t="s">
        <v>282</v>
      </c>
      <c r="D3063">
        <v>0</v>
      </c>
      <c r="E3063" t="s">
        <v>5</v>
      </c>
      <c r="F3063" t="s">
        <v>356</v>
      </c>
    </row>
    <row r="3064" spans="1:6" hidden="1" x14ac:dyDescent="0.35">
      <c r="A3064" s="110">
        <v>45922</v>
      </c>
      <c r="B3064" t="s">
        <v>226</v>
      </c>
      <c r="C3064" t="s">
        <v>282</v>
      </c>
      <c r="D3064">
        <v>0.75</v>
      </c>
      <c r="E3064" t="s">
        <v>5</v>
      </c>
      <c r="F3064" t="s">
        <v>356</v>
      </c>
    </row>
    <row r="3065" spans="1:6" hidden="1" x14ac:dyDescent="0.35">
      <c r="A3065" s="110">
        <v>45922</v>
      </c>
      <c r="B3065" t="s">
        <v>137</v>
      </c>
      <c r="C3065" t="s">
        <v>282</v>
      </c>
      <c r="D3065">
        <v>1.25</v>
      </c>
      <c r="E3065" t="s">
        <v>5</v>
      </c>
      <c r="F3065" t="s">
        <v>356</v>
      </c>
    </row>
    <row r="3066" spans="1:6" hidden="1" x14ac:dyDescent="0.35">
      <c r="A3066" s="110">
        <v>45922</v>
      </c>
      <c r="B3066" t="s">
        <v>136</v>
      </c>
      <c r="C3066" t="s">
        <v>264</v>
      </c>
      <c r="D3066">
        <v>17</v>
      </c>
      <c r="E3066" t="s">
        <v>5</v>
      </c>
      <c r="F3066" t="s">
        <v>356</v>
      </c>
    </row>
    <row r="3067" spans="1:6" hidden="1" x14ac:dyDescent="0.35">
      <c r="A3067" s="110">
        <v>45922</v>
      </c>
      <c r="B3067" t="s">
        <v>147</v>
      </c>
      <c r="C3067" t="s">
        <v>264</v>
      </c>
      <c r="D3067">
        <v>11</v>
      </c>
      <c r="E3067" t="s">
        <v>5</v>
      </c>
      <c r="F3067" t="s">
        <v>356</v>
      </c>
    </row>
    <row r="3068" spans="1:6" hidden="1" x14ac:dyDescent="0.35">
      <c r="A3068" s="110">
        <v>45922</v>
      </c>
      <c r="B3068" t="s">
        <v>135</v>
      </c>
      <c r="C3068" t="s">
        <v>264</v>
      </c>
      <c r="D3068">
        <v>0</v>
      </c>
      <c r="E3068" t="s">
        <v>5</v>
      </c>
      <c r="F3068" t="s">
        <v>356</v>
      </c>
    </row>
    <row r="3069" spans="1:6" hidden="1" x14ac:dyDescent="0.35">
      <c r="A3069" s="110">
        <v>45922</v>
      </c>
      <c r="B3069" t="s">
        <v>139</v>
      </c>
      <c r="C3069" t="s">
        <v>264</v>
      </c>
      <c r="D3069">
        <v>1</v>
      </c>
      <c r="E3069" t="s">
        <v>5</v>
      </c>
      <c r="F3069" t="s">
        <v>356</v>
      </c>
    </row>
    <row r="3070" spans="1:6" hidden="1" x14ac:dyDescent="0.35">
      <c r="A3070" s="110">
        <v>45922</v>
      </c>
      <c r="B3070" t="s">
        <v>131</v>
      </c>
      <c r="E3070" t="s">
        <v>5</v>
      </c>
      <c r="F3070" t="s">
        <v>356</v>
      </c>
    </row>
    <row r="3071" spans="1:6" hidden="1" x14ac:dyDescent="0.35">
      <c r="A3071" s="110">
        <v>45922</v>
      </c>
      <c r="B3071" t="s">
        <v>140</v>
      </c>
      <c r="C3071" t="s">
        <v>282</v>
      </c>
      <c r="D3071">
        <v>3</v>
      </c>
      <c r="E3071" t="s">
        <v>5</v>
      </c>
      <c r="F3071" t="s">
        <v>356</v>
      </c>
    </row>
    <row r="3072" spans="1:6" hidden="1" x14ac:dyDescent="0.35">
      <c r="A3072" s="110">
        <v>45922</v>
      </c>
      <c r="B3072" t="s">
        <v>290</v>
      </c>
      <c r="C3072" t="s">
        <v>254</v>
      </c>
      <c r="D3072">
        <v>0.5</v>
      </c>
      <c r="E3072" t="s">
        <v>5</v>
      </c>
      <c r="F3072" t="s">
        <v>356</v>
      </c>
    </row>
    <row r="3073" spans="1:6" hidden="1" x14ac:dyDescent="0.35">
      <c r="A3073" s="110">
        <v>45922</v>
      </c>
      <c r="B3073" t="s">
        <v>143</v>
      </c>
      <c r="C3073" t="s">
        <v>439</v>
      </c>
      <c r="E3073" t="s">
        <v>5</v>
      </c>
      <c r="F3073" t="s">
        <v>356</v>
      </c>
    </row>
    <row r="3074" spans="1:6" hidden="1" x14ac:dyDescent="0.35">
      <c r="A3074" s="110">
        <v>45922</v>
      </c>
      <c r="B3074" t="s">
        <v>227</v>
      </c>
      <c r="E3074" t="s">
        <v>5</v>
      </c>
      <c r="F3074" t="s">
        <v>356</v>
      </c>
    </row>
    <row r="3075" spans="1:6" hidden="1" x14ac:dyDescent="0.35">
      <c r="A3075" s="110">
        <v>45922</v>
      </c>
      <c r="B3075" t="s">
        <v>148</v>
      </c>
      <c r="C3075" t="s">
        <v>282</v>
      </c>
      <c r="D3075">
        <v>1</v>
      </c>
      <c r="E3075" t="s">
        <v>5</v>
      </c>
      <c r="F3075" t="s">
        <v>356</v>
      </c>
    </row>
    <row r="3076" spans="1:6" hidden="1" x14ac:dyDescent="0.35">
      <c r="A3076" s="110">
        <v>45922</v>
      </c>
      <c r="B3076" t="s">
        <v>149</v>
      </c>
      <c r="C3076" t="s">
        <v>282</v>
      </c>
      <c r="D3076">
        <v>1</v>
      </c>
      <c r="E3076" t="s">
        <v>5</v>
      </c>
      <c r="F3076" t="s">
        <v>356</v>
      </c>
    </row>
    <row r="3077" spans="1:6" hidden="1" x14ac:dyDescent="0.35">
      <c r="A3077" s="110">
        <v>45922</v>
      </c>
      <c r="B3077" t="s">
        <v>289</v>
      </c>
      <c r="C3077" t="s">
        <v>264</v>
      </c>
      <c r="D3077">
        <v>25</v>
      </c>
      <c r="E3077" t="s">
        <v>5</v>
      </c>
      <c r="F3077" t="s">
        <v>356</v>
      </c>
    </row>
    <row r="3078" spans="1:6" hidden="1" x14ac:dyDescent="0.35">
      <c r="A3078" s="110">
        <v>45922</v>
      </c>
      <c r="B3078" t="s">
        <v>132</v>
      </c>
      <c r="C3078" t="s">
        <v>264</v>
      </c>
      <c r="D3078">
        <v>7</v>
      </c>
      <c r="E3078" t="s">
        <v>5</v>
      </c>
      <c r="F3078" t="s">
        <v>356</v>
      </c>
    </row>
    <row r="3079" spans="1:6" hidden="1" x14ac:dyDescent="0.35">
      <c r="A3079" s="110">
        <v>45922</v>
      </c>
      <c r="B3079" t="s">
        <v>144</v>
      </c>
      <c r="C3079" t="s">
        <v>264</v>
      </c>
      <c r="D3079">
        <v>4</v>
      </c>
      <c r="E3079" t="s">
        <v>5</v>
      </c>
      <c r="F3079" t="s">
        <v>356</v>
      </c>
    </row>
    <row r="3080" spans="1:6" hidden="1" x14ac:dyDescent="0.35">
      <c r="A3080" s="110">
        <v>45922</v>
      </c>
      <c r="B3080" t="s">
        <v>349</v>
      </c>
      <c r="C3080" t="s">
        <v>438</v>
      </c>
      <c r="D3080">
        <v>2</v>
      </c>
      <c r="E3080" t="s">
        <v>5</v>
      </c>
      <c r="F3080" t="s">
        <v>356</v>
      </c>
    </row>
    <row r="3081" spans="1:6" hidden="1" x14ac:dyDescent="0.35">
      <c r="A3081" s="110">
        <v>45922</v>
      </c>
      <c r="B3081" t="s">
        <v>134</v>
      </c>
      <c r="C3081" t="s">
        <v>440</v>
      </c>
      <c r="E3081" t="s">
        <v>5</v>
      </c>
      <c r="F3081" t="s">
        <v>356</v>
      </c>
    </row>
    <row r="3082" spans="1:6" hidden="1" x14ac:dyDescent="0.35">
      <c r="A3082" s="110">
        <v>45922</v>
      </c>
      <c r="B3082" t="s">
        <v>453</v>
      </c>
      <c r="C3082" t="s">
        <v>264</v>
      </c>
      <c r="D3082">
        <v>48</v>
      </c>
      <c r="E3082" t="s">
        <v>5</v>
      </c>
      <c r="F3082" t="s">
        <v>356</v>
      </c>
    </row>
    <row r="3083" spans="1:6" hidden="1" x14ac:dyDescent="0.35">
      <c r="A3083" s="110">
        <v>45922</v>
      </c>
      <c r="B3083" t="s">
        <v>441</v>
      </c>
      <c r="C3083" t="s">
        <v>264</v>
      </c>
      <c r="E3083" t="s">
        <v>5</v>
      </c>
      <c r="F3083" t="s">
        <v>356</v>
      </c>
    </row>
    <row r="3084" spans="1:6" hidden="1" x14ac:dyDescent="0.35">
      <c r="A3084" s="110">
        <v>45922</v>
      </c>
      <c r="B3084" t="s">
        <v>442</v>
      </c>
      <c r="C3084" t="s">
        <v>264</v>
      </c>
      <c r="D3084">
        <v>14</v>
      </c>
      <c r="E3084" t="s">
        <v>5</v>
      </c>
      <c r="F3084" t="s">
        <v>356</v>
      </c>
    </row>
    <row r="3085" spans="1:6" hidden="1" x14ac:dyDescent="0.35">
      <c r="A3085" s="110">
        <v>45922</v>
      </c>
      <c r="B3085" t="s">
        <v>443</v>
      </c>
      <c r="C3085" t="s">
        <v>264</v>
      </c>
      <c r="D3085">
        <v>48</v>
      </c>
      <c r="E3085" t="s">
        <v>5</v>
      </c>
      <c r="F3085" t="s">
        <v>356</v>
      </c>
    </row>
    <row r="3086" spans="1:6" hidden="1" x14ac:dyDescent="0.35">
      <c r="A3086" s="110">
        <v>45922</v>
      </c>
      <c r="B3086" t="s">
        <v>455</v>
      </c>
      <c r="C3086" t="s">
        <v>264</v>
      </c>
      <c r="D3086">
        <v>42</v>
      </c>
      <c r="E3086" t="s">
        <v>5</v>
      </c>
      <c r="F3086" t="s">
        <v>356</v>
      </c>
    </row>
    <row r="3087" spans="1:6" hidden="1" x14ac:dyDescent="0.35">
      <c r="A3087" s="110">
        <v>45922</v>
      </c>
      <c r="B3087" t="s">
        <v>444</v>
      </c>
      <c r="C3087" t="s">
        <v>438</v>
      </c>
      <c r="D3087">
        <v>1</v>
      </c>
      <c r="E3087" t="s">
        <v>5</v>
      </c>
      <c r="F3087" t="s">
        <v>356</v>
      </c>
    </row>
    <row r="3088" spans="1:6" hidden="1" x14ac:dyDescent="0.35">
      <c r="A3088" s="110">
        <v>45922</v>
      </c>
      <c r="B3088" t="s">
        <v>445</v>
      </c>
      <c r="C3088" t="s">
        <v>439</v>
      </c>
      <c r="E3088" t="s">
        <v>5</v>
      </c>
      <c r="F3088" t="s">
        <v>356</v>
      </c>
    </row>
    <row r="3089" spans="1:6" hidden="1" x14ac:dyDescent="0.35">
      <c r="A3089" s="110">
        <v>45922</v>
      </c>
      <c r="B3089" t="s">
        <v>446</v>
      </c>
      <c r="C3089" t="s">
        <v>439</v>
      </c>
      <c r="E3089" t="s">
        <v>5</v>
      </c>
      <c r="F3089" t="s">
        <v>356</v>
      </c>
    </row>
    <row r="3090" spans="1:6" hidden="1" x14ac:dyDescent="0.35">
      <c r="A3090" s="110">
        <v>45922</v>
      </c>
      <c r="B3090" t="s">
        <v>447</v>
      </c>
      <c r="C3090" t="s">
        <v>264</v>
      </c>
      <c r="D3090">
        <v>39</v>
      </c>
      <c r="E3090" t="s">
        <v>5</v>
      </c>
      <c r="F3090" t="s">
        <v>356</v>
      </c>
    </row>
    <row r="3091" spans="1:6" hidden="1" x14ac:dyDescent="0.35">
      <c r="A3091" s="110">
        <v>45922</v>
      </c>
      <c r="B3091" t="s">
        <v>448</v>
      </c>
      <c r="C3091" t="s">
        <v>264</v>
      </c>
      <c r="D3091">
        <v>53</v>
      </c>
      <c r="E3091" t="s">
        <v>5</v>
      </c>
      <c r="F3091" t="s">
        <v>356</v>
      </c>
    </row>
    <row r="3092" spans="1:6" hidden="1" x14ac:dyDescent="0.35">
      <c r="A3092" s="110">
        <v>45922</v>
      </c>
      <c r="B3092" t="s">
        <v>467</v>
      </c>
      <c r="C3092" t="s">
        <v>264</v>
      </c>
      <c r="D3092">
        <v>439</v>
      </c>
      <c r="E3092" t="s">
        <v>5</v>
      </c>
      <c r="F3092" t="s">
        <v>356</v>
      </c>
    </row>
    <row r="3093" spans="1:6" hidden="1" x14ac:dyDescent="0.35">
      <c r="A3093" s="110">
        <v>45922</v>
      </c>
      <c r="B3093" t="s">
        <v>453</v>
      </c>
      <c r="C3093" t="s">
        <v>264</v>
      </c>
      <c r="D3093">
        <v>48</v>
      </c>
      <c r="E3093" t="s">
        <v>5</v>
      </c>
      <c r="F3093" t="s">
        <v>356</v>
      </c>
    </row>
    <row r="3094" spans="1:6" hidden="1" x14ac:dyDescent="0.35">
      <c r="A3094" s="110">
        <v>45922</v>
      </c>
      <c r="B3094" t="s">
        <v>468</v>
      </c>
      <c r="C3094" t="s">
        <v>264</v>
      </c>
      <c r="D3094">
        <v>16</v>
      </c>
      <c r="E3094" t="s">
        <v>5</v>
      </c>
      <c r="F3094" t="s">
        <v>356</v>
      </c>
    </row>
    <row r="3095" spans="1:6" hidden="1" x14ac:dyDescent="0.35">
      <c r="A3095" s="110">
        <v>45922</v>
      </c>
      <c r="B3095" t="s">
        <v>469</v>
      </c>
      <c r="C3095" t="s">
        <v>264</v>
      </c>
      <c r="D3095">
        <v>56</v>
      </c>
      <c r="E3095" t="s">
        <v>5</v>
      </c>
      <c r="F3095" t="s">
        <v>356</v>
      </c>
    </row>
    <row r="3096" spans="1:6" hidden="1" x14ac:dyDescent="0.35">
      <c r="A3096" s="110">
        <v>45922</v>
      </c>
      <c r="B3096" t="s">
        <v>470</v>
      </c>
      <c r="C3096" t="s">
        <v>264</v>
      </c>
      <c r="D3096">
        <v>48</v>
      </c>
      <c r="E3096" t="s">
        <v>5</v>
      </c>
      <c r="F3096" t="s">
        <v>356</v>
      </c>
    </row>
    <row r="3097" spans="1:6" hidden="1" x14ac:dyDescent="0.35">
      <c r="A3097" s="110">
        <v>45922</v>
      </c>
      <c r="B3097" t="s">
        <v>519</v>
      </c>
      <c r="C3097" t="s">
        <v>264</v>
      </c>
      <c r="D3097">
        <v>12</v>
      </c>
      <c r="E3097" t="s">
        <v>5</v>
      </c>
      <c r="F3097" t="s">
        <v>356</v>
      </c>
    </row>
    <row r="3098" spans="1:6" hidden="1" x14ac:dyDescent="0.35">
      <c r="A3098" s="110">
        <v>45922</v>
      </c>
      <c r="B3098" t="s">
        <v>520</v>
      </c>
      <c r="C3098" t="s">
        <v>264</v>
      </c>
      <c r="D3098">
        <v>38</v>
      </c>
      <c r="E3098" t="s">
        <v>5</v>
      </c>
      <c r="F3098" t="s">
        <v>356</v>
      </c>
    </row>
    <row r="3099" spans="1:6" hidden="1" x14ac:dyDescent="0.35">
      <c r="A3099" s="110">
        <v>45922</v>
      </c>
      <c r="B3099" t="s">
        <v>521</v>
      </c>
      <c r="C3099" t="s">
        <v>264</v>
      </c>
      <c r="D3099">
        <v>359</v>
      </c>
      <c r="E3099" t="s">
        <v>5</v>
      </c>
      <c r="F3099" t="s">
        <v>356</v>
      </c>
    </row>
    <row r="3100" spans="1:6" hidden="1" x14ac:dyDescent="0.35">
      <c r="A3100" s="110">
        <v>45922</v>
      </c>
      <c r="B3100" t="s">
        <v>522</v>
      </c>
      <c r="C3100" t="s">
        <v>264</v>
      </c>
      <c r="D3100">
        <v>386</v>
      </c>
      <c r="E3100" t="s">
        <v>5</v>
      </c>
      <c r="F3100" t="s">
        <v>356</v>
      </c>
    </row>
    <row r="3101" spans="1:6" hidden="1" x14ac:dyDescent="0.35">
      <c r="A3101" s="110">
        <v>45922</v>
      </c>
      <c r="B3101" t="s">
        <v>523</v>
      </c>
      <c r="C3101" t="s">
        <v>264</v>
      </c>
      <c r="D3101">
        <v>362</v>
      </c>
      <c r="E3101" t="s">
        <v>5</v>
      </c>
      <c r="F3101" t="s">
        <v>356</v>
      </c>
    </row>
    <row r="3102" spans="1:6" hidden="1" x14ac:dyDescent="0.35">
      <c r="A3102" s="110">
        <v>45922</v>
      </c>
      <c r="B3102" t="s">
        <v>524</v>
      </c>
      <c r="C3102" t="s">
        <v>264</v>
      </c>
      <c r="D3102">
        <v>496</v>
      </c>
      <c r="E3102" t="s">
        <v>5</v>
      </c>
      <c r="F3102" t="s">
        <v>356</v>
      </c>
    </row>
    <row r="3103" spans="1:6" hidden="1" x14ac:dyDescent="0.35">
      <c r="A3103" s="110">
        <v>45922</v>
      </c>
      <c r="B3103" t="s">
        <v>525</v>
      </c>
      <c r="C3103" t="s">
        <v>264</v>
      </c>
      <c r="D3103">
        <v>30</v>
      </c>
      <c r="E3103" t="s">
        <v>5</v>
      </c>
      <c r="F3103" t="s">
        <v>356</v>
      </c>
    </row>
    <row r="3104" spans="1:6" hidden="1" x14ac:dyDescent="0.35">
      <c r="A3104" s="110">
        <v>45922</v>
      </c>
      <c r="B3104" t="s">
        <v>526</v>
      </c>
      <c r="C3104" t="s">
        <v>264</v>
      </c>
      <c r="D3104">
        <v>29</v>
      </c>
      <c r="E3104" t="s">
        <v>5</v>
      </c>
      <c r="F3104" t="s">
        <v>356</v>
      </c>
    </row>
    <row r="3105" spans="1:6" hidden="1" x14ac:dyDescent="0.35">
      <c r="A3105" s="110">
        <v>45922</v>
      </c>
      <c r="B3105" t="s">
        <v>449</v>
      </c>
      <c r="C3105" t="s">
        <v>280</v>
      </c>
      <c r="D3105">
        <v>5</v>
      </c>
      <c r="E3105" t="s">
        <v>7</v>
      </c>
      <c r="F3105" t="s">
        <v>356</v>
      </c>
    </row>
    <row r="3106" spans="1:6" hidden="1" x14ac:dyDescent="0.35">
      <c r="A3106" s="110">
        <v>45922</v>
      </c>
      <c r="B3106" t="s">
        <v>450</v>
      </c>
      <c r="C3106" t="s">
        <v>280</v>
      </c>
      <c r="D3106">
        <v>3.7</v>
      </c>
      <c r="E3106" t="s">
        <v>7</v>
      </c>
      <c r="F3106" t="s">
        <v>356</v>
      </c>
    </row>
    <row r="3107" spans="1:6" hidden="1" x14ac:dyDescent="0.35">
      <c r="A3107" s="110">
        <v>45922</v>
      </c>
      <c r="B3107" t="s">
        <v>459</v>
      </c>
      <c r="C3107" t="s">
        <v>280</v>
      </c>
      <c r="D3107">
        <v>2</v>
      </c>
      <c r="E3107" t="s">
        <v>7</v>
      </c>
      <c r="F3107" t="s">
        <v>356</v>
      </c>
    </row>
    <row r="3108" spans="1:6" hidden="1" x14ac:dyDescent="0.35">
      <c r="A3108" s="110">
        <v>45922</v>
      </c>
      <c r="B3108" t="s">
        <v>302</v>
      </c>
      <c r="C3108" t="s">
        <v>280</v>
      </c>
      <c r="D3108">
        <v>2</v>
      </c>
      <c r="E3108" t="s">
        <v>7</v>
      </c>
      <c r="F3108" t="s">
        <v>356</v>
      </c>
    </row>
    <row r="3109" spans="1:6" hidden="1" x14ac:dyDescent="0.35">
      <c r="A3109" s="110">
        <v>45922</v>
      </c>
      <c r="B3109" t="s">
        <v>141</v>
      </c>
      <c r="C3109" t="s">
        <v>264</v>
      </c>
      <c r="D3109">
        <v>1</v>
      </c>
      <c r="E3109" t="s">
        <v>7</v>
      </c>
      <c r="F3109" t="s">
        <v>356</v>
      </c>
    </row>
    <row r="3110" spans="1:6" hidden="1" x14ac:dyDescent="0.35">
      <c r="A3110" s="110">
        <v>45922</v>
      </c>
      <c r="B3110" t="s">
        <v>303</v>
      </c>
      <c r="C3110" t="s">
        <v>264</v>
      </c>
      <c r="D3110">
        <v>3</v>
      </c>
      <c r="E3110" t="s">
        <v>7</v>
      </c>
      <c r="F3110" t="s">
        <v>356</v>
      </c>
    </row>
    <row r="3111" spans="1:6" hidden="1" x14ac:dyDescent="0.35">
      <c r="A3111" s="110">
        <v>45922</v>
      </c>
      <c r="B3111" t="s">
        <v>301</v>
      </c>
      <c r="C3111" t="s">
        <v>280</v>
      </c>
      <c r="D3111">
        <v>5</v>
      </c>
      <c r="E3111" t="s">
        <v>7</v>
      </c>
      <c r="F3111" t="s">
        <v>356</v>
      </c>
    </row>
    <row r="3112" spans="1:6" hidden="1" x14ac:dyDescent="0.35">
      <c r="A3112" s="110">
        <v>45922</v>
      </c>
      <c r="B3112" t="s">
        <v>308</v>
      </c>
      <c r="C3112" t="s">
        <v>264</v>
      </c>
      <c r="D3112">
        <v>0</v>
      </c>
      <c r="E3112" t="s">
        <v>7</v>
      </c>
      <c r="F3112" t="s">
        <v>356</v>
      </c>
    </row>
    <row r="3113" spans="1:6" hidden="1" x14ac:dyDescent="0.35">
      <c r="A3113" s="110">
        <v>45922</v>
      </c>
      <c r="B3113" t="s">
        <v>458</v>
      </c>
      <c r="C3113" t="s">
        <v>264</v>
      </c>
      <c r="D3113">
        <v>0</v>
      </c>
      <c r="E3113" t="s">
        <v>7</v>
      </c>
      <c r="F3113" t="s">
        <v>356</v>
      </c>
    </row>
    <row r="3114" spans="1:6" hidden="1" x14ac:dyDescent="0.35">
      <c r="A3114" s="110">
        <v>45922</v>
      </c>
      <c r="B3114" t="s">
        <v>306</v>
      </c>
      <c r="C3114" t="s">
        <v>264</v>
      </c>
      <c r="D3114">
        <v>5</v>
      </c>
      <c r="E3114" t="s">
        <v>7</v>
      </c>
      <c r="F3114" t="s">
        <v>356</v>
      </c>
    </row>
    <row r="3115" spans="1:6" hidden="1" x14ac:dyDescent="0.35">
      <c r="A3115" s="110">
        <v>45922</v>
      </c>
      <c r="B3115" t="s">
        <v>342</v>
      </c>
      <c r="C3115" t="s">
        <v>280</v>
      </c>
      <c r="D3115">
        <v>0</v>
      </c>
      <c r="E3115" t="s">
        <v>7</v>
      </c>
      <c r="F3115" t="s">
        <v>356</v>
      </c>
    </row>
    <row r="3116" spans="1:6" hidden="1" x14ac:dyDescent="0.35">
      <c r="A3116" s="110">
        <v>45922</v>
      </c>
      <c r="B3116" t="s">
        <v>452</v>
      </c>
      <c r="C3116" t="s">
        <v>264</v>
      </c>
      <c r="D3116">
        <v>0</v>
      </c>
      <c r="E3116" t="s">
        <v>7</v>
      </c>
      <c r="F3116" t="s">
        <v>356</v>
      </c>
    </row>
    <row r="3117" spans="1:6" hidden="1" x14ac:dyDescent="0.35">
      <c r="A3117" s="110">
        <v>45922</v>
      </c>
      <c r="B3117" t="s">
        <v>304</v>
      </c>
      <c r="C3117" t="s">
        <v>264</v>
      </c>
      <c r="D3117">
        <v>3</v>
      </c>
      <c r="E3117" t="s">
        <v>7</v>
      </c>
      <c r="F3117" t="s">
        <v>356</v>
      </c>
    </row>
    <row r="3118" spans="1:6" hidden="1" x14ac:dyDescent="0.35">
      <c r="A3118" s="110">
        <v>45922</v>
      </c>
      <c r="B3118" t="s">
        <v>311</v>
      </c>
      <c r="C3118" t="s">
        <v>264</v>
      </c>
      <c r="D3118">
        <v>5</v>
      </c>
      <c r="E3118" t="s">
        <v>7</v>
      </c>
      <c r="F3118" t="s">
        <v>356</v>
      </c>
    </row>
    <row r="3119" spans="1:6" hidden="1" x14ac:dyDescent="0.35">
      <c r="A3119" s="110">
        <v>45922</v>
      </c>
      <c r="B3119" t="s">
        <v>300</v>
      </c>
      <c r="C3119" t="s">
        <v>280</v>
      </c>
      <c r="D3119">
        <v>0</v>
      </c>
      <c r="E3119" t="s">
        <v>7</v>
      </c>
      <c r="F3119" t="s">
        <v>356</v>
      </c>
    </row>
    <row r="3120" spans="1:6" hidden="1" x14ac:dyDescent="0.35">
      <c r="A3120" s="110">
        <v>45922</v>
      </c>
      <c r="B3120" t="s">
        <v>312</v>
      </c>
      <c r="C3120" t="s">
        <v>264</v>
      </c>
      <c r="D3120">
        <v>0</v>
      </c>
      <c r="E3120" t="s">
        <v>7</v>
      </c>
      <c r="F3120" t="s">
        <v>356</v>
      </c>
    </row>
    <row r="3121" spans="1:6" hidden="1" x14ac:dyDescent="0.35">
      <c r="A3121" s="110">
        <v>45922</v>
      </c>
      <c r="B3121" t="s">
        <v>343</v>
      </c>
      <c r="C3121" t="s">
        <v>264</v>
      </c>
      <c r="D3121">
        <v>0</v>
      </c>
      <c r="E3121" t="s">
        <v>7</v>
      </c>
      <c r="F3121" t="s">
        <v>356</v>
      </c>
    </row>
    <row r="3122" spans="1:6" hidden="1" x14ac:dyDescent="0.35">
      <c r="A3122" s="110">
        <v>45922</v>
      </c>
      <c r="B3122" t="s">
        <v>482</v>
      </c>
      <c r="C3122" t="s">
        <v>280</v>
      </c>
      <c r="D3122">
        <v>5</v>
      </c>
      <c r="E3122" t="s">
        <v>7</v>
      </c>
      <c r="F3122" t="s">
        <v>356</v>
      </c>
    </row>
    <row r="3123" spans="1:6" hidden="1" x14ac:dyDescent="0.35">
      <c r="A3123" s="110">
        <v>45922</v>
      </c>
      <c r="B3123" t="s">
        <v>305</v>
      </c>
      <c r="C3123" t="s">
        <v>264</v>
      </c>
      <c r="D3123">
        <v>7</v>
      </c>
      <c r="E3123" t="s">
        <v>7</v>
      </c>
      <c r="F3123" t="s">
        <v>356</v>
      </c>
    </row>
    <row r="3124" spans="1:6" hidden="1" x14ac:dyDescent="0.35">
      <c r="A3124" s="110">
        <v>45922</v>
      </c>
      <c r="B3124" t="s">
        <v>449</v>
      </c>
      <c r="C3124" t="s">
        <v>280</v>
      </c>
      <c r="D3124">
        <v>5</v>
      </c>
      <c r="E3124" t="s">
        <v>7</v>
      </c>
      <c r="F3124" t="s">
        <v>356</v>
      </c>
    </row>
    <row r="3125" spans="1:6" hidden="1" x14ac:dyDescent="0.35">
      <c r="A3125" s="110">
        <v>45922</v>
      </c>
      <c r="B3125" t="s">
        <v>481</v>
      </c>
      <c r="C3125" t="s">
        <v>440</v>
      </c>
      <c r="D3125">
        <v>21</v>
      </c>
      <c r="E3125" t="s">
        <v>7</v>
      </c>
      <c r="F3125" t="s">
        <v>356</v>
      </c>
    </row>
    <row r="3126" spans="1:6" hidden="1" x14ac:dyDescent="0.35">
      <c r="A3126" s="110">
        <v>45922</v>
      </c>
      <c r="B3126" t="s">
        <v>247</v>
      </c>
      <c r="C3126" t="s">
        <v>254</v>
      </c>
      <c r="D3126">
        <v>100</v>
      </c>
      <c r="E3126" t="s">
        <v>7</v>
      </c>
      <c r="F3126" t="s">
        <v>356</v>
      </c>
    </row>
    <row r="3127" spans="1:6" hidden="1" x14ac:dyDescent="0.35">
      <c r="A3127" s="110">
        <v>45922</v>
      </c>
      <c r="B3127" t="s">
        <v>246</v>
      </c>
      <c r="C3127" t="s">
        <v>254</v>
      </c>
      <c r="D3127">
        <v>75</v>
      </c>
      <c r="E3127" t="s">
        <v>7</v>
      </c>
      <c r="F3127" t="s">
        <v>356</v>
      </c>
    </row>
    <row r="3128" spans="1:6" hidden="1" x14ac:dyDescent="0.35">
      <c r="A3128" s="110">
        <v>45922</v>
      </c>
      <c r="B3128" t="s">
        <v>248</v>
      </c>
      <c r="C3128" t="s">
        <v>254</v>
      </c>
      <c r="D3128">
        <v>12.5</v>
      </c>
      <c r="E3128" t="s">
        <v>7</v>
      </c>
      <c r="F3128" t="s">
        <v>356</v>
      </c>
    </row>
    <row r="3129" spans="1:6" hidden="1" x14ac:dyDescent="0.35">
      <c r="A3129" s="110">
        <v>45922</v>
      </c>
      <c r="B3129" t="s">
        <v>486</v>
      </c>
      <c r="C3129" t="s">
        <v>254</v>
      </c>
      <c r="D3129">
        <v>0.98499999999999999</v>
      </c>
      <c r="E3129" t="s">
        <v>384</v>
      </c>
      <c r="F3129" t="s">
        <v>356</v>
      </c>
    </row>
    <row r="3130" spans="1:6" hidden="1" x14ac:dyDescent="0.35">
      <c r="A3130" s="110">
        <v>45922</v>
      </c>
      <c r="B3130" t="s">
        <v>309</v>
      </c>
      <c r="C3130" t="s">
        <v>254</v>
      </c>
      <c r="D3130">
        <v>1</v>
      </c>
      <c r="E3130" t="s">
        <v>384</v>
      </c>
      <c r="F3130" t="s">
        <v>356</v>
      </c>
    </row>
    <row r="3131" spans="1:6" hidden="1" x14ac:dyDescent="0.35">
      <c r="A3131" s="110">
        <v>45922</v>
      </c>
      <c r="B3131" t="s">
        <v>222</v>
      </c>
      <c r="C3131" t="s">
        <v>254</v>
      </c>
      <c r="D3131">
        <v>7.7</v>
      </c>
      <c r="E3131" t="s">
        <v>1</v>
      </c>
      <c r="F3131" t="s">
        <v>356</v>
      </c>
    </row>
    <row r="3132" spans="1:6" hidden="1" x14ac:dyDescent="0.35">
      <c r="A3132" s="110">
        <v>45922</v>
      </c>
      <c r="B3132" t="s">
        <v>220</v>
      </c>
      <c r="C3132" t="s">
        <v>254</v>
      </c>
      <c r="D3132">
        <v>7.28</v>
      </c>
      <c r="E3132" t="s">
        <v>1</v>
      </c>
      <c r="F3132" t="s">
        <v>356</v>
      </c>
    </row>
    <row r="3133" spans="1:6" hidden="1" x14ac:dyDescent="0.35">
      <c r="A3133" s="110">
        <v>45922</v>
      </c>
      <c r="B3133" t="s">
        <v>249</v>
      </c>
      <c r="C3133" t="s">
        <v>254</v>
      </c>
      <c r="D3133">
        <v>28</v>
      </c>
      <c r="E3133" t="s">
        <v>1</v>
      </c>
      <c r="F3133" t="s">
        <v>356</v>
      </c>
    </row>
    <row r="3134" spans="1:6" hidden="1" x14ac:dyDescent="0.35">
      <c r="A3134" s="110">
        <v>45922</v>
      </c>
      <c r="B3134" t="s">
        <v>251</v>
      </c>
      <c r="C3134" t="s">
        <v>254</v>
      </c>
      <c r="D3134">
        <v>1.06</v>
      </c>
      <c r="E3134" t="s">
        <v>1</v>
      </c>
      <c r="F3134" t="s">
        <v>356</v>
      </c>
    </row>
    <row r="3135" spans="1:6" hidden="1" x14ac:dyDescent="0.35">
      <c r="A3135" s="110">
        <v>45922</v>
      </c>
      <c r="B3135" t="s">
        <v>675</v>
      </c>
      <c r="C3135" t="s">
        <v>254</v>
      </c>
      <c r="D3135">
        <v>9.2850000000000001</v>
      </c>
      <c r="E3135" t="s">
        <v>3</v>
      </c>
      <c r="F3135" t="s">
        <v>356</v>
      </c>
    </row>
    <row r="3136" spans="1:6" hidden="1" x14ac:dyDescent="0.35">
      <c r="A3136" s="110">
        <v>45922</v>
      </c>
      <c r="B3136" t="s">
        <v>217</v>
      </c>
      <c r="C3136" t="s">
        <v>254</v>
      </c>
      <c r="D3136">
        <v>3.35</v>
      </c>
      <c r="E3136" t="s">
        <v>1</v>
      </c>
      <c r="F3136" t="s">
        <v>356</v>
      </c>
    </row>
    <row r="3137" spans="1:6" hidden="1" x14ac:dyDescent="0.35">
      <c r="A3137" s="110">
        <v>45922</v>
      </c>
      <c r="B3137" t="s">
        <v>204</v>
      </c>
      <c r="C3137" t="s">
        <v>254</v>
      </c>
      <c r="D3137">
        <v>0.9</v>
      </c>
      <c r="E3137" t="s">
        <v>3</v>
      </c>
      <c r="F3137" t="s">
        <v>356</v>
      </c>
    </row>
    <row r="3138" spans="1:6" hidden="1" x14ac:dyDescent="0.35">
      <c r="A3138" s="110">
        <v>45922</v>
      </c>
      <c r="B3138" t="s">
        <v>250</v>
      </c>
      <c r="C3138" t="s">
        <v>254</v>
      </c>
      <c r="D3138">
        <v>0.88</v>
      </c>
      <c r="E3138" t="s">
        <v>3</v>
      </c>
      <c r="F3138" t="s">
        <v>356</v>
      </c>
    </row>
    <row r="3139" spans="1:6" hidden="1" x14ac:dyDescent="0.35">
      <c r="A3139" s="110">
        <v>45922</v>
      </c>
      <c r="B3139" t="s">
        <v>198</v>
      </c>
      <c r="C3139" t="s">
        <v>254</v>
      </c>
      <c r="D3139">
        <v>2.15</v>
      </c>
      <c r="E3139" t="s">
        <v>384</v>
      </c>
      <c r="F3139" t="s">
        <v>356</v>
      </c>
    </row>
    <row r="3140" spans="1:6" hidden="1" x14ac:dyDescent="0.35">
      <c r="A3140" s="110">
        <v>45922</v>
      </c>
      <c r="B3140" t="s">
        <v>206</v>
      </c>
      <c r="C3140" t="s">
        <v>254</v>
      </c>
      <c r="D3140">
        <v>0.52500000000000002</v>
      </c>
      <c r="E3140" t="s">
        <v>384</v>
      </c>
      <c r="F3140" t="s">
        <v>356</v>
      </c>
    </row>
    <row r="3141" spans="1:6" hidden="1" x14ac:dyDescent="0.35">
      <c r="A3141" s="110">
        <v>45922</v>
      </c>
      <c r="B3141" t="s">
        <v>661</v>
      </c>
      <c r="C3141" t="s">
        <v>254</v>
      </c>
      <c r="D3141">
        <v>0.95</v>
      </c>
      <c r="E3141" t="s">
        <v>3</v>
      </c>
      <c r="F3141" t="s">
        <v>356</v>
      </c>
    </row>
    <row r="3142" spans="1:6" hidden="1" x14ac:dyDescent="0.35">
      <c r="A3142" s="110">
        <v>45922</v>
      </c>
      <c r="B3142" t="s">
        <v>221</v>
      </c>
      <c r="C3142" t="s">
        <v>254</v>
      </c>
      <c r="D3142">
        <v>3.65</v>
      </c>
      <c r="E3142" t="s">
        <v>3</v>
      </c>
      <c r="F3142" t="s">
        <v>356</v>
      </c>
    </row>
    <row r="3143" spans="1:6" hidden="1" x14ac:dyDescent="0.35">
      <c r="A3143" s="110">
        <v>45922</v>
      </c>
      <c r="B3143" t="s">
        <v>676</v>
      </c>
      <c r="C3143" t="s">
        <v>254</v>
      </c>
      <c r="D3143">
        <v>1.36</v>
      </c>
      <c r="E3143" t="s">
        <v>3</v>
      </c>
      <c r="F3143" t="s">
        <v>356</v>
      </c>
    </row>
    <row r="3144" spans="1:6" hidden="1" x14ac:dyDescent="0.35">
      <c r="A3144" s="110">
        <v>45922</v>
      </c>
      <c r="B3144" t="s">
        <v>677</v>
      </c>
      <c r="C3144" t="s">
        <v>254</v>
      </c>
      <c r="D3144">
        <v>0.5</v>
      </c>
      <c r="E3144" t="s">
        <v>3</v>
      </c>
      <c r="F3144" t="s">
        <v>356</v>
      </c>
    </row>
    <row r="3145" spans="1:6" hidden="1" x14ac:dyDescent="0.35">
      <c r="A3145" s="110">
        <v>45922</v>
      </c>
      <c r="B3145" t="s">
        <v>252</v>
      </c>
      <c r="C3145" t="s">
        <v>254</v>
      </c>
      <c r="D3145">
        <v>0</v>
      </c>
      <c r="E3145" t="s">
        <v>1</v>
      </c>
      <c r="F3145" t="s">
        <v>356</v>
      </c>
    </row>
    <row r="3146" spans="1:6" hidden="1" x14ac:dyDescent="0.35">
      <c r="A3146" s="110">
        <v>45922</v>
      </c>
      <c r="B3146" t="s">
        <v>173</v>
      </c>
      <c r="C3146" t="s">
        <v>254</v>
      </c>
      <c r="D3146">
        <v>1.43</v>
      </c>
      <c r="E3146" t="s">
        <v>1</v>
      </c>
      <c r="F3146" t="s">
        <v>356</v>
      </c>
    </row>
    <row r="3147" spans="1:6" hidden="1" x14ac:dyDescent="0.35">
      <c r="A3147" s="110">
        <v>45922</v>
      </c>
      <c r="B3147" t="s">
        <v>218</v>
      </c>
      <c r="C3147" t="s">
        <v>254</v>
      </c>
      <c r="D3147">
        <v>1.5</v>
      </c>
      <c r="E3147" t="s">
        <v>1</v>
      </c>
      <c r="F3147" t="s">
        <v>356</v>
      </c>
    </row>
    <row r="3148" spans="1:6" hidden="1" x14ac:dyDescent="0.35">
      <c r="A3148" s="110">
        <v>45922</v>
      </c>
      <c r="B3148" t="s">
        <v>224</v>
      </c>
      <c r="C3148" t="s">
        <v>254</v>
      </c>
      <c r="D3148">
        <v>0.80500000000000005</v>
      </c>
      <c r="E3148" t="s">
        <v>1</v>
      </c>
      <c r="F3148" t="s">
        <v>356</v>
      </c>
    </row>
    <row r="3149" spans="1:6" hidden="1" x14ac:dyDescent="0.35">
      <c r="A3149" s="110">
        <v>45922</v>
      </c>
      <c r="B3149" t="s">
        <v>336</v>
      </c>
      <c r="C3149" t="s">
        <v>254</v>
      </c>
      <c r="D3149">
        <v>0.36499999999999999</v>
      </c>
      <c r="E3149" t="s">
        <v>384</v>
      </c>
      <c r="F3149" t="s">
        <v>356</v>
      </c>
    </row>
    <row r="3150" spans="1:6" hidden="1" x14ac:dyDescent="0.35">
      <c r="A3150" s="110">
        <v>45922</v>
      </c>
      <c r="B3150" t="s">
        <v>174</v>
      </c>
      <c r="C3150" t="s">
        <v>254</v>
      </c>
      <c r="D3150">
        <v>0.75</v>
      </c>
      <c r="E3150" t="s">
        <v>1</v>
      </c>
      <c r="F3150" t="s">
        <v>356</v>
      </c>
    </row>
    <row r="3151" spans="1:6" hidden="1" x14ac:dyDescent="0.35">
      <c r="A3151" s="110">
        <v>45922</v>
      </c>
      <c r="B3151" t="s">
        <v>432</v>
      </c>
      <c r="C3151" t="s">
        <v>254</v>
      </c>
      <c r="D3151">
        <v>0.2</v>
      </c>
      <c r="E3151" t="s">
        <v>1</v>
      </c>
      <c r="F3151" t="s">
        <v>356</v>
      </c>
    </row>
    <row r="3152" spans="1:6" hidden="1" x14ac:dyDescent="0.35">
      <c r="A3152" s="110">
        <v>45922</v>
      </c>
      <c r="B3152" t="s">
        <v>203</v>
      </c>
      <c r="C3152" t="s">
        <v>254</v>
      </c>
      <c r="D3152">
        <v>10.25</v>
      </c>
      <c r="E3152" t="s">
        <v>384</v>
      </c>
      <c r="F3152" t="s">
        <v>356</v>
      </c>
    </row>
    <row r="3153" spans="1:7" hidden="1" x14ac:dyDescent="0.35">
      <c r="A3153" s="110">
        <v>45922</v>
      </c>
      <c r="B3153" t="s">
        <v>201</v>
      </c>
      <c r="C3153" t="s">
        <v>254</v>
      </c>
      <c r="D3153">
        <v>1.2</v>
      </c>
      <c r="E3153" t="s">
        <v>3</v>
      </c>
      <c r="F3153" t="s">
        <v>356</v>
      </c>
    </row>
    <row r="3154" spans="1:7" hidden="1" x14ac:dyDescent="0.35">
      <c r="A3154" s="110">
        <v>45922</v>
      </c>
      <c r="B3154" t="s">
        <v>202</v>
      </c>
      <c r="C3154" t="s">
        <v>254</v>
      </c>
      <c r="D3154">
        <v>1.7</v>
      </c>
      <c r="E3154" t="s">
        <v>3</v>
      </c>
      <c r="F3154" t="s">
        <v>356</v>
      </c>
    </row>
    <row r="3155" spans="1:7" hidden="1" x14ac:dyDescent="0.35">
      <c r="A3155" s="110">
        <v>45922</v>
      </c>
      <c r="B3155" t="s">
        <v>200</v>
      </c>
      <c r="C3155" t="s">
        <v>254</v>
      </c>
      <c r="D3155">
        <v>1.7</v>
      </c>
      <c r="E3155" t="s">
        <v>3</v>
      </c>
      <c r="F3155" t="s">
        <v>356</v>
      </c>
    </row>
    <row r="3156" spans="1:7" hidden="1" x14ac:dyDescent="0.35">
      <c r="A3156" s="110">
        <v>45922</v>
      </c>
      <c r="B3156" t="s">
        <v>339</v>
      </c>
      <c r="C3156" t="s">
        <v>254</v>
      </c>
      <c r="D3156">
        <v>0.25</v>
      </c>
      <c r="E3156" t="s">
        <v>384</v>
      </c>
      <c r="F3156" t="s">
        <v>356</v>
      </c>
    </row>
    <row r="3157" spans="1:7" hidden="1" x14ac:dyDescent="0.35">
      <c r="A3157" s="110">
        <v>45922</v>
      </c>
      <c r="B3157" t="s">
        <v>219</v>
      </c>
      <c r="C3157" t="s">
        <v>254</v>
      </c>
      <c r="D3157">
        <v>0.63500000000000001</v>
      </c>
      <c r="E3157" t="s">
        <v>1</v>
      </c>
      <c r="F3157" t="s">
        <v>356</v>
      </c>
    </row>
    <row r="3158" spans="1:7" hidden="1" x14ac:dyDescent="0.35">
      <c r="A3158" s="110">
        <v>45922</v>
      </c>
      <c r="B3158" t="s">
        <v>281</v>
      </c>
      <c r="C3158" t="s">
        <v>254</v>
      </c>
      <c r="D3158">
        <v>0.43</v>
      </c>
      <c r="E3158" t="s">
        <v>384</v>
      </c>
      <c r="F3158" t="s">
        <v>356</v>
      </c>
    </row>
    <row r="3159" spans="1:7" hidden="1" x14ac:dyDescent="0.35">
      <c r="A3159" s="110">
        <v>45922</v>
      </c>
      <c r="B3159" t="s">
        <v>235</v>
      </c>
      <c r="C3159" t="s">
        <v>254</v>
      </c>
      <c r="D3159">
        <v>2.5</v>
      </c>
      <c r="E3159" t="s">
        <v>384</v>
      </c>
      <c r="F3159" t="s">
        <v>356</v>
      </c>
    </row>
    <row r="3160" spans="1:7" hidden="1" x14ac:dyDescent="0.35">
      <c r="A3160" s="110">
        <v>45922</v>
      </c>
      <c r="B3160" t="s">
        <v>236</v>
      </c>
      <c r="C3160" t="s">
        <v>254</v>
      </c>
      <c r="D3160">
        <v>3.5</v>
      </c>
      <c r="E3160" t="s">
        <v>384</v>
      </c>
      <c r="F3160" t="s">
        <v>356</v>
      </c>
    </row>
    <row r="3161" spans="1:7" hidden="1" x14ac:dyDescent="0.35">
      <c r="A3161" s="110">
        <v>45922</v>
      </c>
      <c r="B3161" t="s">
        <v>225</v>
      </c>
      <c r="C3161" t="s">
        <v>254</v>
      </c>
      <c r="D3161">
        <v>4</v>
      </c>
      <c r="E3161" t="s">
        <v>1</v>
      </c>
      <c r="F3161" t="s">
        <v>356</v>
      </c>
    </row>
    <row r="3162" spans="1:7" hidden="1" x14ac:dyDescent="0.35">
      <c r="A3162" s="110">
        <v>45922</v>
      </c>
      <c r="B3162" t="s">
        <v>110</v>
      </c>
      <c r="C3162" t="s">
        <v>254</v>
      </c>
      <c r="D3162">
        <v>6.4</v>
      </c>
      <c r="E3162" t="s">
        <v>3</v>
      </c>
      <c r="F3162" t="s">
        <v>356</v>
      </c>
    </row>
    <row r="3163" spans="1:7" hidden="1" x14ac:dyDescent="0.35">
      <c r="A3163" s="110">
        <v>45922</v>
      </c>
      <c r="B3163" t="s">
        <v>241</v>
      </c>
      <c r="C3163" t="s">
        <v>254</v>
      </c>
      <c r="D3163">
        <v>5.2</v>
      </c>
      <c r="E3163" t="s">
        <v>384</v>
      </c>
      <c r="F3163" t="s">
        <v>356</v>
      </c>
    </row>
    <row r="3164" spans="1:7" hidden="1" x14ac:dyDescent="0.35">
      <c r="A3164" s="110">
        <v>45922</v>
      </c>
      <c r="B3164" t="s">
        <v>179</v>
      </c>
      <c r="C3164" t="s">
        <v>280</v>
      </c>
      <c r="D3164">
        <v>0.4</v>
      </c>
      <c r="E3164" t="s">
        <v>384</v>
      </c>
      <c r="F3164" t="s">
        <v>356</v>
      </c>
    </row>
    <row r="3165" spans="1:7" hidden="1" x14ac:dyDescent="0.35">
      <c r="A3165" s="110">
        <v>45922</v>
      </c>
      <c r="B3165" t="s">
        <v>335</v>
      </c>
      <c r="C3165" t="s">
        <v>280</v>
      </c>
      <c r="D3165">
        <v>2.2000000000000002</v>
      </c>
      <c r="E3165" t="s">
        <v>3</v>
      </c>
      <c r="F3165" t="s">
        <v>356</v>
      </c>
    </row>
    <row r="3166" spans="1:7" hidden="1" x14ac:dyDescent="0.35">
      <c r="A3166" s="110">
        <v>45922</v>
      </c>
      <c r="B3166" t="s">
        <v>25</v>
      </c>
      <c r="C3166" t="s">
        <v>280</v>
      </c>
      <c r="D3166">
        <v>1.6</v>
      </c>
      <c r="E3166" t="s">
        <v>3</v>
      </c>
      <c r="F3166" t="s">
        <v>356</v>
      </c>
    </row>
    <row r="3167" spans="1:7" hidden="1" x14ac:dyDescent="0.35">
      <c r="A3167" s="110">
        <v>45922</v>
      </c>
      <c r="B3167" t="s">
        <v>127</v>
      </c>
      <c r="C3167" t="s">
        <v>280</v>
      </c>
      <c r="D3167">
        <v>11</v>
      </c>
      <c r="E3167" t="s">
        <v>383</v>
      </c>
      <c r="F3167" t="s">
        <v>356</v>
      </c>
    </row>
    <row r="3168" spans="1:7" x14ac:dyDescent="0.35">
      <c r="A3168" s="110">
        <v>45922</v>
      </c>
      <c r="B3168" t="s">
        <v>193</v>
      </c>
      <c r="C3168" t="s">
        <v>280</v>
      </c>
      <c r="D3168">
        <v>5</v>
      </c>
      <c r="E3168" t="s">
        <v>383</v>
      </c>
      <c r="F3168" t="s">
        <v>356</v>
      </c>
      <c r="G3168">
        <v>1</v>
      </c>
    </row>
    <row r="3169" spans="1:6" hidden="1" x14ac:dyDescent="0.35">
      <c r="A3169" s="110">
        <v>45922</v>
      </c>
      <c r="B3169" t="s">
        <v>216</v>
      </c>
      <c r="C3169" t="s">
        <v>254</v>
      </c>
      <c r="D3169">
        <v>0.39</v>
      </c>
      <c r="E3169" t="s">
        <v>384</v>
      </c>
      <c r="F3169" t="s">
        <v>356</v>
      </c>
    </row>
    <row r="3170" spans="1:6" hidden="1" x14ac:dyDescent="0.35">
      <c r="A3170" s="110">
        <v>45922</v>
      </c>
      <c r="B3170" t="s">
        <v>331</v>
      </c>
      <c r="C3170" t="s">
        <v>254</v>
      </c>
      <c r="D3170">
        <v>6</v>
      </c>
      <c r="E3170">
        <v>0</v>
      </c>
      <c r="F3170" t="s">
        <v>356</v>
      </c>
    </row>
    <row r="3171" spans="1:6" hidden="1" x14ac:dyDescent="0.35">
      <c r="A3171" s="110">
        <v>45922</v>
      </c>
      <c r="B3171" t="s">
        <v>102</v>
      </c>
      <c r="C3171" t="s">
        <v>254</v>
      </c>
      <c r="D3171">
        <v>2</v>
      </c>
      <c r="E3171" t="s">
        <v>3</v>
      </c>
      <c r="F3171" t="s">
        <v>353</v>
      </c>
    </row>
    <row r="3172" spans="1:6" hidden="1" x14ac:dyDescent="0.35">
      <c r="A3172" s="110">
        <v>45922</v>
      </c>
      <c r="B3172" t="s">
        <v>333</v>
      </c>
      <c r="C3172" t="s">
        <v>254</v>
      </c>
      <c r="D3172">
        <v>0</v>
      </c>
      <c r="E3172" t="s">
        <v>3</v>
      </c>
      <c r="F3172" t="s">
        <v>356</v>
      </c>
    </row>
    <row r="3173" spans="1:6" hidden="1" x14ac:dyDescent="0.35">
      <c r="A3173" s="110">
        <v>45922</v>
      </c>
      <c r="B3173" t="s">
        <v>678</v>
      </c>
      <c r="C3173" t="s">
        <v>264</v>
      </c>
      <c r="D3173">
        <v>155</v>
      </c>
      <c r="E3173" t="s">
        <v>386</v>
      </c>
      <c r="F3173" t="s">
        <v>356</v>
      </c>
    </row>
    <row r="3174" spans="1:6" hidden="1" x14ac:dyDescent="0.35">
      <c r="A3174" s="110">
        <v>45922</v>
      </c>
      <c r="B3174" t="s">
        <v>634</v>
      </c>
      <c r="C3174" t="s">
        <v>254</v>
      </c>
      <c r="D3174">
        <v>5.3</v>
      </c>
      <c r="E3174" t="s">
        <v>3</v>
      </c>
      <c r="F3174" t="s">
        <v>356</v>
      </c>
    </row>
    <row r="3175" spans="1:6" hidden="1" x14ac:dyDescent="0.35">
      <c r="A3175" s="110">
        <v>45922</v>
      </c>
      <c r="B3175" t="s">
        <v>340</v>
      </c>
      <c r="C3175" t="s">
        <v>254</v>
      </c>
      <c r="D3175">
        <v>1.385</v>
      </c>
      <c r="E3175" t="s">
        <v>3</v>
      </c>
      <c r="F3175" t="s">
        <v>356</v>
      </c>
    </row>
    <row r="3176" spans="1:6" hidden="1" x14ac:dyDescent="0.35">
      <c r="A3176" s="110">
        <v>45922</v>
      </c>
      <c r="B3176" t="s">
        <v>168</v>
      </c>
      <c r="C3176" t="s">
        <v>254</v>
      </c>
      <c r="D3176">
        <v>1.63</v>
      </c>
      <c r="E3176" t="s">
        <v>313</v>
      </c>
      <c r="F3176" t="s">
        <v>356</v>
      </c>
    </row>
    <row r="3177" spans="1:6" hidden="1" x14ac:dyDescent="0.35">
      <c r="A3177" s="110">
        <v>45922</v>
      </c>
      <c r="B3177" t="s">
        <v>171</v>
      </c>
      <c r="C3177" t="s">
        <v>254</v>
      </c>
      <c r="D3177">
        <v>1</v>
      </c>
      <c r="E3177" t="s">
        <v>313</v>
      </c>
      <c r="F3177" t="s">
        <v>356</v>
      </c>
    </row>
    <row r="3178" spans="1:6" hidden="1" x14ac:dyDescent="0.35">
      <c r="A3178" s="110">
        <v>45922</v>
      </c>
      <c r="B3178" t="s">
        <v>341</v>
      </c>
      <c r="C3178" t="s">
        <v>254</v>
      </c>
      <c r="D3178">
        <v>1</v>
      </c>
      <c r="E3178" t="s">
        <v>313</v>
      </c>
      <c r="F3178" t="s">
        <v>356</v>
      </c>
    </row>
    <row r="3179" spans="1:6" hidden="1" x14ac:dyDescent="0.35">
      <c r="A3179" s="110">
        <v>45922</v>
      </c>
      <c r="B3179" t="s">
        <v>153</v>
      </c>
      <c r="C3179" t="s">
        <v>254</v>
      </c>
      <c r="D3179">
        <v>2</v>
      </c>
      <c r="E3179" t="s">
        <v>386</v>
      </c>
      <c r="F3179" t="s">
        <v>356</v>
      </c>
    </row>
    <row r="3180" spans="1:6" hidden="1" x14ac:dyDescent="0.35">
      <c r="A3180" s="110">
        <v>45922</v>
      </c>
      <c r="B3180" t="s">
        <v>232</v>
      </c>
      <c r="C3180" t="s">
        <v>254</v>
      </c>
      <c r="D3180">
        <v>0.02</v>
      </c>
      <c r="E3180" t="s">
        <v>386</v>
      </c>
      <c r="F3180" t="s">
        <v>356</v>
      </c>
    </row>
    <row r="3181" spans="1:6" hidden="1" x14ac:dyDescent="0.35">
      <c r="A3181" s="110">
        <v>45922</v>
      </c>
      <c r="B3181" t="s">
        <v>152</v>
      </c>
      <c r="C3181" t="s">
        <v>254</v>
      </c>
      <c r="D3181">
        <v>0.70499999999999996</v>
      </c>
      <c r="E3181" t="s">
        <v>386</v>
      </c>
      <c r="F3181" t="s">
        <v>356</v>
      </c>
    </row>
    <row r="3182" spans="1:6" hidden="1" x14ac:dyDescent="0.35">
      <c r="A3182" s="110">
        <v>45922</v>
      </c>
      <c r="B3182" t="s">
        <v>666</v>
      </c>
      <c r="C3182" t="s">
        <v>254</v>
      </c>
      <c r="D3182">
        <v>0.62</v>
      </c>
      <c r="E3182" t="s">
        <v>386</v>
      </c>
      <c r="F3182" t="s">
        <v>356</v>
      </c>
    </row>
    <row r="3183" spans="1:6" hidden="1" x14ac:dyDescent="0.35">
      <c r="A3183" s="110">
        <v>45922</v>
      </c>
      <c r="B3183" t="s">
        <v>154</v>
      </c>
      <c r="C3183" t="s">
        <v>254</v>
      </c>
      <c r="D3183">
        <v>3.3</v>
      </c>
      <c r="E3183" t="s">
        <v>386</v>
      </c>
      <c r="F3183" t="s">
        <v>356</v>
      </c>
    </row>
    <row r="3184" spans="1:6" hidden="1" x14ac:dyDescent="0.35">
      <c r="A3184" s="110">
        <v>45922</v>
      </c>
      <c r="B3184" t="s">
        <v>156</v>
      </c>
      <c r="C3184" t="s">
        <v>254</v>
      </c>
      <c r="D3184">
        <v>2</v>
      </c>
      <c r="E3184" t="s">
        <v>386</v>
      </c>
      <c r="F3184" t="s">
        <v>356</v>
      </c>
    </row>
    <row r="3185" spans="1:6" hidden="1" x14ac:dyDescent="0.35">
      <c r="A3185" s="110">
        <v>45922</v>
      </c>
      <c r="B3185" t="s">
        <v>163</v>
      </c>
      <c r="E3185" t="s">
        <v>386</v>
      </c>
      <c r="F3185" t="s">
        <v>356</v>
      </c>
    </row>
    <row r="3186" spans="1:6" hidden="1" x14ac:dyDescent="0.35">
      <c r="A3186" s="110">
        <v>45922</v>
      </c>
      <c r="B3186" t="s">
        <v>45</v>
      </c>
      <c r="C3186" t="s">
        <v>254</v>
      </c>
      <c r="D3186">
        <v>1.865</v>
      </c>
      <c r="E3186" t="s">
        <v>386</v>
      </c>
      <c r="F3186" t="s">
        <v>356</v>
      </c>
    </row>
    <row r="3187" spans="1:6" hidden="1" x14ac:dyDescent="0.35">
      <c r="A3187" s="110">
        <v>45922</v>
      </c>
      <c r="B3187" t="s">
        <v>483</v>
      </c>
      <c r="C3187" t="s">
        <v>264</v>
      </c>
      <c r="D3187">
        <v>50</v>
      </c>
      <c r="E3187" t="s">
        <v>5</v>
      </c>
      <c r="F3187" t="s">
        <v>356</v>
      </c>
    </row>
    <row r="3188" spans="1:6" hidden="1" x14ac:dyDescent="0.35">
      <c r="A3188" s="110">
        <v>45922</v>
      </c>
      <c r="B3188" t="s">
        <v>482</v>
      </c>
      <c r="C3188" t="s">
        <v>280</v>
      </c>
      <c r="D3188">
        <v>5</v>
      </c>
      <c r="E3188" t="s">
        <v>7</v>
      </c>
      <c r="F3188" t="s">
        <v>356</v>
      </c>
    </row>
    <row r="3189" spans="1:6" hidden="1" x14ac:dyDescent="0.35">
      <c r="A3189" s="110">
        <v>45922</v>
      </c>
      <c r="B3189" t="s">
        <v>342</v>
      </c>
      <c r="C3189" t="s">
        <v>280</v>
      </c>
      <c r="D3189">
        <v>8</v>
      </c>
      <c r="E3189" t="s">
        <v>7</v>
      </c>
      <c r="F3189" t="s">
        <v>356</v>
      </c>
    </row>
    <row r="3190" spans="1:6" hidden="1" x14ac:dyDescent="0.35">
      <c r="A3190" s="110">
        <v>45922</v>
      </c>
      <c r="B3190" t="s">
        <v>300</v>
      </c>
      <c r="C3190" t="s">
        <v>280</v>
      </c>
      <c r="D3190">
        <v>10</v>
      </c>
      <c r="E3190" t="s">
        <v>7</v>
      </c>
      <c r="F3190" t="s">
        <v>356</v>
      </c>
    </row>
    <row r="3191" spans="1:6" hidden="1" x14ac:dyDescent="0.35">
      <c r="A3191" s="110">
        <v>45929</v>
      </c>
      <c r="B3191" t="s">
        <v>550</v>
      </c>
      <c r="C3191" t="s">
        <v>257</v>
      </c>
      <c r="D3191">
        <v>0.25</v>
      </c>
      <c r="E3191" t="s">
        <v>386</v>
      </c>
      <c r="F3191" t="s">
        <v>356</v>
      </c>
    </row>
    <row r="3192" spans="1:6" hidden="1" x14ac:dyDescent="0.35">
      <c r="A3192" s="110">
        <v>45929</v>
      </c>
      <c r="B3192" t="s">
        <v>45</v>
      </c>
      <c r="C3192" t="s">
        <v>254</v>
      </c>
      <c r="D3192">
        <v>2.2000000000000002</v>
      </c>
      <c r="E3192" t="s">
        <v>386</v>
      </c>
      <c r="F3192" t="s">
        <v>356</v>
      </c>
    </row>
    <row r="3193" spans="1:6" hidden="1" x14ac:dyDescent="0.35">
      <c r="A3193" s="110">
        <v>45929</v>
      </c>
      <c r="B3193" t="s">
        <v>628</v>
      </c>
      <c r="C3193" t="s">
        <v>257</v>
      </c>
      <c r="D3193">
        <v>1</v>
      </c>
      <c r="E3193" t="s">
        <v>386</v>
      </c>
      <c r="F3193" t="s">
        <v>356</v>
      </c>
    </row>
    <row r="3194" spans="1:6" hidden="1" x14ac:dyDescent="0.35">
      <c r="A3194" s="110">
        <v>45929</v>
      </c>
      <c r="B3194" t="s">
        <v>164</v>
      </c>
      <c r="C3194" t="s">
        <v>254</v>
      </c>
      <c r="D3194">
        <v>1.1000000000000001</v>
      </c>
      <c r="E3194" t="s">
        <v>386</v>
      </c>
      <c r="F3194" t="s">
        <v>356</v>
      </c>
    </row>
    <row r="3195" spans="1:6" hidden="1" x14ac:dyDescent="0.35">
      <c r="A3195" s="110">
        <v>45929</v>
      </c>
      <c r="B3195" t="s">
        <v>512</v>
      </c>
      <c r="C3195" t="s">
        <v>257</v>
      </c>
      <c r="D3195">
        <v>1</v>
      </c>
      <c r="E3195" t="s">
        <v>386</v>
      </c>
      <c r="F3195" t="s">
        <v>356</v>
      </c>
    </row>
    <row r="3196" spans="1:6" hidden="1" x14ac:dyDescent="0.35">
      <c r="A3196" s="110">
        <v>45929</v>
      </c>
      <c r="B3196" t="s">
        <v>268</v>
      </c>
      <c r="C3196" t="s">
        <v>254</v>
      </c>
      <c r="D3196">
        <v>0.6</v>
      </c>
      <c r="E3196" t="s">
        <v>386</v>
      </c>
      <c r="F3196" t="s">
        <v>356</v>
      </c>
    </row>
    <row r="3197" spans="1:6" hidden="1" x14ac:dyDescent="0.35">
      <c r="A3197" s="110">
        <v>45929</v>
      </c>
      <c r="B3197" t="s">
        <v>165</v>
      </c>
      <c r="C3197" t="s">
        <v>254</v>
      </c>
      <c r="D3197">
        <v>0.2</v>
      </c>
      <c r="E3197" t="s">
        <v>386</v>
      </c>
      <c r="F3197" t="s">
        <v>356</v>
      </c>
    </row>
    <row r="3198" spans="1:6" hidden="1" x14ac:dyDescent="0.35">
      <c r="A3198" s="110">
        <v>45929</v>
      </c>
      <c r="B3198" t="s">
        <v>691</v>
      </c>
      <c r="C3198" t="s">
        <v>254</v>
      </c>
      <c r="D3198">
        <v>4</v>
      </c>
      <c r="E3198" t="s">
        <v>386</v>
      </c>
      <c r="F3198" t="s">
        <v>356</v>
      </c>
    </row>
    <row r="3199" spans="1:6" hidden="1" x14ac:dyDescent="0.35">
      <c r="A3199" s="110">
        <v>45929</v>
      </c>
      <c r="B3199" t="s">
        <v>156</v>
      </c>
      <c r="C3199" t="s">
        <v>257</v>
      </c>
      <c r="D3199">
        <v>0.25</v>
      </c>
      <c r="E3199" t="s">
        <v>386</v>
      </c>
      <c r="F3199" t="s">
        <v>356</v>
      </c>
    </row>
    <row r="3200" spans="1:6" hidden="1" x14ac:dyDescent="0.35">
      <c r="A3200" s="110">
        <v>45929</v>
      </c>
      <c r="B3200" t="s">
        <v>626</v>
      </c>
      <c r="C3200" t="s">
        <v>254</v>
      </c>
      <c r="D3200">
        <v>2</v>
      </c>
      <c r="E3200" t="s">
        <v>3</v>
      </c>
      <c r="F3200" t="s">
        <v>356</v>
      </c>
    </row>
    <row r="3201" spans="1:6" hidden="1" x14ac:dyDescent="0.35">
      <c r="A3201" s="110">
        <v>45929</v>
      </c>
      <c r="B3201" t="s">
        <v>516</v>
      </c>
      <c r="C3201" t="s">
        <v>254</v>
      </c>
      <c r="D3201">
        <v>2.1</v>
      </c>
      <c r="E3201" t="s">
        <v>3</v>
      </c>
      <c r="F3201" t="s">
        <v>356</v>
      </c>
    </row>
    <row r="3202" spans="1:6" hidden="1" x14ac:dyDescent="0.35">
      <c r="A3202" s="110">
        <v>45929</v>
      </c>
      <c r="B3202" t="s">
        <v>623</v>
      </c>
      <c r="C3202" t="s">
        <v>254</v>
      </c>
      <c r="D3202">
        <v>1.5</v>
      </c>
      <c r="E3202" t="s">
        <v>3</v>
      </c>
      <c r="F3202" t="s">
        <v>356</v>
      </c>
    </row>
    <row r="3203" spans="1:6" hidden="1" x14ac:dyDescent="0.35">
      <c r="A3203" s="110">
        <v>45929</v>
      </c>
      <c r="B3203" t="s">
        <v>55</v>
      </c>
      <c r="C3203" t="s">
        <v>699</v>
      </c>
      <c r="D3203">
        <v>9.5</v>
      </c>
      <c r="E3203" t="s">
        <v>386</v>
      </c>
      <c r="F3203" t="s">
        <v>356</v>
      </c>
    </row>
    <row r="3204" spans="1:6" hidden="1" x14ac:dyDescent="0.35">
      <c r="A3204" s="110">
        <v>45929</v>
      </c>
      <c r="B3204" t="s">
        <v>700</v>
      </c>
      <c r="C3204" t="s">
        <v>430</v>
      </c>
      <c r="D3204">
        <v>5</v>
      </c>
      <c r="E3204" t="s">
        <v>3</v>
      </c>
      <c r="F3204" t="s">
        <v>356</v>
      </c>
    </row>
    <row r="3205" spans="1:6" hidden="1" x14ac:dyDescent="0.35">
      <c r="A3205" s="110">
        <v>45929</v>
      </c>
      <c r="B3205" t="s">
        <v>660</v>
      </c>
      <c r="C3205" t="s">
        <v>704</v>
      </c>
      <c r="D3205">
        <v>1</v>
      </c>
      <c r="E3205" t="s">
        <v>3</v>
      </c>
      <c r="F3205" t="s">
        <v>356</v>
      </c>
    </row>
    <row r="3206" spans="1:6" hidden="1" x14ac:dyDescent="0.35">
      <c r="A3206" s="110">
        <v>45929</v>
      </c>
      <c r="B3206" t="s">
        <v>651</v>
      </c>
      <c r="C3206" t="s">
        <v>254</v>
      </c>
      <c r="D3206">
        <v>6</v>
      </c>
      <c r="E3206" t="s">
        <v>3</v>
      </c>
      <c r="F3206" t="s">
        <v>356</v>
      </c>
    </row>
    <row r="3207" spans="1:6" hidden="1" x14ac:dyDescent="0.35">
      <c r="A3207" s="110">
        <v>45929</v>
      </c>
      <c r="B3207" t="s">
        <v>646</v>
      </c>
      <c r="C3207" t="s">
        <v>254</v>
      </c>
      <c r="D3207">
        <v>6</v>
      </c>
      <c r="E3207" t="s">
        <v>3</v>
      </c>
      <c r="F3207" t="s">
        <v>356</v>
      </c>
    </row>
    <row r="3208" spans="1:6" hidden="1" x14ac:dyDescent="0.35">
      <c r="A3208" s="110">
        <v>45929</v>
      </c>
      <c r="B3208" t="s">
        <v>123</v>
      </c>
      <c r="C3208" t="s">
        <v>704</v>
      </c>
      <c r="D3208">
        <v>4</v>
      </c>
      <c r="E3208" t="s">
        <v>3</v>
      </c>
      <c r="F3208" t="s">
        <v>356</v>
      </c>
    </row>
    <row r="3209" spans="1:6" hidden="1" x14ac:dyDescent="0.35">
      <c r="A3209" s="110">
        <v>45929</v>
      </c>
      <c r="B3209" t="s">
        <v>449</v>
      </c>
      <c r="C3209" t="s">
        <v>280</v>
      </c>
      <c r="D3209">
        <v>4</v>
      </c>
      <c r="E3209" t="s">
        <v>7</v>
      </c>
      <c r="F3209" t="s">
        <v>356</v>
      </c>
    </row>
    <row r="3210" spans="1:6" hidden="1" x14ac:dyDescent="0.35">
      <c r="A3210" s="110">
        <v>45929</v>
      </c>
      <c r="B3210" t="s">
        <v>450</v>
      </c>
      <c r="C3210" t="s">
        <v>280</v>
      </c>
      <c r="D3210">
        <v>3</v>
      </c>
      <c r="E3210" t="s">
        <v>7</v>
      </c>
      <c r="F3210" t="s">
        <v>356</v>
      </c>
    </row>
    <row r="3211" spans="1:6" hidden="1" x14ac:dyDescent="0.35">
      <c r="A3211" s="110">
        <v>45929</v>
      </c>
      <c r="B3211" t="s">
        <v>459</v>
      </c>
      <c r="C3211" t="s">
        <v>280</v>
      </c>
      <c r="D3211">
        <v>2</v>
      </c>
      <c r="E3211" t="s">
        <v>7</v>
      </c>
      <c r="F3211" t="s">
        <v>356</v>
      </c>
    </row>
    <row r="3212" spans="1:6" hidden="1" x14ac:dyDescent="0.35">
      <c r="A3212" s="110">
        <v>45929</v>
      </c>
      <c r="B3212" t="s">
        <v>302</v>
      </c>
      <c r="C3212" t="s">
        <v>280</v>
      </c>
      <c r="D3212">
        <v>1</v>
      </c>
      <c r="E3212" t="s">
        <v>7</v>
      </c>
      <c r="F3212" t="s">
        <v>356</v>
      </c>
    </row>
    <row r="3213" spans="1:6" hidden="1" x14ac:dyDescent="0.35">
      <c r="A3213" s="110">
        <v>45929</v>
      </c>
      <c r="B3213" t="s">
        <v>141</v>
      </c>
      <c r="C3213" t="s">
        <v>264</v>
      </c>
      <c r="D3213">
        <v>0</v>
      </c>
      <c r="E3213" t="s">
        <v>7</v>
      </c>
      <c r="F3213" t="s">
        <v>356</v>
      </c>
    </row>
    <row r="3214" spans="1:6" hidden="1" x14ac:dyDescent="0.35">
      <c r="A3214" s="110">
        <v>45929</v>
      </c>
      <c r="B3214" t="s">
        <v>303</v>
      </c>
      <c r="C3214" t="s">
        <v>264</v>
      </c>
      <c r="D3214">
        <v>0</v>
      </c>
      <c r="E3214" t="s">
        <v>7</v>
      </c>
      <c r="F3214" t="s">
        <v>356</v>
      </c>
    </row>
    <row r="3215" spans="1:6" hidden="1" x14ac:dyDescent="0.35">
      <c r="A3215" s="110">
        <v>45929</v>
      </c>
      <c r="B3215" t="s">
        <v>301</v>
      </c>
      <c r="C3215" t="s">
        <v>280</v>
      </c>
      <c r="D3215">
        <v>4</v>
      </c>
      <c r="E3215" t="s">
        <v>7</v>
      </c>
      <c r="F3215" t="s">
        <v>356</v>
      </c>
    </row>
    <row r="3216" spans="1:6" hidden="1" x14ac:dyDescent="0.35">
      <c r="A3216" s="110">
        <v>45929</v>
      </c>
      <c r="B3216" t="s">
        <v>308</v>
      </c>
      <c r="C3216" t="s">
        <v>264</v>
      </c>
      <c r="D3216">
        <v>0</v>
      </c>
      <c r="E3216" t="s">
        <v>7</v>
      </c>
      <c r="F3216" t="s">
        <v>356</v>
      </c>
    </row>
    <row r="3217" spans="1:6" hidden="1" x14ac:dyDescent="0.35">
      <c r="A3217" s="110">
        <v>45929</v>
      </c>
      <c r="B3217" t="s">
        <v>458</v>
      </c>
      <c r="C3217" t="s">
        <v>264</v>
      </c>
      <c r="D3217">
        <v>0</v>
      </c>
      <c r="E3217" t="s">
        <v>7</v>
      </c>
      <c r="F3217" t="s">
        <v>356</v>
      </c>
    </row>
    <row r="3218" spans="1:6" hidden="1" x14ac:dyDescent="0.35">
      <c r="A3218" s="110">
        <v>45929</v>
      </c>
      <c r="B3218" t="s">
        <v>306</v>
      </c>
      <c r="C3218" t="s">
        <v>264</v>
      </c>
      <c r="D3218">
        <v>5</v>
      </c>
      <c r="E3218" t="s">
        <v>7</v>
      </c>
      <c r="F3218" t="s">
        <v>356</v>
      </c>
    </row>
    <row r="3219" spans="1:6" hidden="1" x14ac:dyDescent="0.35">
      <c r="A3219" s="110">
        <v>45929</v>
      </c>
      <c r="B3219" t="s">
        <v>342</v>
      </c>
      <c r="C3219" t="s">
        <v>280</v>
      </c>
      <c r="D3219">
        <v>0</v>
      </c>
      <c r="E3219" t="s">
        <v>7</v>
      </c>
      <c r="F3219" t="s">
        <v>356</v>
      </c>
    </row>
    <row r="3220" spans="1:6" hidden="1" x14ac:dyDescent="0.35">
      <c r="A3220" s="110">
        <v>45929</v>
      </c>
      <c r="B3220" t="s">
        <v>452</v>
      </c>
      <c r="C3220" t="s">
        <v>264</v>
      </c>
      <c r="D3220">
        <v>0</v>
      </c>
      <c r="E3220" t="s">
        <v>7</v>
      </c>
      <c r="F3220" t="s">
        <v>356</v>
      </c>
    </row>
    <row r="3221" spans="1:6" hidden="1" x14ac:dyDescent="0.35">
      <c r="A3221" s="110">
        <v>45929</v>
      </c>
      <c r="B3221" t="s">
        <v>304</v>
      </c>
      <c r="C3221" t="s">
        <v>264</v>
      </c>
      <c r="D3221">
        <v>1</v>
      </c>
      <c r="E3221" t="s">
        <v>7</v>
      </c>
      <c r="F3221" t="s">
        <v>356</v>
      </c>
    </row>
    <row r="3222" spans="1:6" hidden="1" x14ac:dyDescent="0.35">
      <c r="A3222" s="110">
        <v>45929</v>
      </c>
      <c r="B3222" t="s">
        <v>311</v>
      </c>
      <c r="C3222" t="s">
        <v>264</v>
      </c>
      <c r="D3222">
        <v>1</v>
      </c>
      <c r="E3222" t="s">
        <v>7</v>
      </c>
      <c r="F3222" t="s">
        <v>356</v>
      </c>
    </row>
    <row r="3223" spans="1:6" hidden="1" x14ac:dyDescent="0.35">
      <c r="A3223" s="110">
        <v>45929</v>
      </c>
      <c r="B3223" t="s">
        <v>300</v>
      </c>
      <c r="C3223" t="s">
        <v>280</v>
      </c>
      <c r="D3223">
        <v>0</v>
      </c>
      <c r="E3223" t="s">
        <v>7</v>
      </c>
      <c r="F3223" t="s">
        <v>356</v>
      </c>
    </row>
    <row r="3224" spans="1:6" hidden="1" x14ac:dyDescent="0.35">
      <c r="A3224" s="110">
        <v>45929</v>
      </c>
      <c r="B3224" t="s">
        <v>312</v>
      </c>
      <c r="C3224" t="s">
        <v>264</v>
      </c>
      <c r="D3224">
        <v>0</v>
      </c>
      <c r="E3224" t="s">
        <v>7</v>
      </c>
      <c r="F3224" t="s">
        <v>356</v>
      </c>
    </row>
    <row r="3225" spans="1:6" hidden="1" x14ac:dyDescent="0.35">
      <c r="A3225" s="110">
        <v>45929</v>
      </c>
      <c r="B3225" t="s">
        <v>343</v>
      </c>
      <c r="C3225" t="s">
        <v>264</v>
      </c>
      <c r="D3225">
        <v>0</v>
      </c>
      <c r="E3225" t="s">
        <v>7</v>
      </c>
      <c r="F3225" t="s">
        <v>356</v>
      </c>
    </row>
    <row r="3226" spans="1:6" hidden="1" x14ac:dyDescent="0.35">
      <c r="A3226" s="110">
        <v>45929</v>
      </c>
      <c r="B3226" t="s">
        <v>482</v>
      </c>
      <c r="C3226" t="s">
        <v>280</v>
      </c>
      <c r="D3226">
        <v>1</v>
      </c>
      <c r="E3226" t="s">
        <v>7</v>
      </c>
      <c r="F3226" t="s">
        <v>356</v>
      </c>
    </row>
    <row r="3227" spans="1:6" hidden="1" x14ac:dyDescent="0.35">
      <c r="A3227" s="110">
        <v>45929</v>
      </c>
      <c r="B3227" t="s">
        <v>305</v>
      </c>
      <c r="C3227" t="s">
        <v>264</v>
      </c>
      <c r="D3227">
        <v>0</v>
      </c>
      <c r="E3227" t="s">
        <v>7</v>
      </c>
      <c r="F3227" t="s">
        <v>356</v>
      </c>
    </row>
    <row r="3228" spans="1:6" hidden="1" x14ac:dyDescent="0.35">
      <c r="A3228" s="110">
        <v>45929</v>
      </c>
      <c r="B3228" t="s">
        <v>449</v>
      </c>
      <c r="C3228" t="s">
        <v>280</v>
      </c>
      <c r="D3228">
        <v>4</v>
      </c>
      <c r="E3228" t="s">
        <v>7</v>
      </c>
      <c r="F3228" t="s">
        <v>356</v>
      </c>
    </row>
    <row r="3229" spans="1:6" hidden="1" x14ac:dyDescent="0.35">
      <c r="A3229" s="110">
        <v>45929</v>
      </c>
      <c r="B3229" t="s">
        <v>481</v>
      </c>
      <c r="C3229" t="s">
        <v>440</v>
      </c>
      <c r="D3229">
        <v>0</v>
      </c>
      <c r="E3229" t="s">
        <v>7</v>
      </c>
      <c r="F3229" t="s">
        <v>356</v>
      </c>
    </row>
    <row r="3230" spans="1:6" hidden="1" x14ac:dyDescent="0.35">
      <c r="A3230" s="110">
        <v>45929</v>
      </c>
      <c r="B3230" t="s">
        <v>482</v>
      </c>
      <c r="C3230" t="s">
        <v>280</v>
      </c>
      <c r="D3230">
        <v>1</v>
      </c>
      <c r="E3230" t="s">
        <v>7</v>
      </c>
      <c r="F3230" t="s">
        <v>356</v>
      </c>
    </row>
    <row r="3231" spans="1:6" hidden="1" x14ac:dyDescent="0.35">
      <c r="A3231" s="110">
        <v>45929</v>
      </c>
      <c r="B3231" t="s">
        <v>342</v>
      </c>
      <c r="C3231" t="s">
        <v>280</v>
      </c>
      <c r="D3231">
        <v>0</v>
      </c>
      <c r="E3231" t="s">
        <v>7</v>
      </c>
      <c r="F3231" t="s">
        <v>356</v>
      </c>
    </row>
    <row r="3232" spans="1:6" hidden="1" x14ac:dyDescent="0.35">
      <c r="A3232" s="110">
        <v>45929</v>
      </c>
      <c r="B3232" t="s">
        <v>300</v>
      </c>
      <c r="C3232" t="s">
        <v>280</v>
      </c>
      <c r="D3232">
        <v>0</v>
      </c>
      <c r="E3232" t="s">
        <v>7</v>
      </c>
      <c r="F3232" t="s">
        <v>356</v>
      </c>
    </row>
    <row r="3233" spans="1:6" hidden="1" x14ac:dyDescent="0.35">
      <c r="A3233" s="110">
        <v>45929</v>
      </c>
      <c r="B3233" t="s">
        <v>145</v>
      </c>
      <c r="C3233" t="s">
        <v>438</v>
      </c>
      <c r="D3233">
        <v>0.75</v>
      </c>
      <c r="E3233" t="s">
        <v>5</v>
      </c>
      <c r="F3233" t="s">
        <v>356</v>
      </c>
    </row>
    <row r="3234" spans="1:6" hidden="1" x14ac:dyDescent="0.35">
      <c r="A3234" s="110">
        <v>45929</v>
      </c>
      <c r="B3234" t="s">
        <v>150</v>
      </c>
      <c r="C3234" t="s">
        <v>264</v>
      </c>
      <c r="D3234">
        <v>14</v>
      </c>
      <c r="E3234" t="s">
        <v>5</v>
      </c>
      <c r="F3234" t="s">
        <v>356</v>
      </c>
    </row>
    <row r="3235" spans="1:6" hidden="1" x14ac:dyDescent="0.35">
      <c r="A3235" s="110">
        <v>45929</v>
      </c>
      <c r="B3235" t="s">
        <v>146</v>
      </c>
      <c r="C3235" t="s">
        <v>264</v>
      </c>
      <c r="D3235">
        <v>60</v>
      </c>
      <c r="E3235" t="s">
        <v>5</v>
      </c>
      <c r="F3235" t="s">
        <v>356</v>
      </c>
    </row>
    <row r="3236" spans="1:6" hidden="1" x14ac:dyDescent="0.35">
      <c r="A3236" s="110">
        <v>45929</v>
      </c>
      <c r="B3236" t="s">
        <v>138</v>
      </c>
      <c r="C3236" t="s">
        <v>264</v>
      </c>
      <c r="D3236">
        <v>88</v>
      </c>
      <c r="E3236" t="s">
        <v>5</v>
      </c>
      <c r="F3236" t="s">
        <v>356</v>
      </c>
    </row>
    <row r="3237" spans="1:6" hidden="1" x14ac:dyDescent="0.35">
      <c r="A3237" s="110">
        <v>45929</v>
      </c>
      <c r="B3237" t="s">
        <v>142</v>
      </c>
      <c r="C3237" t="s">
        <v>282</v>
      </c>
      <c r="D3237">
        <v>0.25</v>
      </c>
      <c r="E3237" t="s">
        <v>5</v>
      </c>
      <c r="F3237" t="s">
        <v>356</v>
      </c>
    </row>
    <row r="3238" spans="1:6" hidden="1" x14ac:dyDescent="0.35">
      <c r="A3238" s="110">
        <v>45929</v>
      </c>
      <c r="B3238" t="s">
        <v>258</v>
      </c>
      <c r="C3238" t="s">
        <v>282</v>
      </c>
      <c r="D3238">
        <v>0</v>
      </c>
      <c r="E3238" t="s">
        <v>5</v>
      </c>
      <c r="F3238" t="s">
        <v>356</v>
      </c>
    </row>
    <row r="3239" spans="1:6" hidden="1" x14ac:dyDescent="0.35">
      <c r="A3239" s="110">
        <v>45929</v>
      </c>
      <c r="B3239" t="s">
        <v>226</v>
      </c>
      <c r="C3239" t="s">
        <v>282</v>
      </c>
      <c r="D3239">
        <v>0.5</v>
      </c>
      <c r="E3239" t="s">
        <v>5</v>
      </c>
      <c r="F3239" t="s">
        <v>356</v>
      </c>
    </row>
    <row r="3240" spans="1:6" hidden="1" x14ac:dyDescent="0.35">
      <c r="A3240" s="110">
        <v>45929</v>
      </c>
      <c r="B3240" t="s">
        <v>137</v>
      </c>
      <c r="C3240" t="s">
        <v>282</v>
      </c>
      <c r="D3240">
        <v>1</v>
      </c>
      <c r="E3240" t="s">
        <v>5</v>
      </c>
      <c r="F3240" t="s">
        <v>356</v>
      </c>
    </row>
    <row r="3241" spans="1:6" hidden="1" x14ac:dyDescent="0.35">
      <c r="A3241" s="110">
        <v>45929</v>
      </c>
      <c r="B3241" t="s">
        <v>136</v>
      </c>
      <c r="C3241" t="s">
        <v>264</v>
      </c>
      <c r="D3241">
        <v>40</v>
      </c>
      <c r="E3241" t="s">
        <v>5</v>
      </c>
      <c r="F3241" t="s">
        <v>356</v>
      </c>
    </row>
    <row r="3242" spans="1:6" hidden="1" x14ac:dyDescent="0.35">
      <c r="A3242" s="110">
        <v>45929</v>
      </c>
      <c r="B3242" t="s">
        <v>147</v>
      </c>
      <c r="C3242" t="s">
        <v>264</v>
      </c>
      <c r="D3242">
        <v>53</v>
      </c>
      <c r="E3242" t="s">
        <v>5</v>
      </c>
      <c r="F3242" t="s">
        <v>356</v>
      </c>
    </row>
    <row r="3243" spans="1:6" hidden="1" x14ac:dyDescent="0.35">
      <c r="A3243" s="110">
        <v>45929</v>
      </c>
      <c r="B3243" t="s">
        <v>135</v>
      </c>
      <c r="C3243" t="s">
        <v>264</v>
      </c>
      <c r="D3243">
        <v>0</v>
      </c>
      <c r="E3243" t="s">
        <v>5</v>
      </c>
      <c r="F3243" t="s">
        <v>356</v>
      </c>
    </row>
    <row r="3244" spans="1:6" hidden="1" x14ac:dyDescent="0.35">
      <c r="A3244" s="110">
        <v>45929</v>
      </c>
      <c r="B3244" t="s">
        <v>139</v>
      </c>
      <c r="C3244" t="s">
        <v>264</v>
      </c>
      <c r="D3244">
        <v>3</v>
      </c>
      <c r="E3244" t="s">
        <v>5</v>
      </c>
      <c r="F3244" t="s">
        <v>356</v>
      </c>
    </row>
    <row r="3245" spans="1:6" hidden="1" x14ac:dyDescent="0.35">
      <c r="A3245" s="110">
        <v>45929</v>
      </c>
      <c r="B3245" t="s">
        <v>131</v>
      </c>
      <c r="E3245" t="s">
        <v>5</v>
      </c>
      <c r="F3245" t="s">
        <v>356</v>
      </c>
    </row>
    <row r="3246" spans="1:6" hidden="1" x14ac:dyDescent="0.35">
      <c r="A3246" s="110">
        <v>45929</v>
      </c>
      <c r="B3246" t="s">
        <v>140</v>
      </c>
      <c r="C3246" t="s">
        <v>282</v>
      </c>
      <c r="D3246">
        <v>2.5</v>
      </c>
      <c r="E3246" t="s">
        <v>5</v>
      </c>
      <c r="F3246" t="s">
        <v>356</v>
      </c>
    </row>
    <row r="3247" spans="1:6" hidden="1" x14ac:dyDescent="0.35">
      <c r="A3247" s="110">
        <v>45929</v>
      </c>
      <c r="B3247" t="s">
        <v>290</v>
      </c>
      <c r="C3247" t="s">
        <v>254</v>
      </c>
      <c r="D3247">
        <v>0.25</v>
      </c>
      <c r="E3247" t="s">
        <v>5</v>
      </c>
      <c r="F3247" t="s">
        <v>356</v>
      </c>
    </row>
    <row r="3248" spans="1:6" hidden="1" x14ac:dyDescent="0.35">
      <c r="A3248" s="110">
        <v>45929</v>
      </c>
      <c r="B3248" t="s">
        <v>143</v>
      </c>
      <c r="C3248" t="s">
        <v>439</v>
      </c>
      <c r="E3248" t="s">
        <v>5</v>
      </c>
      <c r="F3248" t="s">
        <v>356</v>
      </c>
    </row>
    <row r="3249" spans="1:6" hidden="1" x14ac:dyDescent="0.35">
      <c r="A3249" s="110">
        <v>45929</v>
      </c>
      <c r="B3249" t="s">
        <v>227</v>
      </c>
      <c r="E3249" t="s">
        <v>5</v>
      </c>
      <c r="F3249" t="s">
        <v>356</v>
      </c>
    </row>
    <row r="3250" spans="1:6" hidden="1" x14ac:dyDescent="0.35">
      <c r="A3250" s="110">
        <v>45929</v>
      </c>
      <c r="B3250" t="s">
        <v>148</v>
      </c>
      <c r="C3250" t="s">
        <v>282</v>
      </c>
      <c r="D3250">
        <v>1</v>
      </c>
      <c r="E3250" t="s">
        <v>5</v>
      </c>
      <c r="F3250" t="s">
        <v>356</v>
      </c>
    </row>
    <row r="3251" spans="1:6" hidden="1" x14ac:dyDescent="0.35">
      <c r="A3251" s="110">
        <v>45929</v>
      </c>
      <c r="B3251" t="s">
        <v>149</v>
      </c>
      <c r="C3251" t="s">
        <v>282</v>
      </c>
      <c r="D3251">
        <v>1</v>
      </c>
      <c r="E3251" t="s">
        <v>5</v>
      </c>
      <c r="F3251" t="s">
        <v>356</v>
      </c>
    </row>
    <row r="3252" spans="1:6" hidden="1" x14ac:dyDescent="0.35">
      <c r="A3252" s="110">
        <v>45929</v>
      </c>
      <c r="B3252" t="s">
        <v>289</v>
      </c>
      <c r="C3252" t="s">
        <v>264</v>
      </c>
      <c r="D3252">
        <v>18</v>
      </c>
      <c r="E3252" t="s">
        <v>5</v>
      </c>
      <c r="F3252" t="s">
        <v>356</v>
      </c>
    </row>
    <row r="3253" spans="1:6" hidden="1" x14ac:dyDescent="0.35">
      <c r="A3253" s="110">
        <v>45929</v>
      </c>
      <c r="B3253" t="s">
        <v>132</v>
      </c>
      <c r="C3253" t="s">
        <v>264</v>
      </c>
      <c r="D3253">
        <v>6</v>
      </c>
      <c r="E3253" t="s">
        <v>5</v>
      </c>
      <c r="F3253" t="s">
        <v>356</v>
      </c>
    </row>
    <row r="3254" spans="1:6" hidden="1" x14ac:dyDescent="0.35">
      <c r="A3254" s="110">
        <v>45929</v>
      </c>
      <c r="B3254" t="s">
        <v>144</v>
      </c>
      <c r="C3254" t="s">
        <v>264</v>
      </c>
      <c r="D3254">
        <v>6</v>
      </c>
      <c r="E3254" t="s">
        <v>5</v>
      </c>
      <c r="F3254" t="s">
        <v>356</v>
      </c>
    </row>
    <row r="3255" spans="1:6" hidden="1" x14ac:dyDescent="0.35">
      <c r="A3255" s="110">
        <v>45929</v>
      </c>
      <c r="B3255" t="s">
        <v>349</v>
      </c>
      <c r="C3255" t="s">
        <v>438</v>
      </c>
      <c r="E3255" t="s">
        <v>5</v>
      </c>
      <c r="F3255" t="s">
        <v>356</v>
      </c>
    </row>
    <row r="3256" spans="1:6" hidden="1" x14ac:dyDescent="0.35">
      <c r="A3256" s="110">
        <v>45929</v>
      </c>
      <c r="B3256" t="s">
        <v>134</v>
      </c>
      <c r="C3256" t="s">
        <v>440</v>
      </c>
      <c r="E3256" t="s">
        <v>5</v>
      </c>
      <c r="F3256" t="s">
        <v>356</v>
      </c>
    </row>
    <row r="3257" spans="1:6" hidden="1" x14ac:dyDescent="0.35">
      <c r="A3257" s="110">
        <v>45929</v>
      </c>
      <c r="B3257" t="s">
        <v>453</v>
      </c>
      <c r="C3257" t="s">
        <v>264</v>
      </c>
      <c r="D3257">
        <v>46</v>
      </c>
      <c r="E3257" t="s">
        <v>5</v>
      </c>
      <c r="F3257" t="s">
        <v>356</v>
      </c>
    </row>
    <row r="3258" spans="1:6" hidden="1" x14ac:dyDescent="0.35">
      <c r="A3258" s="110">
        <v>45929</v>
      </c>
      <c r="B3258" t="s">
        <v>441</v>
      </c>
      <c r="C3258" t="s">
        <v>264</v>
      </c>
      <c r="E3258" t="s">
        <v>5</v>
      </c>
      <c r="F3258" t="s">
        <v>356</v>
      </c>
    </row>
    <row r="3259" spans="1:6" hidden="1" x14ac:dyDescent="0.35">
      <c r="A3259" s="110">
        <v>45929</v>
      </c>
      <c r="B3259" t="s">
        <v>442</v>
      </c>
      <c r="C3259" t="s">
        <v>264</v>
      </c>
      <c r="D3259">
        <v>14</v>
      </c>
      <c r="E3259" t="s">
        <v>5</v>
      </c>
      <c r="F3259" t="s">
        <v>356</v>
      </c>
    </row>
    <row r="3260" spans="1:6" hidden="1" x14ac:dyDescent="0.35">
      <c r="A3260" s="110">
        <v>45929</v>
      </c>
      <c r="B3260" t="s">
        <v>443</v>
      </c>
      <c r="C3260" t="s">
        <v>264</v>
      </c>
      <c r="D3260">
        <v>46</v>
      </c>
      <c r="E3260" t="s">
        <v>5</v>
      </c>
      <c r="F3260" t="s">
        <v>356</v>
      </c>
    </row>
    <row r="3261" spans="1:6" hidden="1" x14ac:dyDescent="0.35">
      <c r="A3261" s="110">
        <v>45929</v>
      </c>
      <c r="B3261" t="s">
        <v>455</v>
      </c>
      <c r="C3261" t="s">
        <v>264</v>
      </c>
      <c r="D3261">
        <v>40</v>
      </c>
      <c r="E3261" t="s">
        <v>5</v>
      </c>
      <c r="F3261" t="s">
        <v>356</v>
      </c>
    </row>
    <row r="3262" spans="1:6" hidden="1" x14ac:dyDescent="0.35">
      <c r="A3262" s="110">
        <v>45929</v>
      </c>
      <c r="B3262" t="s">
        <v>444</v>
      </c>
      <c r="C3262" t="s">
        <v>438</v>
      </c>
      <c r="D3262">
        <v>1</v>
      </c>
      <c r="E3262" t="s">
        <v>5</v>
      </c>
      <c r="F3262" t="s">
        <v>356</v>
      </c>
    </row>
    <row r="3263" spans="1:6" hidden="1" x14ac:dyDescent="0.35">
      <c r="A3263" s="110">
        <v>45929</v>
      </c>
      <c r="B3263" t="s">
        <v>445</v>
      </c>
      <c r="C3263" t="s">
        <v>439</v>
      </c>
      <c r="E3263" t="s">
        <v>5</v>
      </c>
      <c r="F3263" t="s">
        <v>356</v>
      </c>
    </row>
    <row r="3264" spans="1:6" hidden="1" x14ac:dyDescent="0.35">
      <c r="A3264" s="110">
        <v>45929</v>
      </c>
      <c r="B3264" t="s">
        <v>446</v>
      </c>
      <c r="C3264" t="s">
        <v>439</v>
      </c>
      <c r="E3264" t="s">
        <v>5</v>
      </c>
      <c r="F3264" t="s">
        <v>356</v>
      </c>
    </row>
    <row r="3265" spans="1:6" hidden="1" x14ac:dyDescent="0.35">
      <c r="A3265" s="110">
        <v>45929</v>
      </c>
      <c r="B3265" t="s">
        <v>447</v>
      </c>
      <c r="C3265" t="s">
        <v>264</v>
      </c>
      <c r="D3265">
        <v>23</v>
      </c>
      <c r="E3265" t="s">
        <v>5</v>
      </c>
      <c r="F3265" t="s">
        <v>356</v>
      </c>
    </row>
    <row r="3266" spans="1:6" hidden="1" x14ac:dyDescent="0.35">
      <c r="A3266" s="110">
        <v>45929</v>
      </c>
      <c r="B3266" t="s">
        <v>448</v>
      </c>
      <c r="C3266" t="s">
        <v>264</v>
      </c>
      <c r="D3266">
        <v>51</v>
      </c>
      <c r="E3266" t="s">
        <v>5</v>
      </c>
      <c r="F3266" t="s">
        <v>356</v>
      </c>
    </row>
    <row r="3267" spans="1:6" hidden="1" x14ac:dyDescent="0.35">
      <c r="A3267" s="110">
        <v>45929</v>
      </c>
      <c r="B3267" t="s">
        <v>467</v>
      </c>
      <c r="C3267" t="s">
        <v>264</v>
      </c>
      <c r="D3267">
        <v>412</v>
      </c>
      <c r="E3267" t="s">
        <v>5</v>
      </c>
      <c r="F3267" t="s">
        <v>356</v>
      </c>
    </row>
    <row r="3268" spans="1:6" hidden="1" x14ac:dyDescent="0.35">
      <c r="A3268" s="110">
        <v>45929</v>
      </c>
      <c r="B3268" t="s">
        <v>453</v>
      </c>
      <c r="C3268" t="s">
        <v>264</v>
      </c>
      <c r="D3268">
        <v>46</v>
      </c>
      <c r="E3268" t="s">
        <v>5</v>
      </c>
      <c r="F3268" t="s">
        <v>356</v>
      </c>
    </row>
    <row r="3269" spans="1:6" hidden="1" x14ac:dyDescent="0.35">
      <c r="A3269" s="110">
        <v>45929</v>
      </c>
      <c r="B3269" t="s">
        <v>468</v>
      </c>
      <c r="C3269" t="s">
        <v>264</v>
      </c>
      <c r="D3269">
        <v>14</v>
      </c>
      <c r="E3269" t="s">
        <v>5</v>
      </c>
      <c r="F3269" t="s">
        <v>356</v>
      </c>
    </row>
    <row r="3270" spans="1:6" hidden="1" x14ac:dyDescent="0.35">
      <c r="A3270" s="110">
        <v>45929</v>
      </c>
      <c r="B3270" t="s">
        <v>469</v>
      </c>
      <c r="C3270" t="s">
        <v>264</v>
      </c>
      <c r="D3270">
        <v>48</v>
      </c>
      <c r="E3270" t="s">
        <v>5</v>
      </c>
      <c r="F3270" t="s">
        <v>356</v>
      </c>
    </row>
    <row r="3271" spans="1:6" hidden="1" x14ac:dyDescent="0.35">
      <c r="A3271" s="110">
        <v>45929</v>
      </c>
      <c r="B3271" t="s">
        <v>470</v>
      </c>
      <c r="C3271" t="s">
        <v>264</v>
      </c>
      <c r="D3271">
        <v>45</v>
      </c>
      <c r="E3271" t="s">
        <v>5</v>
      </c>
      <c r="F3271" t="s">
        <v>356</v>
      </c>
    </row>
    <row r="3272" spans="1:6" hidden="1" x14ac:dyDescent="0.35">
      <c r="A3272" s="110">
        <v>45929</v>
      </c>
      <c r="B3272" t="s">
        <v>519</v>
      </c>
      <c r="C3272" t="s">
        <v>264</v>
      </c>
      <c r="D3272">
        <v>12</v>
      </c>
      <c r="E3272" t="s">
        <v>5</v>
      </c>
      <c r="F3272" t="s">
        <v>356</v>
      </c>
    </row>
    <row r="3273" spans="1:6" hidden="1" x14ac:dyDescent="0.35">
      <c r="A3273" s="110">
        <v>45929</v>
      </c>
      <c r="B3273" t="s">
        <v>520</v>
      </c>
      <c r="C3273" t="s">
        <v>264</v>
      </c>
      <c r="D3273">
        <v>38</v>
      </c>
      <c r="E3273" t="s">
        <v>5</v>
      </c>
      <c r="F3273" t="s">
        <v>356</v>
      </c>
    </row>
    <row r="3274" spans="1:6" hidden="1" x14ac:dyDescent="0.35">
      <c r="A3274" s="110">
        <v>45929</v>
      </c>
      <c r="B3274" t="s">
        <v>521</v>
      </c>
      <c r="C3274" t="s">
        <v>264</v>
      </c>
      <c r="D3274">
        <v>348</v>
      </c>
      <c r="E3274" t="s">
        <v>5</v>
      </c>
      <c r="F3274" t="s">
        <v>356</v>
      </c>
    </row>
    <row r="3275" spans="1:6" hidden="1" x14ac:dyDescent="0.35">
      <c r="A3275" s="110">
        <v>45929</v>
      </c>
      <c r="B3275" t="s">
        <v>522</v>
      </c>
      <c r="C3275" t="s">
        <v>264</v>
      </c>
      <c r="D3275">
        <v>352</v>
      </c>
      <c r="E3275" t="s">
        <v>5</v>
      </c>
      <c r="F3275" t="s">
        <v>356</v>
      </c>
    </row>
    <row r="3276" spans="1:6" hidden="1" x14ac:dyDescent="0.35">
      <c r="A3276" s="110">
        <v>45929</v>
      </c>
      <c r="B3276" t="s">
        <v>523</v>
      </c>
      <c r="C3276" t="s">
        <v>264</v>
      </c>
      <c r="D3276">
        <v>353</v>
      </c>
      <c r="E3276" t="s">
        <v>5</v>
      </c>
      <c r="F3276" t="s">
        <v>356</v>
      </c>
    </row>
    <row r="3277" spans="1:6" hidden="1" x14ac:dyDescent="0.35">
      <c r="A3277" s="110">
        <v>45929</v>
      </c>
      <c r="B3277" t="s">
        <v>524</v>
      </c>
      <c r="C3277" t="s">
        <v>264</v>
      </c>
      <c r="D3277">
        <v>453</v>
      </c>
      <c r="E3277" t="s">
        <v>5</v>
      </c>
      <c r="F3277" t="s">
        <v>356</v>
      </c>
    </row>
    <row r="3278" spans="1:6" hidden="1" x14ac:dyDescent="0.35">
      <c r="A3278" s="110">
        <v>45929</v>
      </c>
      <c r="B3278" t="s">
        <v>525</v>
      </c>
      <c r="C3278" t="s">
        <v>264</v>
      </c>
      <c r="D3278">
        <v>15</v>
      </c>
      <c r="E3278" t="s">
        <v>5</v>
      </c>
      <c r="F3278" t="s">
        <v>356</v>
      </c>
    </row>
    <row r="3279" spans="1:6" hidden="1" x14ac:dyDescent="0.35">
      <c r="A3279" s="110">
        <v>45929</v>
      </c>
      <c r="B3279" t="s">
        <v>526</v>
      </c>
      <c r="C3279" t="s">
        <v>264</v>
      </c>
      <c r="D3279">
        <v>15</v>
      </c>
      <c r="E3279" t="s">
        <v>5</v>
      </c>
      <c r="F3279" t="s">
        <v>356</v>
      </c>
    </row>
    <row r="3280" spans="1:6" hidden="1" x14ac:dyDescent="0.35">
      <c r="A3280" s="110">
        <v>45929</v>
      </c>
      <c r="B3280" t="s">
        <v>116</v>
      </c>
      <c r="C3280" t="s">
        <v>254</v>
      </c>
      <c r="D3280">
        <v>0.9</v>
      </c>
      <c r="E3280" t="s">
        <v>383</v>
      </c>
      <c r="F3280" t="s">
        <v>356</v>
      </c>
    </row>
    <row r="3281" spans="1:7" x14ac:dyDescent="0.35">
      <c r="A3281" s="110">
        <v>45929</v>
      </c>
      <c r="B3281" t="s">
        <v>185</v>
      </c>
      <c r="C3281" t="s">
        <v>254</v>
      </c>
      <c r="D3281">
        <v>6</v>
      </c>
      <c r="E3281" t="s">
        <v>383</v>
      </c>
      <c r="F3281" t="s">
        <v>356</v>
      </c>
      <c r="G3281">
        <v>1</v>
      </c>
    </row>
    <row r="3282" spans="1:7" x14ac:dyDescent="0.35">
      <c r="A3282" s="110">
        <v>45929</v>
      </c>
      <c r="B3282" t="s">
        <v>186</v>
      </c>
      <c r="C3282" t="s">
        <v>264</v>
      </c>
      <c r="D3282">
        <v>1</v>
      </c>
      <c r="E3282" t="s">
        <v>383</v>
      </c>
      <c r="F3282" t="s">
        <v>356</v>
      </c>
      <c r="G3282">
        <v>1</v>
      </c>
    </row>
    <row r="3283" spans="1:7" x14ac:dyDescent="0.35">
      <c r="A3283" s="110">
        <v>45929</v>
      </c>
      <c r="B3283" t="s">
        <v>285</v>
      </c>
      <c r="C3283" t="s">
        <v>264</v>
      </c>
      <c r="D3283">
        <v>21</v>
      </c>
      <c r="E3283" t="s">
        <v>383</v>
      </c>
      <c r="F3283" t="s">
        <v>356</v>
      </c>
      <c r="G3283">
        <v>1</v>
      </c>
    </row>
    <row r="3284" spans="1:7" hidden="1" x14ac:dyDescent="0.35">
      <c r="A3284" s="110">
        <v>45929</v>
      </c>
      <c r="B3284" t="s">
        <v>288</v>
      </c>
      <c r="C3284" t="s">
        <v>254</v>
      </c>
      <c r="D3284">
        <v>3.9</v>
      </c>
      <c r="E3284" t="s">
        <v>383</v>
      </c>
      <c r="F3284" t="s">
        <v>356</v>
      </c>
    </row>
    <row r="3285" spans="1:7" x14ac:dyDescent="0.35">
      <c r="A3285" s="110">
        <v>45929</v>
      </c>
      <c r="B3285" t="s">
        <v>130</v>
      </c>
      <c r="C3285" t="s">
        <v>264</v>
      </c>
      <c r="D3285">
        <v>1</v>
      </c>
      <c r="E3285" t="s">
        <v>383</v>
      </c>
      <c r="F3285" t="s">
        <v>356</v>
      </c>
      <c r="G3285">
        <v>1</v>
      </c>
    </row>
    <row r="3286" spans="1:7" hidden="1" x14ac:dyDescent="0.35">
      <c r="A3286" s="110">
        <v>45929</v>
      </c>
      <c r="B3286" t="s">
        <v>298</v>
      </c>
      <c r="C3286" t="s">
        <v>264</v>
      </c>
      <c r="D3286">
        <v>84</v>
      </c>
      <c r="E3286" t="s">
        <v>383</v>
      </c>
      <c r="F3286" t="s">
        <v>356</v>
      </c>
    </row>
    <row r="3287" spans="1:7" x14ac:dyDescent="0.35">
      <c r="A3287" s="110">
        <v>45929</v>
      </c>
      <c r="B3287" t="s">
        <v>297</v>
      </c>
      <c r="C3287" t="s">
        <v>264</v>
      </c>
      <c r="D3287">
        <v>10</v>
      </c>
      <c r="E3287" t="s">
        <v>383</v>
      </c>
      <c r="F3287" t="s">
        <v>356</v>
      </c>
      <c r="G3287">
        <v>1</v>
      </c>
    </row>
    <row r="3288" spans="1:7" hidden="1" x14ac:dyDescent="0.35">
      <c r="A3288" s="110">
        <v>45929</v>
      </c>
      <c r="B3288" t="s">
        <v>355</v>
      </c>
      <c r="C3288" t="s">
        <v>264</v>
      </c>
      <c r="D3288">
        <v>1</v>
      </c>
      <c r="E3288" t="s">
        <v>383</v>
      </c>
      <c r="F3288" t="s">
        <v>356</v>
      </c>
    </row>
    <row r="3289" spans="1:7" hidden="1" x14ac:dyDescent="0.35">
      <c r="A3289" s="110">
        <v>45929</v>
      </c>
      <c r="B3289" t="s">
        <v>192</v>
      </c>
      <c r="C3289" t="s">
        <v>264</v>
      </c>
      <c r="D3289">
        <v>28</v>
      </c>
      <c r="E3289" t="s">
        <v>383</v>
      </c>
      <c r="F3289" t="s">
        <v>356</v>
      </c>
    </row>
    <row r="3290" spans="1:7" x14ac:dyDescent="0.35">
      <c r="A3290" s="110">
        <v>45929</v>
      </c>
      <c r="B3290" t="s">
        <v>195</v>
      </c>
      <c r="C3290" t="s">
        <v>254</v>
      </c>
      <c r="D3290">
        <v>0.2</v>
      </c>
      <c r="E3290" t="s">
        <v>383</v>
      </c>
      <c r="F3290" t="s">
        <v>356</v>
      </c>
      <c r="G3290">
        <v>1</v>
      </c>
    </row>
    <row r="3291" spans="1:7" hidden="1" x14ac:dyDescent="0.35">
      <c r="A3291" s="110">
        <v>45929</v>
      </c>
      <c r="B3291" t="s">
        <v>287</v>
      </c>
      <c r="C3291" t="s">
        <v>254</v>
      </c>
      <c r="D3291">
        <v>2.0999999999999996</v>
      </c>
      <c r="E3291" t="s">
        <v>383</v>
      </c>
      <c r="F3291" t="s">
        <v>356</v>
      </c>
    </row>
    <row r="3292" spans="1:7" hidden="1" x14ac:dyDescent="0.35">
      <c r="A3292" s="110">
        <v>45929</v>
      </c>
      <c r="B3292" t="s">
        <v>299</v>
      </c>
      <c r="C3292" t="s">
        <v>264</v>
      </c>
      <c r="D3292">
        <v>1</v>
      </c>
      <c r="E3292" t="s">
        <v>383</v>
      </c>
      <c r="F3292" t="s">
        <v>356</v>
      </c>
    </row>
    <row r="3293" spans="1:7" hidden="1" x14ac:dyDescent="0.35">
      <c r="A3293" s="110">
        <v>45929</v>
      </c>
      <c r="B3293" t="s">
        <v>418</v>
      </c>
      <c r="C3293" t="s">
        <v>254</v>
      </c>
      <c r="D3293">
        <v>1.75</v>
      </c>
      <c r="E3293" t="s">
        <v>383</v>
      </c>
      <c r="F3293" t="s">
        <v>356</v>
      </c>
    </row>
    <row r="3294" spans="1:7" hidden="1" x14ac:dyDescent="0.35">
      <c r="A3294" s="110">
        <v>45929</v>
      </c>
      <c r="B3294" t="s">
        <v>419</v>
      </c>
      <c r="C3294" t="s">
        <v>254</v>
      </c>
      <c r="D3294">
        <v>1</v>
      </c>
      <c r="E3294" t="s">
        <v>383</v>
      </c>
      <c r="F3294" t="s">
        <v>356</v>
      </c>
    </row>
    <row r="3295" spans="1:7" hidden="1" x14ac:dyDescent="0.35">
      <c r="A3295" s="110">
        <v>45929</v>
      </c>
      <c r="B3295" t="s">
        <v>420</v>
      </c>
      <c r="C3295" t="s">
        <v>254</v>
      </c>
      <c r="D3295">
        <v>1</v>
      </c>
      <c r="E3295" t="s">
        <v>383</v>
      </c>
      <c r="F3295" t="s">
        <v>356</v>
      </c>
    </row>
    <row r="3296" spans="1:7" hidden="1" x14ac:dyDescent="0.35">
      <c r="A3296" s="110">
        <v>45929</v>
      </c>
      <c r="B3296" t="s">
        <v>421</v>
      </c>
      <c r="C3296" t="s">
        <v>254</v>
      </c>
      <c r="D3296">
        <v>1</v>
      </c>
      <c r="E3296" t="s">
        <v>383</v>
      </c>
      <c r="F3296" t="s">
        <v>356</v>
      </c>
    </row>
    <row r="3297" spans="1:7" hidden="1" x14ac:dyDescent="0.35">
      <c r="A3297" s="110">
        <v>45929</v>
      </c>
      <c r="B3297" t="s">
        <v>116</v>
      </c>
      <c r="C3297" t="s">
        <v>254</v>
      </c>
      <c r="D3297">
        <v>1</v>
      </c>
      <c r="E3297" t="s">
        <v>383</v>
      </c>
      <c r="F3297" t="s">
        <v>356</v>
      </c>
    </row>
    <row r="3298" spans="1:7" hidden="1" x14ac:dyDescent="0.35">
      <c r="A3298" s="110">
        <v>45929</v>
      </c>
      <c r="B3298" t="s">
        <v>422</v>
      </c>
      <c r="C3298" t="s">
        <v>254</v>
      </c>
      <c r="D3298">
        <v>1</v>
      </c>
      <c r="E3298" t="s">
        <v>383</v>
      </c>
      <c r="F3298" t="s">
        <v>356</v>
      </c>
    </row>
    <row r="3299" spans="1:7" hidden="1" x14ac:dyDescent="0.35">
      <c r="A3299" s="110">
        <v>45929</v>
      </c>
      <c r="B3299" t="s">
        <v>423</v>
      </c>
      <c r="C3299" t="s">
        <v>254</v>
      </c>
      <c r="D3299">
        <v>1</v>
      </c>
      <c r="E3299" t="s">
        <v>383</v>
      </c>
      <c r="F3299" t="s">
        <v>356</v>
      </c>
    </row>
    <row r="3300" spans="1:7" hidden="1" x14ac:dyDescent="0.35">
      <c r="A3300" s="110">
        <v>45929</v>
      </c>
      <c r="B3300" t="s">
        <v>426</v>
      </c>
      <c r="C3300" t="s">
        <v>280</v>
      </c>
      <c r="D3300">
        <v>0</v>
      </c>
      <c r="E3300" t="s">
        <v>383</v>
      </c>
      <c r="F3300" t="s">
        <v>356</v>
      </c>
    </row>
    <row r="3301" spans="1:7" hidden="1" x14ac:dyDescent="0.35">
      <c r="A3301" s="110">
        <v>45929</v>
      </c>
      <c r="B3301" t="s">
        <v>427</v>
      </c>
      <c r="C3301" t="s">
        <v>280</v>
      </c>
      <c r="D3301">
        <v>1</v>
      </c>
      <c r="E3301" t="s">
        <v>383</v>
      </c>
      <c r="F3301" t="s">
        <v>356</v>
      </c>
    </row>
    <row r="3302" spans="1:7" x14ac:dyDescent="0.35">
      <c r="A3302" s="110">
        <v>45929</v>
      </c>
      <c r="B3302" t="s">
        <v>428</v>
      </c>
      <c r="C3302" t="s">
        <v>280</v>
      </c>
      <c r="D3302">
        <v>1.24</v>
      </c>
      <c r="E3302" t="s">
        <v>383</v>
      </c>
      <c r="F3302" t="s">
        <v>356</v>
      </c>
      <c r="G3302">
        <v>1</v>
      </c>
    </row>
    <row r="3303" spans="1:7" hidden="1" x14ac:dyDescent="0.35">
      <c r="A3303" s="110">
        <v>45929</v>
      </c>
      <c r="B3303" t="s">
        <v>429</v>
      </c>
      <c r="C3303" t="s">
        <v>254</v>
      </c>
      <c r="D3303">
        <v>3</v>
      </c>
      <c r="E3303" t="s">
        <v>383</v>
      </c>
      <c r="F3303" t="s">
        <v>356</v>
      </c>
    </row>
    <row r="3304" spans="1:7" hidden="1" x14ac:dyDescent="0.35">
      <c r="A3304" s="110">
        <v>45929</v>
      </c>
      <c r="B3304" t="s">
        <v>111</v>
      </c>
      <c r="C3304" t="s">
        <v>264</v>
      </c>
      <c r="D3304">
        <v>1.3</v>
      </c>
      <c r="E3304" t="s">
        <v>383</v>
      </c>
      <c r="F3304" t="s">
        <v>356</v>
      </c>
    </row>
    <row r="3305" spans="1:7" x14ac:dyDescent="0.35">
      <c r="A3305" s="110">
        <v>45929</v>
      </c>
      <c r="B3305" t="s">
        <v>213</v>
      </c>
      <c r="C3305" t="s">
        <v>280</v>
      </c>
      <c r="D3305">
        <v>1</v>
      </c>
      <c r="E3305" t="s">
        <v>383</v>
      </c>
      <c r="F3305" t="s">
        <v>356</v>
      </c>
      <c r="G3305">
        <v>1</v>
      </c>
    </row>
    <row r="3306" spans="1:7" hidden="1" x14ac:dyDescent="0.35">
      <c r="A3306" s="110">
        <v>45929</v>
      </c>
      <c r="B3306" t="s">
        <v>116</v>
      </c>
      <c r="C3306" t="s">
        <v>254</v>
      </c>
      <c r="D3306">
        <v>0.9</v>
      </c>
      <c r="E3306" t="s">
        <v>383</v>
      </c>
      <c r="F3306" t="s">
        <v>356</v>
      </c>
    </row>
    <row r="3307" spans="1:7" x14ac:dyDescent="0.35">
      <c r="A3307" s="110">
        <v>45929</v>
      </c>
      <c r="B3307" t="s">
        <v>653</v>
      </c>
      <c r="C3307" t="s">
        <v>254</v>
      </c>
      <c r="D3307">
        <v>0</v>
      </c>
      <c r="E3307" t="s">
        <v>383</v>
      </c>
      <c r="F3307" t="s">
        <v>356</v>
      </c>
      <c r="G3307">
        <v>1</v>
      </c>
    </row>
    <row r="3308" spans="1:7" x14ac:dyDescent="0.35">
      <c r="A3308" s="110">
        <v>45929</v>
      </c>
      <c r="B3308" t="s">
        <v>654</v>
      </c>
      <c r="C3308" t="s">
        <v>254</v>
      </c>
      <c r="D3308">
        <v>0.09</v>
      </c>
      <c r="E3308" t="s">
        <v>383</v>
      </c>
      <c r="F3308" t="s">
        <v>356</v>
      </c>
      <c r="G3308">
        <v>1</v>
      </c>
    </row>
    <row r="3309" spans="1:7" hidden="1" x14ac:dyDescent="0.35">
      <c r="A3309" s="110">
        <v>45929</v>
      </c>
      <c r="B3309" t="s">
        <v>655</v>
      </c>
      <c r="C3309" t="s">
        <v>254</v>
      </c>
      <c r="D3309">
        <v>0.37</v>
      </c>
      <c r="E3309" t="s">
        <v>383</v>
      </c>
      <c r="F3309" t="s">
        <v>356</v>
      </c>
    </row>
    <row r="3310" spans="1:7" hidden="1" x14ac:dyDescent="0.35">
      <c r="A3310" s="110">
        <v>45929</v>
      </c>
      <c r="B3310" t="s">
        <v>211</v>
      </c>
      <c r="C3310" t="s">
        <v>264</v>
      </c>
      <c r="D3310">
        <v>15</v>
      </c>
      <c r="E3310" t="s">
        <v>383</v>
      </c>
      <c r="F3310" t="s">
        <v>356</v>
      </c>
    </row>
    <row r="3311" spans="1:7" hidden="1" x14ac:dyDescent="0.35">
      <c r="A3311" s="110">
        <v>45929</v>
      </c>
      <c r="B3311" t="s">
        <v>193</v>
      </c>
      <c r="C3311" t="s">
        <v>264</v>
      </c>
      <c r="D3311">
        <v>30</v>
      </c>
      <c r="E3311" t="s">
        <v>383</v>
      </c>
      <c r="F3311" t="s">
        <v>356</v>
      </c>
    </row>
    <row r="3312" spans="1:7" hidden="1" x14ac:dyDescent="0.35">
      <c r="A3312" s="110">
        <v>45929</v>
      </c>
      <c r="B3312" t="s">
        <v>128</v>
      </c>
      <c r="C3312" t="s">
        <v>264</v>
      </c>
      <c r="D3312">
        <v>11</v>
      </c>
      <c r="E3312" t="s">
        <v>383</v>
      </c>
      <c r="F3312" t="s">
        <v>356</v>
      </c>
    </row>
    <row r="3313" spans="1:7" hidden="1" x14ac:dyDescent="0.35">
      <c r="A3313" s="110">
        <v>45929</v>
      </c>
      <c r="B3313" t="s">
        <v>127</v>
      </c>
      <c r="C3313" t="s">
        <v>264</v>
      </c>
      <c r="D3313">
        <v>23</v>
      </c>
      <c r="E3313" t="s">
        <v>383</v>
      </c>
      <c r="F3313" t="s">
        <v>356</v>
      </c>
    </row>
    <row r="3314" spans="1:7" hidden="1" x14ac:dyDescent="0.35">
      <c r="A3314" s="110">
        <v>45929</v>
      </c>
      <c r="B3314" t="s">
        <v>210</v>
      </c>
      <c r="C3314" t="s">
        <v>264</v>
      </c>
      <c r="D3314">
        <v>13</v>
      </c>
      <c r="E3314" t="s">
        <v>383</v>
      </c>
      <c r="F3314" t="s">
        <v>356</v>
      </c>
    </row>
    <row r="3315" spans="1:7" x14ac:dyDescent="0.35">
      <c r="A3315" s="110">
        <v>45929</v>
      </c>
      <c r="B3315" t="s">
        <v>129</v>
      </c>
      <c r="C3315" t="s">
        <v>264</v>
      </c>
      <c r="D3315">
        <v>0</v>
      </c>
      <c r="E3315" t="s">
        <v>383</v>
      </c>
      <c r="F3315" t="s">
        <v>356</v>
      </c>
      <c r="G3315">
        <v>1</v>
      </c>
    </row>
    <row r="3316" spans="1:7" x14ac:dyDescent="0.35">
      <c r="A3316" s="110">
        <v>45929</v>
      </c>
      <c r="B3316" t="s">
        <v>350</v>
      </c>
      <c r="C3316" t="s">
        <v>674</v>
      </c>
      <c r="D3316">
        <v>0</v>
      </c>
      <c r="E3316" t="s">
        <v>383</v>
      </c>
      <c r="F3316" t="s">
        <v>356</v>
      </c>
      <c r="G3316">
        <v>1</v>
      </c>
    </row>
    <row r="3317" spans="1:7" hidden="1" x14ac:dyDescent="0.35">
      <c r="A3317" s="110">
        <v>45929</v>
      </c>
      <c r="B3317" t="s">
        <v>118</v>
      </c>
      <c r="C3317" t="s">
        <v>264</v>
      </c>
      <c r="D3317">
        <v>22</v>
      </c>
      <c r="E3317" t="s">
        <v>383</v>
      </c>
      <c r="F3317" t="s">
        <v>356</v>
      </c>
    </row>
    <row r="3318" spans="1:7" hidden="1" x14ac:dyDescent="0.35">
      <c r="A3318" s="110">
        <v>45929</v>
      </c>
      <c r="B3318" t="s">
        <v>324</v>
      </c>
      <c r="C3318" t="s">
        <v>264</v>
      </c>
      <c r="D3318">
        <v>50</v>
      </c>
      <c r="E3318" t="s">
        <v>383</v>
      </c>
      <c r="F3318" t="s">
        <v>356</v>
      </c>
    </row>
    <row r="3319" spans="1:7" hidden="1" x14ac:dyDescent="0.35">
      <c r="A3319" s="110">
        <v>45929</v>
      </c>
      <c r="B3319" t="s">
        <v>127</v>
      </c>
      <c r="C3319" t="s">
        <v>280</v>
      </c>
      <c r="D3319">
        <v>22</v>
      </c>
      <c r="E3319" t="s">
        <v>383</v>
      </c>
      <c r="F3319" t="s">
        <v>356</v>
      </c>
    </row>
    <row r="3320" spans="1:7" hidden="1" x14ac:dyDescent="0.35">
      <c r="A3320" s="110">
        <v>45929</v>
      </c>
      <c r="B3320" t="s">
        <v>193</v>
      </c>
      <c r="C3320" t="s">
        <v>280</v>
      </c>
      <c r="D3320">
        <v>30</v>
      </c>
      <c r="E3320" t="s">
        <v>383</v>
      </c>
      <c r="F3320" t="s">
        <v>356</v>
      </c>
    </row>
    <row r="3321" spans="1:7" hidden="1" x14ac:dyDescent="0.35">
      <c r="A3321" s="110">
        <v>45929</v>
      </c>
      <c r="B3321" t="s">
        <v>247</v>
      </c>
      <c r="D3321">
        <v>52</v>
      </c>
      <c r="E3321" t="s">
        <v>1</v>
      </c>
      <c r="F3321" t="s">
        <v>353</v>
      </c>
    </row>
    <row r="3322" spans="1:7" hidden="1" x14ac:dyDescent="0.35">
      <c r="A3322" s="110">
        <v>45929</v>
      </c>
      <c r="B3322" t="s">
        <v>246</v>
      </c>
      <c r="D3322">
        <v>58.4</v>
      </c>
      <c r="E3322" t="s">
        <v>1</v>
      </c>
      <c r="F3322" t="s">
        <v>353</v>
      </c>
    </row>
    <row r="3323" spans="1:7" hidden="1" x14ac:dyDescent="0.35">
      <c r="A3323" s="110">
        <v>45929</v>
      </c>
      <c r="B3323" t="s">
        <v>248</v>
      </c>
      <c r="D3323">
        <v>12.5</v>
      </c>
      <c r="E3323" t="s">
        <v>1</v>
      </c>
      <c r="F3323" t="s">
        <v>353</v>
      </c>
    </row>
    <row r="3324" spans="1:7" hidden="1" x14ac:dyDescent="0.35">
      <c r="A3324" s="110">
        <v>45929</v>
      </c>
      <c r="B3324" t="s">
        <v>486</v>
      </c>
      <c r="D3324">
        <v>0.6</v>
      </c>
      <c r="E3324" t="s">
        <v>384</v>
      </c>
      <c r="F3324" t="s">
        <v>353</v>
      </c>
    </row>
    <row r="3325" spans="1:7" hidden="1" x14ac:dyDescent="0.35">
      <c r="A3325" s="110">
        <v>45929</v>
      </c>
      <c r="B3325" t="s">
        <v>309</v>
      </c>
      <c r="D3325">
        <v>0.86</v>
      </c>
      <c r="E3325" t="s">
        <v>384</v>
      </c>
      <c r="F3325" t="s">
        <v>353</v>
      </c>
    </row>
    <row r="3326" spans="1:7" hidden="1" x14ac:dyDescent="0.35">
      <c r="A3326" s="110">
        <v>45929</v>
      </c>
      <c r="B3326" t="s">
        <v>222</v>
      </c>
      <c r="D3326">
        <v>6</v>
      </c>
      <c r="E3326" t="s">
        <v>1</v>
      </c>
      <c r="F3326" t="s">
        <v>353</v>
      </c>
    </row>
    <row r="3327" spans="1:7" hidden="1" x14ac:dyDescent="0.35">
      <c r="A3327" s="110">
        <v>45929</v>
      </c>
      <c r="B3327" t="s">
        <v>220</v>
      </c>
      <c r="D3327">
        <v>4.8</v>
      </c>
      <c r="E3327" t="s">
        <v>1</v>
      </c>
      <c r="F3327" t="s">
        <v>353</v>
      </c>
    </row>
    <row r="3328" spans="1:7" hidden="1" x14ac:dyDescent="0.35">
      <c r="A3328" s="110">
        <v>45929</v>
      </c>
      <c r="B3328" t="s">
        <v>249</v>
      </c>
      <c r="D3328">
        <v>18.5</v>
      </c>
      <c r="E3328" t="s">
        <v>1</v>
      </c>
      <c r="F3328" t="s">
        <v>353</v>
      </c>
    </row>
    <row r="3329" spans="1:6" hidden="1" x14ac:dyDescent="0.35">
      <c r="A3329" s="110">
        <v>45929</v>
      </c>
      <c r="B3329" t="s">
        <v>251</v>
      </c>
      <c r="D3329">
        <v>0.86</v>
      </c>
      <c r="E3329" t="s">
        <v>1</v>
      </c>
      <c r="F3329" t="s">
        <v>353</v>
      </c>
    </row>
    <row r="3330" spans="1:6" hidden="1" x14ac:dyDescent="0.35">
      <c r="A3330" s="110">
        <v>45929</v>
      </c>
      <c r="B3330" t="s">
        <v>675</v>
      </c>
      <c r="D3330">
        <v>8.3800000000000008</v>
      </c>
      <c r="E3330" t="s">
        <v>3</v>
      </c>
      <c r="F3330" t="s">
        <v>353</v>
      </c>
    </row>
    <row r="3331" spans="1:6" hidden="1" x14ac:dyDescent="0.35">
      <c r="A3331" s="110">
        <v>45929</v>
      </c>
      <c r="B3331" t="s">
        <v>217</v>
      </c>
      <c r="D3331">
        <v>1.76</v>
      </c>
      <c r="E3331" t="s">
        <v>1</v>
      </c>
      <c r="F3331" t="s">
        <v>353</v>
      </c>
    </row>
    <row r="3332" spans="1:6" hidden="1" x14ac:dyDescent="0.35">
      <c r="A3332" s="110">
        <v>45929</v>
      </c>
      <c r="B3332" t="s">
        <v>204</v>
      </c>
      <c r="D3332">
        <v>0.8</v>
      </c>
      <c r="E3332" t="s">
        <v>3</v>
      </c>
      <c r="F3332" t="s">
        <v>353</v>
      </c>
    </row>
    <row r="3333" spans="1:6" hidden="1" x14ac:dyDescent="0.35">
      <c r="A3333" s="110">
        <v>45929</v>
      </c>
      <c r="B3333" t="s">
        <v>250</v>
      </c>
      <c r="D3333">
        <v>0.84</v>
      </c>
      <c r="E3333" t="s">
        <v>3</v>
      </c>
      <c r="F3333" t="s">
        <v>353</v>
      </c>
    </row>
    <row r="3334" spans="1:6" hidden="1" x14ac:dyDescent="0.35">
      <c r="A3334" s="110">
        <v>45929</v>
      </c>
      <c r="B3334" t="s">
        <v>198</v>
      </c>
      <c r="D3334">
        <v>3.13</v>
      </c>
      <c r="E3334" t="s">
        <v>384</v>
      </c>
      <c r="F3334" t="s">
        <v>353</v>
      </c>
    </row>
    <row r="3335" spans="1:6" hidden="1" x14ac:dyDescent="0.35">
      <c r="A3335" s="110">
        <v>45929</v>
      </c>
      <c r="B3335" t="s">
        <v>206</v>
      </c>
      <c r="D3335">
        <v>0.51</v>
      </c>
      <c r="E3335" t="s">
        <v>384</v>
      </c>
      <c r="F3335" t="s">
        <v>353</v>
      </c>
    </row>
    <row r="3336" spans="1:6" hidden="1" x14ac:dyDescent="0.35">
      <c r="A3336" s="110">
        <v>45929</v>
      </c>
      <c r="B3336" t="s">
        <v>661</v>
      </c>
      <c r="D3336">
        <v>0.81</v>
      </c>
      <c r="E3336" t="s">
        <v>3</v>
      </c>
      <c r="F3336" t="s">
        <v>353</v>
      </c>
    </row>
    <row r="3337" spans="1:6" hidden="1" x14ac:dyDescent="0.35">
      <c r="A3337" s="110">
        <v>45929</v>
      </c>
      <c r="B3337" t="s">
        <v>221</v>
      </c>
      <c r="D3337">
        <v>2.1</v>
      </c>
      <c r="E3337" t="s">
        <v>3</v>
      </c>
      <c r="F3337" t="s">
        <v>353</v>
      </c>
    </row>
    <row r="3338" spans="1:6" hidden="1" x14ac:dyDescent="0.35">
      <c r="A3338" s="110">
        <v>45929</v>
      </c>
      <c r="B3338" t="s">
        <v>676</v>
      </c>
      <c r="D3338">
        <v>1.36</v>
      </c>
      <c r="E3338" t="s">
        <v>3</v>
      </c>
      <c r="F3338" t="s">
        <v>353</v>
      </c>
    </row>
    <row r="3339" spans="1:6" hidden="1" x14ac:dyDescent="0.35">
      <c r="A3339" s="110">
        <v>45929</v>
      </c>
      <c r="B3339" t="s">
        <v>677</v>
      </c>
      <c r="D3339">
        <v>0.5</v>
      </c>
      <c r="E3339" t="s">
        <v>3</v>
      </c>
      <c r="F3339" t="s">
        <v>353</v>
      </c>
    </row>
    <row r="3340" spans="1:6" hidden="1" x14ac:dyDescent="0.35">
      <c r="A3340" s="110">
        <v>45929</v>
      </c>
      <c r="B3340" t="s">
        <v>252</v>
      </c>
      <c r="D3340">
        <v>0</v>
      </c>
      <c r="E3340" t="s">
        <v>1</v>
      </c>
      <c r="F3340" t="s">
        <v>353</v>
      </c>
    </row>
    <row r="3341" spans="1:6" hidden="1" x14ac:dyDescent="0.35">
      <c r="A3341" s="110">
        <v>45929</v>
      </c>
      <c r="B3341" t="s">
        <v>173</v>
      </c>
      <c r="D3341">
        <v>1.22</v>
      </c>
      <c r="E3341" t="s">
        <v>1</v>
      </c>
      <c r="F3341" t="s">
        <v>353</v>
      </c>
    </row>
    <row r="3342" spans="1:6" hidden="1" x14ac:dyDescent="0.35">
      <c r="A3342" s="110">
        <v>45929</v>
      </c>
      <c r="B3342" t="s">
        <v>218</v>
      </c>
      <c r="D3342">
        <v>1.27</v>
      </c>
      <c r="E3342" t="s">
        <v>1</v>
      </c>
      <c r="F3342" t="s">
        <v>353</v>
      </c>
    </row>
    <row r="3343" spans="1:6" hidden="1" x14ac:dyDescent="0.35">
      <c r="A3343" s="110">
        <v>45929</v>
      </c>
      <c r="B3343" t="s">
        <v>224</v>
      </c>
      <c r="D3343">
        <v>0.8</v>
      </c>
      <c r="E3343" t="s">
        <v>1</v>
      </c>
      <c r="F3343" t="s">
        <v>353</v>
      </c>
    </row>
    <row r="3344" spans="1:6" hidden="1" x14ac:dyDescent="0.35">
      <c r="A3344" s="110">
        <v>45929</v>
      </c>
      <c r="B3344" t="s">
        <v>336</v>
      </c>
      <c r="D3344">
        <v>0.34</v>
      </c>
      <c r="E3344" t="s">
        <v>384</v>
      </c>
      <c r="F3344" t="s">
        <v>353</v>
      </c>
    </row>
    <row r="3345" spans="1:6" hidden="1" x14ac:dyDescent="0.35">
      <c r="A3345" s="110">
        <v>45929</v>
      </c>
      <c r="B3345" t="s">
        <v>174</v>
      </c>
      <c r="D3345">
        <v>0.5</v>
      </c>
      <c r="E3345" t="s">
        <v>1</v>
      </c>
      <c r="F3345" t="s">
        <v>353</v>
      </c>
    </row>
    <row r="3346" spans="1:6" hidden="1" x14ac:dyDescent="0.35">
      <c r="A3346" s="110">
        <v>45929</v>
      </c>
      <c r="B3346" t="s">
        <v>432</v>
      </c>
      <c r="D3346">
        <v>0</v>
      </c>
      <c r="E3346" t="s">
        <v>1</v>
      </c>
      <c r="F3346" t="s">
        <v>353</v>
      </c>
    </row>
    <row r="3347" spans="1:6" hidden="1" x14ac:dyDescent="0.35">
      <c r="A3347" s="110">
        <v>45929</v>
      </c>
      <c r="B3347" t="s">
        <v>203</v>
      </c>
      <c r="D3347">
        <v>9.8000000000000007</v>
      </c>
      <c r="E3347" t="s">
        <v>384</v>
      </c>
      <c r="F3347" t="s">
        <v>353</v>
      </c>
    </row>
    <row r="3348" spans="1:6" hidden="1" x14ac:dyDescent="0.35">
      <c r="A3348" s="110">
        <v>45929</v>
      </c>
      <c r="B3348" t="s">
        <v>201</v>
      </c>
      <c r="D3348">
        <v>0.87</v>
      </c>
      <c r="E3348" t="s">
        <v>3</v>
      </c>
      <c r="F3348" t="s">
        <v>353</v>
      </c>
    </row>
    <row r="3349" spans="1:6" hidden="1" x14ac:dyDescent="0.35">
      <c r="A3349" s="110">
        <v>45929</v>
      </c>
      <c r="B3349" t="s">
        <v>202</v>
      </c>
      <c r="D3349">
        <v>1.69</v>
      </c>
      <c r="E3349" t="s">
        <v>3</v>
      </c>
      <c r="F3349" t="s">
        <v>353</v>
      </c>
    </row>
    <row r="3350" spans="1:6" hidden="1" x14ac:dyDescent="0.35">
      <c r="A3350" s="110">
        <v>45929</v>
      </c>
      <c r="B3350" t="s">
        <v>200</v>
      </c>
      <c r="D3350">
        <v>0.15</v>
      </c>
      <c r="E3350" t="s">
        <v>3</v>
      </c>
      <c r="F3350" t="s">
        <v>353</v>
      </c>
    </row>
    <row r="3351" spans="1:6" hidden="1" x14ac:dyDescent="0.35">
      <c r="A3351" s="110">
        <v>45929</v>
      </c>
      <c r="B3351" t="s">
        <v>339</v>
      </c>
      <c r="D3351">
        <v>0.25</v>
      </c>
      <c r="E3351" t="s">
        <v>384</v>
      </c>
      <c r="F3351" t="s">
        <v>353</v>
      </c>
    </row>
    <row r="3352" spans="1:6" hidden="1" x14ac:dyDescent="0.35">
      <c r="A3352" s="110">
        <v>45929</v>
      </c>
      <c r="B3352" t="s">
        <v>219</v>
      </c>
      <c r="D3352">
        <v>0.49</v>
      </c>
      <c r="E3352" t="s">
        <v>1</v>
      </c>
      <c r="F3352" t="s">
        <v>353</v>
      </c>
    </row>
    <row r="3353" spans="1:6" hidden="1" x14ac:dyDescent="0.35">
      <c r="A3353" s="110">
        <v>45929</v>
      </c>
      <c r="B3353" t="s">
        <v>281</v>
      </c>
      <c r="D3353">
        <v>0.375</v>
      </c>
      <c r="E3353" t="s">
        <v>384</v>
      </c>
      <c r="F3353" t="s">
        <v>353</v>
      </c>
    </row>
    <row r="3354" spans="1:6" hidden="1" x14ac:dyDescent="0.35">
      <c r="A3354" s="110">
        <v>45929</v>
      </c>
      <c r="B3354" t="s">
        <v>235</v>
      </c>
      <c r="D3354">
        <v>1.72</v>
      </c>
      <c r="E3354" t="s">
        <v>384</v>
      </c>
      <c r="F3354" t="s">
        <v>353</v>
      </c>
    </row>
    <row r="3355" spans="1:6" hidden="1" x14ac:dyDescent="0.35">
      <c r="A3355" s="110">
        <v>45929</v>
      </c>
      <c r="B3355" t="s">
        <v>236</v>
      </c>
      <c r="D3355">
        <v>2.89</v>
      </c>
      <c r="E3355" t="s">
        <v>384</v>
      </c>
      <c r="F3355" t="s">
        <v>353</v>
      </c>
    </row>
    <row r="3356" spans="1:6" hidden="1" x14ac:dyDescent="0.35">
      <c r="A3356" s="110">
        <v>45929</v>
      </c>
      <c r="B3356" t="s">
        <v>225</v>
      </c>
      <c r="D3356">
        <v>5</v>
      </c>
      <c r="E3356" t="s">
        <v>1</v>
      </c>
      <c r="F3356" t="s">
        <v>353</v>
      </c>
    </row>
    <row r="3357" spans="1:6" hidden="1" x14ac:dyDescent="0.35">
      <c r="A3357" s="110">
        <v>45929</v>
      </c>
      <c r="B3357" t="s">
        <v>110</v>
      </c>
      <c r="D3357">
        <v>6</v>
      </c>
      <c r="E3357" t="s">
        <v>3</v>
      </c>
      <c r="F3357" t="s">
        <v>353</v>
      </c>
    </row>
    <row r="3358" spans="1:6" hidden="1" x14ac:dyDescent="0.35">
      <c r="A3358" s="110">
        <v>45929</v>
      </c>
      <c r="B3358" t="s">
        <v>241</v>
      </c>
      <c r="D3358">
        <v>6</v>
      </c>
      <c r="E3358" t="s">
        <v>384</v>
      </c>
      <c r="F3358" t="s">
        <v>353</v>
      </c>
    </row>
    <row r="3359" spans="1:6" hidden="1" x14ac:dyDescent="0.35">
      <c r="A3359" s="110">
        <v>45929</v>
      </c>
      <c r="B3359" t="s">
        <v>179</v>
      </c>
      <c r="D3359">
        <v>0.35</v>
      </c>
      <c r="E3359" t="s">
        <v>384</v>
      </c>
      <c r="F3359" t="s">
        <v>353</v>
      </c>
    </row>
    <row r="3360" spans="1:6" hidden="1" x14ac:dyDescent="0.35">
      <c r="A3360" s="110">
        <v>45929</v>
      </c>
      <c r="B3360" t="s">
        <v>335</v>
      </c>
      <c r="D3360">
        <v>0.6</v>
      </c>
      <c r="E3360" t="s">
        <v>3</v>
      </c>
      <c r="F3360" t="s">
        <v>353</v>
      </c>
    </row>
    <row r="3361" spans="1:6" hidden="1" x14ac:dyDescent="0.35">
      <c r="A3361" s="110">
        <v>45929</v>
      </c>
      <c r="B3361" t="s">
        <v>25</v>
      </c>
      <c r="D3361">
        <v>1.6</v>
      </c>
      <c r="E3361" t="s">
        <v>3</v>
      </c>
      <c r="F3361" t="s">
        <v>353</v>
      </c>
    </row>
    <row r="3362" spans="1:6" hidden="1" x14ac:dyDescent="0.35">
      <c r="A3362" s="110">
        <v>45929</v>
      </c>
      <c r="B3362" t="s">
        <v>127</v>
      </c>
      <c r="D3362">
        <v>3</v>
      </c>
      <c r="E3362" t="s">
        <v>383</v>
      </c>
      <c r="F3362" t="s">
        <v>353</v>
      </c>
    </row>
    <row r="3363" spans="1:6" hidden="1" x14ac:dyDescent="0.35">
      <c r="A3363" s="110">
        <v>45929</v>
      </c>
      <c r="B3363" t="s">
        <v>193</v>
      </c>
      <c r="D3363">
        <v>6</v>
      </c>
      <c r="E3363" t="s">
        <v>383</v>
      </c>
      <c r="F3363" t="s">
        <v>353</v>
      </c>
    </row>
    <row r="3364" spans="1:6" hidden="1" x14ac:dyDescent="0.35">
      <c r="A3364" s="110">
        <v>45929</v>
      </c>
      <c r="B3364" t="s">
        <v>216</v>
      </c>
      <c r="D3364">
        <v>0.34</v>
      </c>
      <c r="E3364" t="s">
        <v>384</v>
      </c>
      <c r="F3364" t="s">
        <v>353</v>
      </c>
    </row>
    <row r="3365" spans="1:6" hidden="1" x14ac:dyDescent="0.35">
      <c r="A3365" s="110">
        <v>45929</v>
      </c>
      <c r="B3365" t="s">
        <v>331</v>
      </c>
      <c r="D3365">
        <v>4</v>
      </c>
      <c r="E3365">
        <v>0</v>
      </c>
      <c r="F3365" t="s">
        <v>353</v>
      </c>
    </row>
    <row r="3366" spans="1:6" hidden="1" x14ac:dyDescent="0.35">
      <c r="A3366" s="110">
        <v>45929</v>
      </c>
      <c r="B3366" t="s">
        <v>102</v>
      </c>
      <c r="D3366">
        <v>1.4</v>
      </c>
      <c r="E3366" t="s">
        <v>3</v>
      </c>
      <c r="F3366" t="s">
        <v>353</v>
      </c>
    </row>
    <row r="3367" spans="1:6" hidden="1" x14ac:dyDescent="0.35">
      <c r="A3367" s="110">
        <v>45929</v>
      </c>
      <c r="B3367" t="s">
        <v>333</v>
      </c>
      <c r="D3367">
        <v>2.5</v>
      </c>
      <c r="E3367" t="s">
        <v>3</v>
      </c>
      <c r="F3367" t="s">
        <v>353</v>
      </c>
    </row>
    <row r="3368" spans="1:6" hidden="1" x14ac:dyDescent="0.35">
      <c r="A3368" s="110">
        <v>45929</v>
      </c>
      <c r="B3368" t="s">
        <v>678</v>
      </c>
      <c r="D3368">
        <v>45</v>
      </c>
      <c r="E3368" t="s">
        <v>386</v>
      </c>
      <c r="F3368" t="s">
        <v>353</v>
      </c>
    </row>
    <row r="3369" spans="1:6" hidden="1" x14ac:dyDescent="0.35">
      <c r="A3369" s="110">
        <v>45929</v>
      </c>
      <c r="B3369" t="s">
        <v>634</v>
      </c>
      <c r="D3369">
        <v>24.4</v>
      </c>
      <c r="E3369" t="s">
        <v>3</v>
      </c>
      <c r="F3369" t="s">
        <v>353</v>
      </c>
    </row>
    <row r="3370" spans="1:6" hidden="1" x14ac:dyDescent="0.35">
      <c r="A3370" s="110">
        <v>45929</v>
      </c>
      <c r="B3370" t="s">
        <v>340</v>
      </c>
      <c r="D3370">
        <v>1.4</v>
      </c>
      <c r="E3370" t="s">
        <v>3</v>
      </c>
      <c r="F3370" t="s">
        <v>353</v>
      </c>
    </row>
    <row r="3371" spans="1:6" hidden="1" x14ac:dyDescent="0.35">
      <c r="A3371" s="110">
        <v>45929</v>
      </c>
      <c r="B3371" t="s">
        <v>168</v>
      </c>
      <c r="D3371">
        <v>0.42499999999999999</v>
      </c>
      <c r="E3371" t="s">
        <v>313</v>
      </c>
      <c r="F3371" t="s">
        <v>353</v>
      </c>
    </row>
    <row r="3372" spans="1:6" hidden="1" x14ac:dyDescent="0.35">
      <c r="A3372" s="110">
        <v>45929</v>
      </c>
      <c r="B3372" t="s">
        <v>171</v>
      </c>
      <c r="D3372">
        <v>0.93500000000000005</v>
      </c>
      <c r="E3372" t="s">
        <v>313</v>
      </c>
      <c r="F3372" t="s">
        <v>353</v>
      </c>
    </row>
    <row r="3373" spans="1:6" hidden="1" x14ac:dyDescent="0.35">
      <c r="A3373" s="110">
        <v>45929</v>
      </c>
      <c r="B3373" t="s">
        <v>341</v>
      </c>
      <c r="D3373">
        <v>1</v>
      </c>
      <c r="E3373" t="s">
        <v>313</v>
      </c>
      <c r="F3373" t="s">
        <v>353</v>
      </c>
    </row>
    <row r="3374" spans="1:6" hidden="1" x14ac:dyDescent="0.35">
      <c r="A3374" s="110">
        <v>45929</v>
      </c>
      <c r="B3374" t="s">
        <v>153</v>
      </c>
      <c r="D3374">
        <v>7</v>
      </c>
      <c r="E3374" t="s">
        <v>386</v>
      </c>
      <c r="F3374" t="s">
        <v>353</v>
      </c>
    </row>
    <row r="3375" spans="1:6" hidden="1" x14ac:dyDescent="0.35">
      <c r="A3375" s="110">
        <v>45929</v>
      </c>
      <c r="B3375" t="s">
        <v>232</v>
      </c>
      <c r="D3375">
        <v>0.02</v>
      </c>
      <c r="E3375" t="s">
        <v>386</v>
      </c>
      <c r="F3375" t="s">
        <v>353</v>
      </c>
    </row>
    <row r="3376" spans="1:6" hidden="1" x14ac:dyDescent="0.35">
      <c r="A3376" s="110">
        <v>45929</v>
      </c>
      <c r="B3376" t="s">
        <v>152</v>
      </c>
      <c r="D3376">
        <v>0.8</v>
      </c>
      <c r="E3376" t="s">
        <v>386</v>
      </c>
      <c r="F3376" t="s">
        <v>353</v>
      </c>
    </row>
    <row r="3377" spans="1:6" hidden="1" x14ac:dyDescent="0.35">
      <c r="A3377" s="110">
        <v>45929</v>
      </c>
      <c r="B3377" t="s">
        <v>666</v>
      </c>
      <c r="D3377">
        <v>0.8</v>
      </c>
      <c r="E3377" t="s">
        <v>386</v>
      </c>
      <c r="F3377" t="s">
        <v>353</v>
      </c>
    </row>
    <row r="3378" spans="1:6" hidden="1" x14ac:dyDescent="0.35">
      <c r="A3378" s="110">
        <v>45929</v>
      </c>
      <c r="B3378" t="s">
        <v>154</v>
      </c>
      <c r="D3378">
        <v>3</v>
      </c>
      <c r="E3378" t="s">
        <v>386</v>
      </c>
      <c r="F3378" t="s">
        <v>353</v>
      </c>
    </row>
    <row r="3379" spans="1:6" hidden="1" x14ac:dyDescent="0.35">
      <c r="A3379" s="110">
        <v>45929</v>
      </c>
      <c r="B3379" t="s">
        <v>156</v>
      </c>
      <c r="E3379" t="s">
        <v>386</v>
      </c>
      <c r="F3379" t="s">
        <v>353</v>
      </c>
    </row>
    <row r="3380" spans="1:6" hidden="1" x14ac:dyDescent="0.35">
      <c r="A3380" s="110">
        <v>45929</v>
      </c>
      <c r="B3380" t="s">
        <v>163</v>
      </c>
      <c r="E3380" t="s">
        <v>386</v>
      </c>
      <c r="F3380" t="s">
        <v>353</v>
      </c>
    </row>
    <row r="3381" spans="1:6" hidden="1" x14ac:dyDescent="0.35">
      <c r="A3381" s="110">
        <v>45929</v>
      </c>
      <c r="B3381" t="s">
        <v>45</v>
      </c>
      <c r="D3381">
        <v>1.8</v>
      </c>
      <c r="E3381" t="s">
        <v>386</v>
      </c>
      <c r="F3381" t="s">
        <v>353</v>
      </c>
    </row>
    <row r="3382" spans="1:6" hidden="1" x14ac:dyDescent="0.35">
      <c r="A3382" s="110">
        <v>45929</v>
      </c>
      <c r="B3382" t="s">
        <v>483</v>
      </c>
      <c r="D3382">
        <v>15</v>
      </c>
      <c r="E3382" t="s">
        <v>5</v>
      </c>
      <c r="F3382" t="s">
        <v>353</v>
      </c>
    </row>
    <row r="3383" spans="1:6" hidden="1" x14ac:dyDescent="0.35">
      <c r="A3383" s="110">
        <v>45929</v>
      </c>
      <c r="B3383" t="s">
        <v>434</v>
      </c>
      <c r="D3383">
        <v>2.5</v>
      </c>
      <c r="E3383" t="s">
        <v>3</v>
      </c>
      <c r="F3383" t="s">
        <v>353</v>
      </c>
    </row>
    <row r="3384" spans="1:6" hidden="1" x14ac:dyDescent="0.35">
      <c r="A3384" s="110">
        <v>45929</v>
      </c>
      <c r="B3384" t="s">
        <v>342</v>
      </c>
      <c r="D3384">
        <v>6</v>
      </c>
      <c r="E3384" t="s">
        <v>7</v>
      </c>
      <c r="F3384" t="s">
        <v>353</v>
      </c>
    </row>
    <row r="3385" spans="1:6" hidden="1" x14ac:dyDescent="0.35">
      <c r="A3385" s="110">
        <v>45929</v>
      </c>
      <c r="B3385" t="s">
        <v>300</v>
      </c>
      <c r="D3385">
        <v>5</v>
      </c>
      <c r="E3385" t="s">
        <v>7</v>
      </c>
      <c r="F3385" t="s">
        <v>353</v>
      </c>
    </row>
    <row r="3386" spans="1:6" hidden="1" x14ac:dyDescent="0.35">
      <c r="A3386" s="110">
        <v>45936</v>
      </c>
      <c r="B3386" t="s">
        <v>512</v>
      </c>
      <c r="C3386" t="s">
        <v>257</v>
      </c>
      <c r="D3386">
        <v>1</v>
      </c>
      <c r="E3386" t="s">
        <v>386</v>
      </c>
      <c r="F3386" t="s">
        <v>356</v>
      </c>
    </row>
    <row r="3387" spans="1:6" hidden="1" x14ac:dyDescent="0.35">
      <c r="A3387" s="110">
        <v>45936</v>
      </c>
      <c r="B3387" t="s">
        <v>156</v>
      </c>
      <c r="C3387" t="s">
        <v>264</v>
      </c>
      <c r="D3387">
        <v>7</v>
      </c>
      <c r="E3387" t="s">
        <v>386</v>
      </c>
      <c r="F3387" t="s">
        <v>356</v>
      </c>
    </row>
    <row r="3388" spans="1:6" hidden="1" x14ac:dyDescent="0.35">
      <c r="A3388" s="110">
        <v>45936</v>
      </c>
      <c r="B3388" t="s">
        <v>45</v>
      </c>
      <c r="C3388" t="s">
        <v>254</v>
      </c>
      <c r="D3388">
        <v>2</v>
      </c>
      <c r="E3388" t="s">
        <v>386</v>
      </c>
      <c r="F3388" t="s">
        <v>356</v>
      </c>
    </row>
    <row r="3389" spans="1:6" hidden="1" x14ac:dyDescent="0.35">
      <c r="A3389" s="110">
        <v>45936</v>
      </c>
      <c r="B3389" t="s">
        <v>154</v>
      </c>
      <c r="C3389" t="s">
        <v>257</v>
      </c>
      <c r="D3389">
        <v>0.5</v>
      </c>
      <c r="E3389" t="s">
        <v>386</v>
      </c>
      <c r="F3389" t="s">
        <v>356</v>
      </c>
    </row>
    <row r="3390" spans="1:6" hidden="1" x14ac:dyDescent="0.35">
      <c r="A3390" s="110">
        <v>45936</v>
      </c>
      <c r="B3390" t="s">
        <v>164</v>
      </c>
      <c r="C3390" t="s">
        <v>254</v>
      </c>
      <c r="D3390">
        <v>3</v>
      </c>
      <c r="E3390" t="s">
        <v>386</v>
      </c>
      <c r="F3390" t="s">
        <v>356</v>
      </c>
    </row>
    <row r="3391" spans="1:6" hidden="1" x14ac:dyDescent="0.35">
      <c r="A3391" s="110">
        <v>45936</v>
      </c>
      <c r="B3391" t="s">
        <v>157</v>
      </c>
      <c r="C3391" t="s">
        <v>254</v>
      </c>
      <c r="D3391">
        <v>1.1000000000000001</v>
      </c>
      <c r="E3391" t="s">
        <v>386</v>
      </c>
      <c r="F3391" t="s">
        <v>356</v>
      </c>
    </row>
    <row r="3392" spans="1:6" hidden="1" x14ac:dyDescent="0.35">
      <c r="A3392" s="110">
        <v>45936</v>
      </c>
      <c r="B3392" t="s">
        <v>623</v>
      </c>
      <c r="C3392" t="s">
        <v>254</v>
      </c>
      <c r="D3392">
        <v>1.9</v>
      </c>
      <c r="E3392" t="s">
        <v>692</v>
      </c>
      <c r="F3392" t="s">
        <v>356</v>
      </c>
    </row>
    <row r="3393" spans="1:6" hidden="1" x14ac:dyDescent="0.35">
      <c r="A3393" s="110">
        <v>45936</v>
      </c>
      <c r="B3393" t="s">
        <v>315</v>
      </c>
      <c r="C3393" t="s">
        <v>254</v>
      </c>
      <c r="D3393">
        <v>1.5</v>
      </c>
      <c r="E3393" t="s">
        <v>692</v>
      </c>
      <c r="F3393" t="s">
        <v>356</v>
      </c>
    </row>
    <row r="3394" spans="1:6" hidden="1" x14ac:dyDescent="0.35">
      <c r="A3394" s="110">
        <v>45936</v>
      </c>
      <c r="B3394" t="s">
        <v>721</v>
      </c>
      <c r="C3394" t="s">
        <v>254</v>
      </c>
      <c r="D3394">
        <v>1</v>
      </c>
      <c r="E3394" t="s">
        <v>692</v>
      </c>
      <c r="F3394" t="s">
        <v>356</v>
      </c>
    </row>
    <row r="3395" spans="1:6" hidden="1" x14ac:dyDescent="0.35">
      <c r="A3395" s="110">
        <v>45936</v>
      </c>
      <c r="B3395" t="s">
        <v>514</v>
      </c>
      <c r="C3395" t="s">
        <v>257</v>
      </c>
      <c r="D3395">
        <v>1</v>
      </c>
      <c r="E3395" t="s">
        <v>386</v>
      </c>
      <c r="F3395" t="s">
        <v>356</v>
      </c>
    </row>
    <row r="3396" spans="1:6" hidden="1" x14ac:dyDescent="0.35">
      <c r="A3396" s="110">
        <v>45936</v>
      </c>
      <c r="B3396" t="s">
        <v>707</v>
      </c>
      <c r="C3396" t="s">
        <v>257</v>
      </c>
      <c r="D3396">
        <v>1.0249999999999999</v>
      </c>
      <c r="E3396" t="s">
        <v>386</v>
      </c>
      <c r="F3396" t="s">
        <v>356</v>
      </c>
    </row>
    <row r="3397" spans="1:6" hidden="1" x14ac:dyDescent="0.35">
      <c r="A3397" s="110">
        <v>45936</v>
      </c>
      <c r="B3397" t="s">
        <v>123</v>
      </c>
      <c r="C3397" t="s">
        <v>264</v>
      </c>
      <c r="D3397">
        <v>1.0249999999999999</v>
      </c>
      <c r="E3397" t="s">
        <v>3</v>
      </c>
      <c r="F3397" t="s">
        <v>356</v>
      </c>
    </row>
    <row r="3398" spans="1:6" hidden="1" x14ac:dyDescent="0.35">
      <c r="A3398" s="110">
        <v>45936</v>
      </c>
      <c r="B3398" t="s">
        <v>660</v>
      </c>
      <c r="C3398" t="s">
        <v>254</v>
      </c>
      <c r="D3398">
        <v>4</v>
      </c>
      <c r="E3398" t="s">
        <v>3</v>
      </c>
      <c r="F3398" t="s">
        <v>356</v>
      </c>
    </row>
    <row r="3399" spans="1:6" hidden="1" x14ac:dyDescent="0.35">
      <c r="A3399" s="110">
        <v>45936</v>
      </c>
      <c r="B3399" t="s">
        <v>648</v>
      </c>
      <c r="C3399" t="s">
        <v>264</v>
      </c>
      <c r="D3399">
        <v>2</v>
      </c>
      <c r="E3399" t="s">
        <v>3</v>
      </c>
      <c r="F3399" t="s">
        <v>356</v>
      </c>
    </row>
    <row r="3400" spans="1:6" hidden="1" x14ac:dyDescent="0.35">
      <c r="A3400" s="110">
        <v>45936</v>
      </c>
      <c r="B3400" t="s">
        <v>192</v>
      </c>
      <c r="C3400" t="s">
        <v>264</v>
      </c>
      <c r="D3400">
        <v>22</v>
      </c>
      <c r="E3400" t="s">
        <v>383</v>
      </c>
      <c r="F3400" t="s">
        <v>356</v>
      </c>
    </row>
    <row r="3401" spans="1:6" hidden="1" x14ac:dyDescent="0.35">
      <c r="A3401" s="110">
        <v>45936</v>
      </c>
      <c r="B3401" t="s">
        <v>708</v>
      </c>
      <c r="C3401" t="s">
        <v>264</v>
      </c>
      <c r="D3401">
        <v>14</v>
      </c>
      <c r="E3401" t="s">
        <v>383</v>
      </c>
      <c r="F3401" t="s">
        <v>356</v>
      </c>
    </row>
    <row r="3402" spans="1:6" hidden="1" x14ac:dyDescent="0.35">
      <c r="A3402" s="110">
        <v>45936</v>
      </c>
      <c r="B3402" t="s">
        <v>709</v>
      </c>
      <c r="C3402" t="s">
        <v>254</v>
      </c>
      <c r="D3402">
        <v>1</v>
      </c>
      <c r="E3402" t="s">
        <v>383</v>
      </c>
      <c r="F3402" t="s">
        <v>356</v>
      </c>
    </row>
    <row r="3403" spans="1:6" hidden="1" x14ac:dyDescent="0.35">
      <c r="A3403" s="110">
        <v>45936</v>
      </c>
      <c r="B3403" t="s">
        <v>710</v>
      </c>
      <c r="C3403" t="s">
        <v>254</v>
      </c>
      <c r="D3403">
        <v>0.5</v>
      </c>
      <c r="E3403" t="s">
        <v>383</v>
      </c>
      <c r="F3403" t="s">
        <v>356</v>
      </c>
    </row>
    <row r="3404" spans="1:6" hidden="1" x14ac:dyDescent="0.35">
      <c r="A3404" s="110">
        <v>45936</v>
      </c>
      <c r="B3404" t="s">
        <v>195</v>
      </c>
      <c r="C3404" t="s">
        <v>254</v>
      </c>
      <c r="D3404">
        <v>0.14699999999999999</v>
      </c>
      <c r="E3404" t="s">
        <v>383</v>
      </c>
      <c r="F3404" t="s">
        <v>356</v>
      </c>
    </row>
    <row r="3405" spans="1:6" hidden="1" x14ac:dyDescent="0.35">
      <c r="A3405" s="110">
        <v>45936</v>
      </c>
      <c r="B3405" t="s">
        <v>287</v>
      </c>
      <c r="C3405" t="s">
        <v>254</v>
      </c>
      <c r="D3405">
        <v>2.1</v>
      </c>
      <c r="E3405" t="s">
        <v>383</v>
      </c>
      <c r="F3405" t="s">
        <v>356</v>
      </c>
    </row>
    <row r="3406" spans="1:6" hidden="1" x14ac:dyDescent="0.35">
      <c r="A3406" s="110">
        <v>45936</v>
      </c>
      <c r="B3406" t="s">
        <v>116</v>
      </c>
      <c r="C3406" t="s">
        <v>254</v>
      </c>
      <c r="D3406">
        <v>0.8</v>
      </c>
      <c r="E3406" t="s">
        <v>383</v>
      </c>
      <c r="F3406" t="s">
        <v>356</v>
      </c>
    </row>
    <row r="3407" spans="1:6" hidden="1" x14ac:dyDescent="0.35">
      <c r="A3407" s="110">
        <v>45936</v>
      </c>
      <c r="B3407" t="s">
        <v>211</v>
      </c>
      <c r="C3407" t="s">
        <v>264</v>
      </c>
      <c r="D3407">
        <v>16</v>
      </c>
      <c r="E3407" t="s">
        <v>383</v>
      </c>
      <c r="F3407" t="s">
        <v>356</v>
      </c>
    </row>
    <row r="3408" spans="1:6" hidden="1" x14ac:dyDescent="0.35">
      <c r="A3408" s="110">
        <v>45936</v>
      </c>
      <c r="B3408" t="s">
        <v>711</v>
      </c>
      <c r="C3408" t="s">
        <v>264</v>
      </c>
      <c r="D3408">
        <v>12</v>
      </c>
      <c r="E3408" t="s">
        <v>383</v>
      </c>
      <c r="F3408" t="s">
        <v>356</v>
      </c>
    </row>
    <row r="3409" spans="1:7" hidden="1" x14ac:dyDescent="0.35">
      <c r="A3409" s="110">
        <v>45936</v>
      </c>
      <c r="B3409" t="s">
        <v>712</v>
      </c>
      <c r="C3409" t="s">
        <v>254</v>
      </c>
      <c r="D3409">
        <v>0.11</v>
      </c>
      <c r="E3409" t="s">
        <v>383</v>
      </c>
      <c r="F3409" t="s">
        <v>356</v>
      </c>
    </row>
    <row r="3410" spans="1:7" hidden="1" x14ac:dyDescent="0.35">
      <c r="A3410" s="110">
        <v>45936</v>
      </c>
      <c r="B3410" t="s">
        <v>655</v>
      </c>
      <c r="C3410" t="s">
        <v>254</v>
      </c>
      <c r="D3410">
        <v>0.35</v>
      </c>
      <c r="E3410" t="s">
        <v>383</v>
      </c>
      <c r="F3410" t="s">
        <v>356</v>
      </c>
    </row>
    <row r="3411" spans="1:7" hidden="1" x14ac:dyDescent="0.35">
      <c r="A3411" s="110">
        <v>45936</v>
      </c>
      <c r="B3411" t="s">
        <v>428</v>
      </c>
      <c r="C3411" t="s">
        <v>280</v>
      </c>
      <c r="D3411">
        <v>0.31</v>
      </c>
      <c r="E3411" t="s">
        <v>383</v>
      </c>
      <c r="F3411" t="s">
        <v>356</v>
      </c>
    </row>
    <row r="3412" spans="1:7" hidden="1" x14ac:dyDescent="0.35">
      <c r="A3412" s="110">
        <v>45936</v>
      </c>
      <c r="B3412" t="s">
        <v>193</v>
      </c>
      <c r="C3412" t="s">
        <v>280</v>
      </c>
      <c r="D3412">
        <v>24</v>
      </c>
      <c r="E3412" t="s">
        <v>383</v>
      </c>
      <c r="F3412" t="s">
        <v>356</v>
      </c>
    </row>
    <row r="3413" spans="1:7" hidden="1" x14ac:dyDescent="0.35">
      <c r="A3413" s="110">
        <v>45936</v>
      </c>
      <c r="B3413" t="s">
        <v>127</v>
      </c>
      <c r="C3413" t="s">
        <v>280</v>
      </c>
      <c r="D3413">
        <v>68</v>
      </c>
      <c r="E3413" t="s">
        <v>383</v>
      </c>
      <c r="F3413" t="s">
        <v>356</v>
      </c>
    </row>
    <row r="3414" spans="1:7" hidden="1" x14ac:dyDescent="0.35">
      <c r="A3414" s="110">
        <v>45936</v>
      </c>
      <c r="B3414" t="s">
        <v>128</v>
      </c>
      <c r="C3414" t="s">
        <v>280</v>
      </c>
      <c r="D3414">
        <v>15</v>
      </c>
      <c r="E3414" t="s">
        <v>383</v>
      </c>
      <c r="F3414" t="s">
        <v>356</v>
      </c>
    </row>
    <row r="3415" spans="1:7" hidden="1" x14ac:dyDescent="0.35">
      <c r="A3415" s="110">
        <v>45936</v>
      </c>
      <c r="B3415" t="s">
        <v>129</v>
      </c>
      <c r="C3415" t="s">
        <v>280</v>
      </c>
      <c r="D3415">
        <v>10</v>
      </c>
      <c r="E3415" t="s">
        <v>383</v>
      </c>
      <c r="F3415" t="s">
        <v>356</v>
      </c>
    </row>
    <row r="3416" spans="1:7" hidden="1" x14ac:dyDescent="0.35">
      <c r="A3416" s="110">
        <v>45936</v>
      </c>
      <c r="B3416" t="s">
        <v>713</v>
      </c>
      <c r="C3416" t="s">
        <v>254</v>
      </c>
      <c r="D3416">
        <v>0.27</v>
      </c>
      <c r="E3416" t="s">
        <v>383</v>
      </c>
      <c r="F3416" t="s">
        <v>356</v>
      </c>
    </row>
    <row r="3417" spans="1:7" hidden="1" x14ac:dyDescent="0.35">
      <c r="A3417" s="110">
        <v>45936</v>
      </c>
      <c r="B3417" t="s">
        <v>714</v>
      </c>
      <c r="C3417" t="s">
        <v>254</v>
      </c>
      <c r="D3417">
        <v>0.37</v>
      </c>
      <c r="E3417" t="s">
        <v>383</v>
      </c>
      <c r="F3417" t="s">
        <v>356</v>
      </c>
    </row>
    <row r="3418" spans="1:7" hidden="1" x14ac:dyDescent="0.35">
      <c r="A3418" s="110">
        <v>45936</v>
      </c>
      <c r="B3418" t="s">
        <v>715</v>
      </c>
      <c r="C3418" t="s">
        <v>280</v>
      </c>
      <c r="D3418">
        <v>1</v>
      </c>
      <c r="E3418" t="s">
        <v>383</v>
      </c>
      <c r="F3418" t="s">
        <v>356</v>
      </c>
    </row>
    <row r="3419" spans="1:7" hidden="1" x14ac:dyDescent="0.35">
      <c r="A3419" s="110">
        <v>45936</v>
      </c>
      <c r="B3419" t="s">
        <v>716</v>
      </c>
      <c r="C3419" t="s">
        <v>280</v>
      </c>
      <c r="D3419">
        <v>1</v>
      </c>
      <c r="E3419" t="s">
        <v>383</v>
      </c>
      <c r="F3419" t="s">
        <v>356</v>
      </c>
    </row>
    <row r="3420" spans="1:7" hidden="1" x14ac:dyDescent="0.35">
      <c r="A3420" s="110">
        <v>45936</v>
      </c>
      <c r="B3420" t="s">
        <v>298</v>
      </c>
      <c r="C3420" t="s">
        <v>264</v>
      </c>
      <c r="D3420">
        <v>84</v>
      </c>
      <c r="E3420" t="s">
        <v>383</v>
      </c>
      <c r="F3420" t="s">
        <v>356</v>
      </c>
    </row>
    <row r="3421" spans="1:7" x14ac:dyDescent="0.35">
      <c r="A3421" s="110">
        <v>45936</v>
      </c>
      <c r="B3421" t="s">
        <v>297</v>
      </c>
      <c r="C3421" t="s">
        <v>264</v>
      </c>
      <c r="D3421">
        <v>6</v>
      </c>
      <c r="E3421" t="s">
        <v>383</v>
      </c>
      <c r="F3421" t="s">
        <v>356</v>
      </c>
      <c r="G3421">
        <v>1</v>
      </c>
    </row>
    <row r="3422" spans="1:7" x14ac:dyDescent="0.35">
      <c r="A3422" s="110">
        <v>45936</v>
      </c>
      <c r="B3422" t="s">
        <v>421</v>
      </c>
      <c r="C3422" t="s">
        <v>254</v>
      </c>
      <c r="D3422">
        <v>0</v>
      </c>
      <c r="E3422" t="s">
        <v>383</v>
      </c>
      <c r="F3422" t="s">
        <v>356</v>
      </c>
      <c r="G3422">
        <v>1</v>
      </c>
    </row>
    <row r="3423" spans="1:7" hidden="1" x14ac:dyDescent="0.35">
      <c r="A3423" s="110">
        <v>45936</v>
      </c>
      <c r="B3423" t="s">
        <v>420</v>
      </c>
      <c r="C3423" t="s">
        <v>254</v>
      </c>
      <c r="D3423">
        <v>0.8</v>
      </c>
      <c r="E3423" t="s">
        <v>383</v>
      </c>
      <c r="F3423" t="s">
        <v>356</v>
      </c>
    </row>
    <row r="3424" spans="1:7" x14ac:dyDescent="0.35">
      <c r="A3424" s="110">
        <v>45936</v>
      </c>
      <c r="B3424" t="s">
        <v>419</v>
      </c>
      <c r="C3424" t="s">
        <v>254</v>
      </c>
      <c r="D3424">
        <v>0.7</v>
      </c>
      <c r="E3424" t="s">
        <v>383</v>
      </c>
      <c r="F3424" t="s">
        <v>356</v>
      </c>
      <c r="G3424">
        <v>1</v>
      </c>
    </row>
    <row r="3425" spans="1:7" x14ac:dyDescent="0.35">
      <c r="A3425" s="110">
        <v>45936</v>
      </c>
      <c r="B3425" t="s">
        <v>717</v>
      </c>
      <c r="C3425" t="s">
        <v>264</v>
      </c>
      <c r="D3425">
        <v>1</v>
      </c>
      <c r="E3425" t="s">
        <v>383</v>
      </c>
      <c r="F3425" t="s">
        <v>356</v>
      </c>
      <c r="G3425">
        <v>1</v>
      </c>
    </row>
    <row r="3426" spans="1:7" hidden="1" x14ac:dyDescent="0.35">
      <c r="A3426" s="110">
        <v>45936</v>
      </c>
      <c r="B3426" t="s">
        <v>700</v>
      </c>
      <c r="C3426" t="s">
        <v>264</v>
      </c>
      <c r="D3426">
        <v>3</v>
      </c>
      <c r="E3426" t="s">
        <v>3</v>
      </c>
      <c r="F3426" t="s">
        <v>356</v>
      </c>
    </row>
    <row r="3427" spans="1:7" hidden="1" x14ac:dyDescent="0.35">
      <c r="A3427" s="110">
        <v>45936</v>
      </c>
      <c r="B3427" t="s">
        <v>145</v>
      </c>
      <c r="C3427" t="s">
        <v>438</v>
      </c>
      <c r="D3427">
        <v>0.5</v>
      </c>
      <c r="E3427" t="s">
        <v>5</v>
      </c>
      <c r="F3427" t="s">
        <v>356</v>
      </c>
    </row>
    <row r="3428" spans="1:7" hidden="1" x14ac:dyDescent="0.35">
      <c r="A3428" s="110">
        <v>45936</v>
      </c>
      <c r="B3428" t="s">
        <v>150</v>
      </c>
      <c r="C3428" t="s">
        <v>264</v>
      </c>
      <c r="D3428">
        <v>11</v>
      </c>
      <c r="E3428" t="s">
        <v>5</v>
      </c>
      <c r="F3428" t="s">
        <v>356</v>
      </c>
    </row>
    <row r="3429" spans="1:7" hidden="1" x14ac:dyDescent="0.35">
      <c r="A3429" s="110">
        <v>45936</v>
      </c>
      <c r="B3429" t="s">
        <v>146</v>
      </c>
      <c r="C3429" t="s">
        <v>264</v>
      </c>
      <c r="D3429">
        <v>45</v>
      </c>
      <c r="E3429" t="s">
        <v>5</v>
      </c>
      <c r="F3429" t="s">
        <v>356</v>
      </c>
    </row>
    <row r="3430" spans="1:7" hidden="1" x14ac:dyDescent="0.35">
      <c r="A3430" s="110">
        <v>45936</v>
      </c>
      <c r="B3430" t="s">
        <v>138</v>
      </c>
      <c r="C3430" t="s">
        <v>264</v>
      </c>
      <c r="D3430">
        <v>66</v>
      </c>
      <c r="E3430" t="s">
        <v>5</v>
      </c>
      <c r="F3430" t="s">
        <v>356</v>
      </c>
    </row>
    <row r="3431" spans="1:7" hidden="1" x14ac:dyDescent="0.35">
      <c r="A3431" s="110">
        <v>45936</v>
      </c>
      <c r="B3431" t="s">
        <v>142</v>
      </c>
      <c r="C3431" t="s">
        <v>282</v>
      </c>
      <c r="D3431">
        <v>0.25</v>
      </c>
      <c r="E3431" t="s">
        <v>5</v>
      </c>
      <c r="F3431" t="s">
        <v>356</v>
      </c>
    </row>
    <row r="3432" spans="1:7" hidden="1" x14ac:dyDescent="0.35">
      <c r="A3432" s="110">
        <v>45936</v>
      </c>
      <c r="B3432" t="s">
        <v>258</v>
      </c>
      <c r="C3432" t="s">
        <v>282</v>
      </c>
      <c r="D3432">
        <v>0</v>
      </c>
      <c r="E3432" t="s">
        <v>5</v>
      </c>
      <c r="F3432" t="s">
        <v>356</v>
      </c>
    </row>
    <row r="3433" spans="1:7" hidden="1" x14ac:dyDescent="0.35">
      <c r="A3433" s="110">
        <v>45936</v>
      </c>
      <c r="B3433" t="s">
        <v>226</v>
      </c>
      <c r="C3433" t="s">
        <v>282</v>
      </c>
      <c r="D3433">
        <v>0.25</v>
      </c>
      <c r="E3433" t="s">
        <v>5</v>
      </c>
      <c r="F3433" t="s">
        <v>356</v>
      </c>
    </row>
    <row r="3434" spans="1:7" hidden="1" x14ac:dyDescent="0.35">
      <c r="A3434" s="110">
        <v>45936</v>
      </c>
      <c r="B3434" t="s">
        <v>137</v>
      </c>
      <c r="C3434" t="s">
        <v>282</v>
      </c>
      <c r="D3434">
        <v>0.5</v>
      </c>
      <c r="E3434" t="s">
        <v>5</v>
      </c>
      <c r="F3434" t="s">
        <v>356</v>
      </c>
    </row>
    <row r="3435" spans="1:7" hidden="1" x14ac:dyDescent="0.35">
      <c r="A3435" s="110">
        <v>45936</v>
      </c>
      <c r="B3435" t="s">
        <v>136</v>
      </c>
      <c r="C3435" t="s">
        <v>264</v>
      </c>
      <c r="D3435">
        <v>23</v>
      </c>
      <c r="E3435" t="s">
        <v>5</v>
      </c>
      <c r="F3435" t="s">
        <v>356</v>
      </c>
    </row>
    <row r="3436" spans="1:7" hidden="1" x14ac:dyDescent="0.35">
      <c r="A3436" s="110">
        <v>45936</v>
      </c>
      <c r="B3436" t="s">
        <v>147</v>
      </c>
      <c r="C3436" t="s">
        <v>264</v>
      </c>
      <c r="D3436">
        <v>46</v>
      </c>
      <c r="E3436" t="s">
        <v>5</v>
      </c>
      <c r="F3436" t="s">
        <v>356</v>
      </c>
    </row>
    <row r="3437" spans="1:7" hidden="1" x14ac:dyDescent="0.35">
      <c r="A3437" s="110">
        <v>45936</v>
      </c>
      <c r="B3437" t="s">
        <v>135</v>
      </c>
      <c r="C3437" t="s">
        <v>264</v>
      </c>
      <c r="D3437">
        <v>0</v>
      </c>
      <c r="E3437" t="s">
        <v>5</v>
      </c>
      <c r="F3437" t="s">
        <v>356</v>
      </c>
    </row>
    <row r="3438" spans="1:7" hidden="1" x14ac:dyDescent="0.35">
      <c r="A3438" s="110">
        <v>45936</v>
      </c>
      <c r="B3438" t="s">
        <v>139</v>
      </c>
      <c r="C3438" t="s">
        <v>264</v>
      </c>
      <c r="D3438">
        <v>1</v>
      </c>
      <c r="E3438" t="s">
        <v>5</v>
      </c>
      <c r="F3438" t="s">
        <v>356</v>
      </c>
    </row>
    <row r="3439" spans="1:7" hidden="1" x14ac:dyDescent="0.35">
      <c r="A3439" s="110">
        <v>45936</v>
      </c>
      <c r="B3439" t="s">
        <v>131</v>
      </c>
      <c r="E3439" t="s">
        <v>5</v>
      </c>
      <c r="F3439" t="s">
        <v>356</v>
      </c>
    </row>
    <row r="3440" spans="1:7" hidden="1" x14ac:dyDescent="0.35">
      <c r="A3440" s="110">
        <v>45936</v>
      </c>
      <c r="B3440" t="s">
        <v>140</v>
      </c>
      <c r="C3440" t="s">
        <v>282</v>
      </c>
      <c r="D3440">
        <v>2.5</v>
      </c>
      <c r="E3440" t="s">
        <v>5</v>
      </c>
      <c r="F3440" t="s">
        <v>356</v>
      </c>
    </row>
    <row r="3441" spans="1:6" hidden="1" x14ac:dyDescent="0.35">
      <c r="A3441" s="110">
        <v>45936</v>
      </c>
      <c r="B3441" t="s">
        <v>290</v>
      </c>
      <c r="C3441" t="s">
        <v>254</v>
      </c>
      <c r="D3441">
        <v>0.25</v>
      </c>
      <c r="E3441" t="s">
        <v>5</v>
      </c>
      <c r="F3441" t="s">
        <v>356</v>
      </c>
    </row>
    <row r="3442" spans="1:6" hidden="1" x14ac:dyDescent="0.35">
      <c r="A3442" s="110">
        <v>45936</v>
      </c>
      <c r="B3442" t="s">
        <v>143</v>
      </c>
      <c r="C3442" t="s">
        <v>439</v>
      </c>
      <c r="E3442" t="s">
        <v>5</v>
      </c>
      <c r="F3442" t="s">
        <v>356</v>
      </c>
    </row>
    <row r="3443" spans="1:6" hidden="1" x14ac:dyDescent="0.35">
      <c r="A3443" s="110">
        <v>45936</v>
      </c>
      <c r="B3443" t="s">
        <v>227</v>
      </c>
      <c r="E3443" t="s">
        <v>5</v>
      </c>
      <c r="F3443" t="s">
        <v>356</v>
      </c>
    </row>
    <row r="3444" spans="1:6" hidden="1" x14ac:dyDescent="0.35">
      <c r="A3444" s="110">
        <v>45936</v>
      </c>
      <c r="B3444" t="s">
        <v>148</v>
      </c>
      <c r="C3444" t="s">
        <v>282</v>
      </c>
      <c r="D3444">
        <v>1</v>
      </c>
      <c r="E3444" t="s">
        <v>5</v>
      </c>
      <c r="F3444" t="s">
        <v>356</v>
      </c>
    </row>
    <row r="3445" spans="1:6" hidden="1" x14ac:dyDescent="0.35">
      <c r="A3445" s="110">
        <v>45936</v>
      </c>
      <c r="B3445" t="s">
        <v>149</v>
      </c>
      <c r="C3445" t="s">
        <v>282</v>
      </c>
      <c r="D3445">
        <v>1</v>
      </c>
      <c r="E3445" t="s">
        <v>5</v>
      </c>
      <c r="F3445" t="s">
        <v>356</v>
      </c>
    </row>
    <row r="3446" spans="1:6" hidden="1" x14ac:dyDescent="0.35">
      <c r="A3446" s="110">
        <v>45936</v>
      </c>
      <c r="B3446" t="s">
        <v>289</v>
      </c>
      <c r="C3446" t="s">
        <v>264</v>
      </c>
      <c r="D3446">
        <v>13</v>
      </c>
      <c r="E3446" t="s">
        <v>5</v>
      </c>
      <c r="F3446" t="s">
        <v>356</v>
      </c>
    </row>
    <row r="3447" spans="1:6" hidden="1" x14ac:dyDescent="0.35">
      <c r="A3447" s="110">
        <v>45936</v>
      </c>
      <c r="B3447" t="s">
        <v>132</v>
      </c>
      <c r="C3447" t="s">
        <v>264</v>
      </c>
      <c r="D3447">
        <v>5</v>
      </c>
      <c r="E3447" t="s">
        <v>5</v>
      </c>
      <c r="F3447" t="s">
        <v>356</v>
      </c>
    </row>
    <row r="3448" spans="1:6" hidden="1" x14ac:dyDescent="0.35">
      <c r="A3448" s="110">
        <v>45936</v>
      </c>
      <c r="B3448" t="s">
        <v>144</v>
      </c>
      <c r="C3448" t="s">
        <v>264</v>
      </c>
      <c r="D3448">
        <v>4</v>
      </c>
      <c r="E3448" t="s">
        <v>5</v>
      </c>
      <c r="F3448" t="s">
        <v>356</v>
      </c>
    </row>
    <row r="3449" spans="1:6" hidden="1" x14ac:dyDescent="0.35">
      <c r="A3449" s="110">
        <v>45936</v>
      </c>
      <c r="B3449" t="s">
        <v>349</v>
      </c>
      <c r="C3449" t="s">
        <v>438</v>
      </c>
      <c r="E3449" t="s">
        <v>5</v>
      </c>
      <c r="F3449" t="s">
        <v>356</v>
      </c>
    </row>
    <row r="3450" spans="1:6" hidden="1" x14ac:dyDescent="0.35">
      <c r="A3450" s="110">
        <v>45936</v>
      </c>
      <c r="B3450" t="s">
        <v>134</v>
      </c>
      <c r="C3450" t="s">
        <v>440</v>
      </c>
      <c r="E3450" t="s">
        <v>5</v>
      </c>
      <c r="F3450" t="s">
        <v>356</v>
      </c>
    </row>
    <row r="3451" spans="1:6" hidden="1" x14ac:dyDescent="0.35">
      <c r="A3451" s="110">
        <v>45936</v>
      </c>
      <c r="B3451" t="s">
        <v>453</v>
      </c>
      <c r="C3451" t="s">
        <v>264</v>
      </c>
      <c r="D3451">
        <v>46</v>
      </c>
      <c r="E3451" t="s">
        <v>5</v>
      </c>
      <c r="F3451" t="s">
        <v>356</v>
      </c>
    </row>
    <row r="3452" spans="1:6" hidden="1" x14ac:dyDescent="0.35">
      <c r="A3452" s="110">
        <v>45936</v>
      </c>
      <c r="B3452" t="s">
        <v>441</v>
      </c>
      <c r="C3452" t="s">
        <v>264</v>
      </c>
      <c r="E3452" t="s">
        <v>5</v>
      </c>
      <c r="F3452" t="s">
        <v>356</v>
      </c>
    </row>
    <row r="3453" spans="1:6" hidden="1" x14ac:dyDescent="0.35">
      <c r="A3453" s="110">
        <v>45936</v>
      </c>
      <c r="B3453" t="s">
        <v>442</v>
      </c>
      <c r="C3453" t="s">
        <v>264</v>
      </c>
      <c r="D3453">
        <v>14</v>
      </c>
      <c r="E3453" t="s">
        <v>5</v>
      </c>
      <c r="F3453" t="s">
        <v>356</v>
      </c>
    </row>
    <row r="3454" spans="1:6" hidden="1" x14ac:dyDescent="0.35">
      <c r="A3454" s="110">
        <v>45936</v>
      </c>
      <c r="B3454" t="s">
        <v>443</v>
      </c>
      <c r="C3454" t="s">
        <v>264</v>
      </c>
      <c r="D3454">
        <v>41</v>
      </c>
      <c r="E3454" t="s">
        <v>5</v>
      </c>
      <c r="F3454" t="s">
        <v>356</v>
      </c>
    </row>
    <row r="3455" spans="1:6" hidden="1" x14ac:dyDescent="0.35">
      <c r="A3455" s="110">
        <v>45936</v>
      </c>
      <c r="B3455" t="s">
        <v>455</v>
      </c>
      <c r="C3455" t="s">
        <v>264</v>
      </c>
      <c r="D3455">
        <v>35</v>
      </c>
      <c r="E3455" t="s">
        <v>5</v>
      </c>
      <c r="F3455" t="s">
        <v>356</v>
      </c>
    </row>
    <row r="3456" spans="1:6" hidden="1" x14ac:dyDescent="0.35">
      <c r="A3456" s="110">
        <v>45936</v>
      </c>
      <c r="B3456" t="s">
        <v>444</v>
      </c>
      <c r="C3456" t="s">
        <v>438</v>
      </c>
      <c r="D3456">
        <v>1</v>
      </c>
      <c r="E3456" t="s">
        <v>5</v>
      </c>
      <c r="F3456" t="s">
        <v>356</v>
      </c>
    </row>
    <row r="3457" spans="1:6" hidden="1" x14ac:dyDescent="0.35">
      <c r="A3457" s="110">
        <v>45936</v>
      </c>
      <c r="B3457" t="s">
        <v>445</v>
      </c>
      <c r="C3457" t="s">
        <v>439</v>
      </c>
      <c r="E3457" t="s">
        <v>5</v>
      </c>
      <c r="F3457" t="s">
        <v>356</v>
      </c>
    </row>
    <row r="3458" spans="1:6" hidden="1" x14ac:dyDescent="0.35">
      <c r="A3458" s="110">
        <v>45936</v>
      </c>
      <c r="B3458" t="s">
        <v>446</v>
      </c>
      <c r="C3458" t="s">
        <v>439</v>
      </c>
      <c r="E3458" t="s">
        <v>5</v>
      </c>
      <c r="F3458" t="s">
        <v>356</v>
      </c>
    </row>
    <row r="3459" spans="1:6" hidden="1" x14ac:dyDescent="0.35">
      <c r="A3459" s="110">
        <v>45936</v>
      </c>
      <c r="B3459" t="s">
        <v>447</v>
      </c>
      <c r="C3459" t="s">
        <v>264</v>
      </c>
      <c r="D3459">
        <v>4</v>
      </c>
      <c r="E3459" t="s">
        <v>5</v>
      </c>
      <c r="F3459" t="s">
        <v>356</v>
      </c>
    </row>
    <row r="3460" spans="1:6" hidden="1" x14ac:dyDescent="0.35">
      <c r="A3460" s="110">
        <v>45936</v>
      </c>
      <c r="B3460" t="s">
        <v>448</v>
      </c>
      <c r="C3460" t="s">
        <v>264</v>
      </c>
      <c r="D3460">
        <v>32</v>
      </c>
      <c r="E3460" t="s">
        <v>5</v>
      </c>
      <c r="F3460" t="s">
        <v>356</v>
      </c>
    </row>
    <row r="3461" spans="1:6" hidden="1" x14ac:dyDescent="0.35">
      <c r="A3461" s="110">
        <v>45936</v>
      </c>
      <c r="B3461" t="s">
        <v>467</v>
      </c>
      <c r="C3461" t="s">
        <v>264</v>
      </c>
      <c r="D3461">
        <v>400</v>
      </c>
      <c r="E3461" t="s">
        <v>5</v>
      </c>
      <c r="F3461" t="s">
        <v>356</v>
      </c>
    </row>
    <row r="3462" spans="1:6" hidden="1" x14ac:dyDescent="0.35">
      <c r="A3462" s="110">
        <v>45936</v>
      </c>
      <c r="B3462" t="s">
        <v>453</v>
      </c>
      <c r="C3462" t="s">
        <v>264</v>
      </c>
      <c r="D3462">
        <v>46</v>
      </c>
      <c r="E3462" t="s">
        <v>5</v>
      </c>
      <c r="F3462" t="s">
        <v>356</v>
      </c>
    </row>
    <row r="3463" spans="1:6" hidden="1" x14ac:dyDescent="0.35">
      <c r="A3463" s="110">
        <v>45936</v>
      </c>
      <c r="B3463" t="s">
        <v>468</v>
      </c>
      <c r="C3463" t="s">
        <v>264</v>
      </c>
      <c r="D3463">
        <v>14</v>
      </c>
      <c r="E3463" t="s">
        <v>5</v>
      </c>
      <c r="F3463" t="s">
        <v>356</v>
      </c>
    </row>
    <row r="3464" spans="1:6" hidden="1" x14ac:dyDescent="0.35">
      <c r="A3464" s="110">
        <v>45936</v>
      </c>
      <c r="B3464" t="s">
        <v>469</v>
      </c>
      <c r="C3464" t="s">
        <v>264</v>
      </c>
      <c r="D3464">
        <v>45</v>
      </c>
      <c r="E3464" t="s">
        <v>5</v>
      </c>
      <c r="F3464" t="s">
        <v>356</v>
      </c>
    </row>
    <row r="3465" spans="1:6" hidden="1" x14ac:dyDescent="0.35">
      <c r="A3465" s="110">
        <v>45936</v>
      </c>
      <c r="B3465" t="s">
        <v>470</v>
      </c>
      <c r="C3465" t="s">
        <v>264</v>
      </c>
      <c r="D3465">
        <v>45</v>
      </c>
      <c r="E3465" t="s">
        <v>5</v>
      </c>
      <c r="F3465" t="s">
        <v>356</v>
      </c>
    </row>
    <row r="3466" spans="1:6" hidden="1" x14ac:dyDescent="0.35">
      <c r="A3466" s="110">
        <v>45936</v>
      </c>
      <c r="B3466" t="s">
        <v>519</v>
      </c>
      <c r="C3466" t="s">
        <v>264</v>
      </c>
      <c r="D3466">
        <v>12</v>
      </c>
      <c r="E3466" t="s">
        <v>5</v>
      </c>
      <c r="F3466" t="s">
        <v>356</v>
      </c>
    </row>
    <row r="3467" spans="1:6" hidden="1" x14ac:dyDescent="0.35">
      <c r="A3467" s="110">
        <v>45936</v>
      </c>
      <c r="B3467" t="s">
        <v>520</v>
      </c>
      <c r="C3467" t="s">
        <v>264</v>
      </c>
      <c r="D3467">
        <v>11</v>
      </c>
      <c r="E3467" t="s">
        <v>5</v>
      </c>
      <c r="F3467" t="s">
        <v>356</v>
      </c>
    </row>
    <row r="3468" spans="1:6" hidden="1" x14ac:dyDescent="0.35">
      <c r="A3468" s="110">
        <v>45936</v>
      </c>
      <c r="B3468" t="s">
        <v>521</v>
      </c>
      <c r="C3468" t="s">
        <v>264</v>
      </c>
      <c r="D3468">
        <v>341</v>
      </c>
      <c r="E3468" t="s">
        <v>5</v>
      </c>
      <c r="F3468" t="s">
        <v>356</v>
      </c>
    </row>
    <row r="3469" spans="1:6" hidden="1" x14ac:dyDescent="0.35">
      <c r="A3469" s="110">
        <v>45936</v>
      </c>
      <c r="B3469" t="s">
        <v>522</v>
      </c>
      <c r="C3469" t="s">
        <v>264</v>
      </c>
      <c r="D3469">
        <v>332</v>
      </c>
      <c r="E3469" t="s">
        <v>5</v>
      </c>
      <c r="F3469" t="s">
        <v>356</v>
      </c>
    </row>
    <row r="3470" spans="1:6" hidden="1" x14ac:dyDescent="0.35">
      <c r="A3470" s="110">
        <v>45936</v>
      </c>
      <c r="B3470" t="s">
        <v>523</v>
      </c>
      <c r="C3470" t="s">
        <v>264</v>
      </c>
      <c r="D3470">
        <v>341</v>
      </c>
      <c r="E3470" t="s">
        <v>5</v>
      </c>
      <c r="F3470" t="s">
        <v>356</v>
      </c>
    </row>
    <row r="3471" spans="1:6" hidden="1" x14ac:dyDescent="0.35">
      <c r="A3471" s="110">
        <v>45936</v>
      </c>
      <c r="B3471" t="s">
        <v>524</v>
      </c>
      <c r="C3471" t="s">
        <v>264</v>
      </c>
      <c r="D3471">
        <v>448</v>
      </c>
      <c r="E3471" t="s">
        <v>5</v>
      </c>
      <c r="F3471" t="s">
        <v>356</v>
      </c>
    </row>
    <row r="3472" spans="1:6" hidden="1" x14ac:dyDescent="0.35">
      <c r="A3472" s="110">
        <v>45936</v>
      </c>
      <c r="B3472" t="s">
        <v>525</v>
      </c>
      <c r="C3472" t="s">
        <v>264</v>
      </c>
      <c r="D3472">
        <v>0</v>
      </c>
      <c r="E3472" t="s">
        <v>5</v>
      </c>
      <c r="F3472" t="s">
        <v>356</v>
      </c>
    </row>
    <row r="3473" spans="1:6" hidden="1" x14ac:dyDescent="0.35">
      <c r="A3473" s="110">
        <v>45936</v>
      </c>
      <c r="B3473" t="s">
        <v>526</v>
      </c>
      <c r="C3473" t="s">
        <v>264</v>
      </c>
      <c r="D3473">
        <v>0</v>
      </c>
      <c r="E3473" t="s">
        <v>5</v>
      </c>
      <c r="F3473" t="s">
        <v>356</v>
      </c>
    </row>
    <row r="3474" spans="1:6" hidden="1" x14ac:dyDescent="0.35">
      <c r="A3474" s="110">
        <v>45936</v>
      </c>
      <c r="B3474" t="s">
        <v>185</v>
      </c>
      <c r="C3474" t="s">
        <v>254</v>
      </c>
      <c r="D3474">
        <v>9.3000000000000007</v>
      </c>
      <c r="E3474" t="s">
        <v>383</v>
      </c>
      <c r="F3474" t="s">
        <v>356</v>
      </c>
    </row>
    <row r="3475" spans="1:6" hidden="1" x14ac:dyDescent="0.35">
      <c r="A3475" s="110">
        <v>45936</v>
      </c>
      <c r="B3475" t="s">
        <v>449</v>
      </c>
      <c r="C3475" t="s">
        <v>280</v>
      </c>
      <c r="D3475">
        <v>4</v>
      </c>
      <c r="E3475" t="s">
        <v>7</v>
      </c>
      <c r="F3475" t="s">
        <v>356</v>
      </c>
    </row>
    <row r="3476" spans="1:6" hidden="1" x14ac:dyDescent="0.35">
      <c r="A3476" s="110">
        <v>45936</v>
      </c>
      <c r="B3476" t="s">
        <v>450</v>
      </c>
      <c r="C3476" t="s">
        <v>280</v>
      </c>
      <c r="D3476">
        <v>3</v>
      </c>
      <c r="E3476" t="s">
        <v>7</v>
      </c>
      <c r="F3476" t="s">
        <v>356</v>
      </c>
    </row>
    <row r="3477" spans="1:6" hidden="1" x14ac:dyDescent="0.35">
      <c r="A3477" s="110">
        <v>45936</v>
      </c>
      <c r="B3477" t="s">
        <v>459</v>
      </c>
      <c r="C3477" t="s">
        <v>280</v>
      </c>
      <c r="D3477">
        <v>2</v>
      </c>
      <c r="E3477" t="s">
        <v>7</v>
      </c>
      <c r="F3477" t="s">
        <v>356</v>
      </c>
    </row>
    <row r="3478" spans="1:6" hidden="1" x14ac:dyDescent="0.35">
      <c r="A3478" s="110">
        <v>45936</v>
      </c>
      <c r="B3478" t="s">
        <v>302</v>
      </c>
      <c r="C3478" t="s">
        <v>280</v>
      </c>
      <c r="D3478">
        <v>1</v>
      </c>
      <c r="E3478" t="s">
        <v>7</v>
      </c>
      <c r="F3478" t="s">
        <v>356</v>
      </c>
    </row>
    <row r="3479" spans="1:6" hidden="1" x14ac:dyDescent="0.35">
      <c r="A3479" s="110">
        <v>45936</v>
      </c>
      <c r="B3479" t="s">
        <v>141</v>
      </c>
      <c r="C3479" t="s">
        <v>264</v>
      </c>
      <c r="D3479">
        <v>0</v>
      </c>
      <c r="E3479" t="s">
        <v>7</v>
      </c>
      <c r="F3479" t="s">
        <v>356</v>
      </c>
    </row>
    <row r="3480" spans="1:6" hidden="1" x14ac:dyDescent="0.35">
      <c r="A3480" s="110">
        <v>45936</v>
      </c>
      <c r="B3480" t="s">
        <v>303</v>
      </c>
      <c r="C3480" t="s">
        <v>264</v>
      </c>
      <c r="D3480">
        <v>0</v>
      </c>
      <c r="E3480" t="s">
        <v>7</v>
      </c>
      <c r="F3480" t="s">
        <v>356</v>
      </c>
    </row>
    <row r="3481" spans="1:6" hidden="1" x14ac:dyDescent="0.35">
      <c r="A3481" s="110">
        <v>45936</v>
      </c>
      <c r="B3481" t="s">
        <v>301</v>
      </c>
      <c r="C3481" t="s">
        <v>280</v>
      </c>
      <c r="D3481">
        <v>4</v>
      </c>
      <c r="E3481" t="s">
        <v>7</v>
      </c>
      <c r="F3481" t="s">
        <v>356</v>
      </c>
    </row>
    <row r="3482" spans="1:6" hidden="1" x14ac:dyDescent="0.35">
      <c r="A3482" s="110">
        <v>45936</v>
      </c>
      <c r="B3482" t="s">
        <v>308</v>
      </c>
      <c r="C3482" t="s">
        <v>264</v>
      </c>
      <c r="D3482">
        <v>0</v>
      </c>
      <c r="E3482" t="s">
        <v>7</v>
      </c>
      <c r="F3482" t="s">
        <v>356</v>
      </c>
    </row>
    <row r="3483" spans="1:6" hidden="1" x14ac:dyDescent="0.35">
      <c r="A3483" s="110">
        <v>45936</v>
      </c>
      <c r="B3483" t="s">
        <v>458</v>
      </c>
      <c r="C3483" t="s">
        <v>264</v>
      </c>
      <c r="D3483">
        <v>0</v>
      </c>
      <c r="E3483" t="s">
        <v>7</v>
      </c>
      <c r="F3483" t="s">
        <v>356</v>
      </c>
    </row>
    <row r="3484" spans="1:6" hidden="1" x14ac:dyDescent="0.35">
      <c r="A3484" s="110">
        <v>45936</v>
      </c>
      <c r="B3484" t="s">
        <v>306</v>
      </c>
      <c r="C3484" t="s">
        <v>264</v>
      </c>
      <c r="D3484">
        <v>5</v>
      </c>
      <c r="E3484" t="s">
        <v>7</v>
      </c>
      <c r="F3484" t="s">
        <v>356</v>
      </c>
    </row>
    <row r="3485" spans="1:6" hidden="1" x14ac:dyDescent="0.35">
      <c r="A3485" s="110">
        <v>45936</v>
      </c>
      <c r="B3485" t="s">
        <v>342</v>
      </c>
      <c r="C3485" t="s">
        <v>280</v>
      </c>
      <c r="D3485">
        <v>0</v>
      </c>
      <c r="E3485" t="s">
        <v>7</v>
      </c>
      <c r="F3485" t="s">
        <v>356</v>
      </c>
    </row>
    <row r="3486" spans="1:6" hidden="1" x14ac:dyDescent="0.35">
      <c r="A3486" s="110">
        <v>45936</v>
      </c>
      <c r="B3486" t="s">
        <v>452</v>
      </c>
      <c r="C3486" t="s">
        <v>264</v>
      </c>
      <c r="D3486">
        <v>0</v>
      </c>
      <c r="E3486" t="s">
        <v>7</v>
      </c>
      <c r="F3486" t="s">
        <v>356</v>
      </c>
    </row>
    <row r="3487" spans="1:6" hidden="1" x14ac:dyDescent="0.35">
      <c r="A3487" s="110">
        <v>45936</v>
      </c>
      <c r="B3487" t="s">
        <v>304</v>
      </c>
      <c r="C3487" t="s">
        <v>264</v>
      </c>
      <c r="D3487">
        <v>1</v>
      </c>
      <c r="E3487" t="s">
        <v>7</v>
      </c>
      <c r="F3487" t="s">
        <v>356</v>
      </c>
    </row>
    <row r="3488" spans="1:6" hidden="1" x14ac:dyDescent="0.35">
      <c r="A3488" s="110">
        <v>45936</v>
      </c>
      <c r="B3488" t="s">
        <v>311</v>
      </c>
      <c r="C3488" t="s">
        <v>264</v>
      </c>
      <c r="D3488">
        <v>1</v>
      </c>
      <c r="E3488" t="s">
        <v>7</v>
      </c>
      <c r="F3488" t="s">
        <v>356</v>
      </c>
    </row>
    <row r="3489" spans="1:6" hidden="1" x14ac:dyDescent="0.35">
      <c r="A3489" s="110">
        <v>45936</v>
      </c>
      <c r="B3489" t="s">
        <v>300</v>
      </c>
      <c r="C3489" t="s">
        <v>280</v>
      </c>
      <c r="D3489">
        <v>0</v>
      </c>
      <c r="E3489" t="s">
        <v>7</v>
      </c>
      <c r="F3489" t="s">
        <v>356</v>
      </c>
    </row>
    <row r="3490" spans="1:6" hidden="1" x14ac:dyDescent="0.35">
      <c r="A3490" s="110">
        <v>45936</v>
      </c>
      <c r="B3490" t="s">
        <v>343</v>
      </c>
      <c r="C3490" t="s">
        <v>264</v>
      </c>
      <c r="D3490">
        <v>0</v>
      </c>
      <c r="E3490" t="s">
        <v>7</v>
      </c>
      <c r="F3490" t="s">
        <v>356</v>
      </c>
    </row>
    <row r="3491" spans="1:6" hidden="1" x14ac:dyDescent="0.35">
      <c r="A3491" s="110">
        <v>45936</v>
      </c>
      <c r="B3491" t="s">
        <v>343</v>
      </c>
      <c r="C3491" t="s">
        <v>264</v>
      </c>
      <c r="D3491">
        <v>0</v>
      </c>
      <c r="E3491" t="s">
        <v>7</v>
      </c>
      <c r="F3491" t="s">
        <v>356</v>
      </c>
    </row>
    <row r="3492" spans="1:6" hidden="1" x14ac:dyDescent="0.35">
      <c r="A3492" s="110">
        <v>45936</v>
      </c>
      <c r="B3492" t="s">
        <v>482</v>
      </c>
      <c r="C3492" t="s">
        <v>280</v>
      </c>
      <c r="D3492">
        <v>1</v>
      </c>
      <c r="E3492" t="s">
        <v>7</v>
      </c>
      <c r="F3492" t="s">
        <v>356</v>
      </c>
    </row>
    <row r="3493" spans="1:6" hidden="1" x14ac:dyDescent="0.35">
      <c r="A3493" s="110">
        <v>45936</v>
      </c>
      <c r="B3493" t="s">
        <v>305</v>
      </c>
      <c r="C3493" t="s">
        <v>264</v>
      </c>
      <c r="D3493">
        <v>0</v>
      </c>
      <c r="E3493" t="s">
        <v>7</v>
      </c>
      <c r="F3493" t="s">
        <v>356</v>
      </c>
    </row>
    <row r="3494" spans="1:6" hidden="1" x14ac:dyDescent="0.35">
      <c r="A3494" s="110">
        <v>45936</v>
      </c>
      <c r="B3494" t="s">
        <v>449</v>
      </c>
      <c r="C3494" t="s">
        <v>280</v>
      </c>
      <c r="D3494">
        <v>4</v>
      </c>
      <c r="E3494" t="s">
        <v>7</v>
      </c>
      <c r="F3494" t="s">
        <v>356</v>
      </c>
    </row>
    <row r="3495" spans="1:6" hidden="1" x14ac:dyDescent="0.35">
      <c r="A3495" s="110">
        <v>45936</v>
      </c>
      <c r="B3495" t="s">
        <v>481</v>
      </c>
      <c r="C3495" t="s">
        <v>440</v>
      </c>
      <c r="D3495">
        <v>0</v>
      </c>
      <c r="E3495" t="s">
        <v>7</v>
      </c>
      <c r="F3495" t="s">
        <v>356</v>
      </c>
    </row>
    <row r="3496" spans="1:6" hidden="1" x14ac:dyDescent="0.35">
      <c r="A3496" s="110">
        <v>45936</v>
      </c>
      <c r="B3496" t="s">
        <v>482</v>
      </c>
      <c r="C3496" t="s">
        <v>280</v>
      </c>
      <c r="D3496">
        <v>1</v>
      </c>
      <c r="E3496" t="s">
        <v>7</v>
      </c>
      <c r="F3496" t="s">
        <v>356</v>
      </c>
    </row>
    <row r="3497" spans="1:6" hidden="1" x14ac:dyDescent="0.35">
      <c r="A3497" s="110">
        <v>45936</v>
      </c>
      <c r="B3497" t="s">
        <v>342</v>
      </c>
      <c r="C3497" t="s">
        <v>280</v>
      </c>
      <c r="D3497">
        <v>0</v>
      </c>
      <c r="E3497" t="s">
        <v>7</v>
      </c>
      <c r="F3497" t="s">
        <v>356</v>
      </c>
    </row>
    <row r="3498" spans="1:6" hidden="1" x14ac:dyDescent="0.35">
      <c r="A3498" s="110">
        <v>45936</v>
      </c>
      <c r="B3498" t="s">
        <v>300</v>
      </c>
      <c r="C3498" t="s">
        <v>280</v>
      </c>
      <c r="D3498">
        <v>0</v>
      </c>
      <c r="E3498" t="s">
        <v>7</v>
      </c>
      <c r="F3498" t="s">
        <v>356</v>
      </c>
    </row>
    <row r="3499" spans="1:6" hidden="1" x14ac:dyDescent="0.35">
      <c r="A3499" s="110">
        <v>45936</v>
      </c>
      <c r="B3499" t="s">
        <v>342</v>
      </c>
      <c r="D3499">
        <v>6</v>
      </c>
      <c r="E3499" t="s">
        <v>7</v>
      </c>
      <c r="F3499" t="s">
        <v>356</v>
      </c>
    </row>
    <row r="3500" spans="1:6" hidden="1" x14ac:dyDescent="0.35">
      <c r="A3500" s="110">
        <v>45936</v>
      </c>
      <c r="B3500" t="s">
        <v>300</v>
      </c>
      <c r="D3500">
        <v>5</v>
      </c>
      <c r="E3500" t="s">
        <v>7</v>
      </c>
      <c r="F3500" t="s">
        <v>356</v>
      </c>
    </row>
    <row r="3501" spans="1:6" hidden="1" x14ac:dyDescent="0.35">
      <c r="A3501" s="110">
        <v>45936</v>
      </c>
      <c r="B3501" t="s">
        <v>342</v>
      </c>
      <c r="D3501">
        <v>6</v>
      </c>
      <c r="E3501" t="s">
        <v>7</v>
      </c>
      <c r="F3501" t="s">
        <v>356</v>
      </c>
    </row>
    <row r="3502" spans="1:6" hidden="1" x14ac:dyDescent="0.35">
      <c r="A3502" s="110">
        <v>45936</v>
      </c>
      <c r="B3502" t="s">
        <v>300</v>
      </c>
      <c r="D3502">
        <v>5</v>
      </c>
      <c r="E3502" t="s">
        <v>7</v>
      </c>
      <c r="F3502" t="s">
        <v>356</v>
      </c>
    </row>
    <row r="3503" spans="1:6" hidden="1" x14ac:dyDescent="0.35">
      <c r="A3503" s="110">
        <v>45936</v>
      </c>
      <c r="B3503" t="s">
        <v>247</v>
      </c>
      <c r="D3503">
        <v>25</v>
      </c>
      <c r="E3503" t="s">
        <v>1</v>
      </c>
      <c r="F3503" t="s">
        <v>353</v>
      </c>
    </row>
    <row r="3504" spans="1:6" hidden="1" x14ac:dyDescent="0.35">
      <c r="A3504" s="110">
        <v>45936</v>
      </c>
      <c r="B3504" t="s">
        <v>246</v>
      </c>
      <c r="D3504">
        <v>40</v>
      </c>
      <c r="E3504" t="s">
        <v>1</v>
      </c>
      <c r="F3504" t="s">
        <v>353</v>
      </c>
    </row>
    <row r="3505" spans="1:6" hidden="1" x14ac:dyDescent="0.35">
      <c r="A3505" s="110">
        <v>45936</v>
      </c>
      <c r="B3505" t="s">
        <v>248</v>
      </c>
      <c r="D3505">
        <v>12.5</v>
      </c>
      <c r="E3505" t="s">
        <v>1</v>
      </c>
      <c r="F3505" t="s">
        <v>353</v>
      </c>
    </row>
    <row r="3506" spans="1:6" hidden="1" x14ac:dyDescent="0.35">
      <c r="A3506" s="110">
        <v>45936</v>
      </c>
      <c r="B3506" t="s">
        <v>486</v>
      </c>
      <c r="D3506">
        <v>5.28</v>
      </c>
      <c r="E3506" t="s">
        <v>384</v>
      </c>
      <c r="F3506" t="s">
        <v>353</v>
      </c>
    </row>
    <row r="3507" spans="1:6" hidden="1" x14ac:dyDescent="0.35">
      <c r="A3507" s="110">
        <v>45936</v>
      </c>
      <c r="B3507" t="s">
        <v>309</v>
      </c>
      <c r="D3507">
        <v>0.46500000000000002</v>
      </c>
      <c r="E3507" t="s">
        <v>384</v>
      </c>
      <c r="F3507" t="s">
        <v>353</v>
      </c>
    </row>
    <row r="3508" spans="1:6" hidden="1" x14ac:dyDescent="0.35">
      <c r="A3508" s="110">
        <v>45936</v>
      </c>
      <c r="B3508" t="s">
        <v>222</v>
      </c>
      <c r="D3508">
        <v>4.7</v>
      </c>
      <c r="E3508" t="s">
        <v>1</v>
      </c>
      <c r="F3508" t="s">
        <v>353</v>
      </c>
    </row>
    <row r="3509" spans="1:6" hidden="1" x14ac:dyDescent="0.35">
      <c r="A3509" s="110">
        <v>45936</v>
      </c>
      <c r="B3509" t="s">
        <v>220</v>
      </c>
      <c r="D3509">
        <v>3</v>
      </c>
      <c r="E3509" t="s">
        <v>1</v>
      </c>
      <c r="F3509" t="s">
        <v>353</v>
      </c>
    </row>
    <row r="3510" spans="1:6" hidden="1" x14ac:dyDescent="0.35">
      <c r="A3510" s="110">
        <v>45936</v>
      </c>
      <c r="B3510" t="s">
        <v>249</v>
      </c>
      <c r="D3510">
        <v>9.4</v>
      </c>
      <c r="E3510" t="s">
        <v>1</v>
      </c>
      <c r="F3510" t="s">
        <v>353</v>
      </c>
    </row>
    <row r="3511" spans="1:6" hidden="1" x14ac:dyDescent="0.35">
      <c r="A3511" s="110">
        <v>45936</v>
      </c>
      <c r="B3511" t="s">
        <v>251</v>
      </c>
      <c r="D3511">
        <v>0</v>
      </c>
      <c r="E3511" t="s">
        <v>1</v>
      </c>
      <c r="F3511" t="s">
        <v>353</v>
      </c>
    </row>
    <row r="3512" spans="1:6" hidden="1" x14ac:dyDescent="0.35">
      <c r="A3512" s="110">
        <v>45936</v>
      </c>
      <c r="B3512" t="s">
        <v>675</v>
      </c>
      <c r="D3512">
        <v>8.3000000000000007</v>
      </c>
      <c r="E3512" t="s">
        <v>3</v>
      </c>
      <c r="F3512" t="s">
        <v>353</v>
      </c>
    </row>
    <row r="3513" spans="1:6" hidden="1" x14ac:dyDescent="0.35">
      <c r="A3513" s="110">
        <v>45936</v>
      </c>
      <c r="B3513" t="s">
        <v>217</v>
      </c>
      <c r="D3513">
        <v>5.86</v>
      </c>
      <c r="E3513" t="s">
        <v>1</v>
      </c>
      <c r="F3513" t="s">
        <v>353</v>
      </c>
    </row>
    <row r="3514" spans="1:6" hidden="1" x14ac:dyDescent="0.35">
      <c r="A3514" s="110">
        <v>45936</v>
      </c>
      <c r="B3514" t="s">
        <v>204</v>
      </c>
      <c r="D3514">
        <v>0.8</v>
      </c>
      <c r="E3514" t="s">
        <v>3</v>
      </c>
      <c r="F3514" t="s">
        <v>353</v>
      </c>
    </row>
    <row r="3515" spans="1:6" hidden="1" x14ac:dyDescent="0.35">
      <c r="A3515" s="110">
        <v>45936</v>
      </c>
      <c r="B3515" t="s">
        <v>250</v>
      </c>
      <c r="D3515">
        <v>0.84499999999999997</v>
      </c>
      <c r="E3515" t="s">
        <v>3</v>
      </c>
      <c r="F3515" t="s">
        <v>353</v>
      </c>
    </row>
    <row r="3516" spans="1:6" hidden="1" x14ac:dyDescent="0.35">
      <c r="A3516" s="110">
        <v>45936</v>
      </c>
      <c r="B3516" t="s">
        <v>198</v>
      </c>
      <c r="D3516">
        <v>2.11</v>
      </c>
      <c r="E3516" t="s">
        <v>384</v>
      </c>
      <c r="F3516" t="s">
        <v>353</v>
      </c>
    </row>
    <row r="3517" spans="1:6" hidden="1" x14ac:dyDescent="0.35">
      <c r="A3517" s="110">
        <v>45936</v>
      </c>
      <c r="B3517" t="s">
        <v>206</v>
      </c>
      <c r="D3517">
        <v>0.5</v>
      </c>
      <c r="E3517" t="s">
        <v>384</v>
      </c>
      <c r="F3517" t="s">
        <v>353</v>
      </c>
    </row>
    <row r="3518" spans="1:6" hidden="1" x14ac:dyDescent="0.35">
      <c r="A3518" s="110">
        <v>45936</v>
      </c>
      <c r="B3518" t="s">
        <v>661</v>
      </c>
      <c r="D3518">
        <v>0.8</v>
      </c>
      <c r="E3518" t="s">
        <v>3</v>
      </c>
      <c r="F3518" t="s">
        <v>353</v>
      </c>
    </row>
    <row r="3519" spans="1:6" hidden="1" x14ac:dyDescent="0.35">
      <c r="A3519" s="110">
        <v>45936</v>
      </c>
      <c r="B3519" t="s">
        <v>221</v>
      </c>
      <c r="D3519">
        <v>1.4</v>
      </c>
      <c r="E3519" t="s">
        <v>3</v>
      </c>
      <c r="F3519" t="s">
        <v>353</v>
      </c>
    </row>
    <row r="3520" spans="1:6" hidden="1" x14ac:dyDescent="0.35">
      <c r="A3520" s="110">
        <v>45936</v>
      </c>
      <c r="B3520" t="s">
        <v>676</v>
      </c>
      <c r="D3520">
        <v>1.3</v>
      </c>
      <c r="E3520" t="s">
        <v>3</v>
      </c>
      <c r="F3520" t="s">
        <v>353</v>
      </c>
    </row>
    <row r="3521" spans="1:6" hidden="1" x14ac:dyDescent="0.35">
      <c r="A3521" s="110">
        <v>45936</v>
      </c>
      <c r="B3521" t="s">
        <v>677</v>
      </c>
      <c r="D3521">
        <v>0.5</v>
      </c>
      <c r="E3521" t="s">
        <v>3</v>
      </c>
      <c r="F3521" t="s">
        <v>353</v>
      </c>
    </row>
    <row r="3522" spans="1:6" hidden="1" x14ac:dyDescent="0.35">
      <c r="A3522" s="110">
        <v>45936</v>
      </c>
      <c r="B3522" t="s">
        <v>252</v>
      </c>
      <c r="D3522">
        <v>1</v>
      </c>
      <c r="E3522" t="s">
        <v>1</v>
      </c>
      <c r="F3522" t="s">
        <v>353</v>
      </c>
    </row>
    <row r="3523" spans="1:6" hidden="1" x14ac:dyDescent="0.35">
      <c r="A3523" s="110">
        <v>45936</v>
      </c>
      <c r="B3523" t="s">
        <v>173</v>
      </c>
      <c r="D3523">
        <v>1.1000000000000001</v>
      </c>
      <c r="E3523" t="s">
        <v>1</v>
      </c>
      <c r="F3523" t="s">
        <v>353</v>
      </c>
    </row>
    <row r="3524" spans="1:6" hidden="1" x14ac:dyDescent="0.35">
      <c r="A3524" s="110">
        <v>45936</v>
      </c>
      <c r="B3524" t="s">
        <v>218</v>
      </c>
      <c r="D3524">
        <v>1</v>
      </c>
      <c r="E3524" t="s">
        <v>1</v>
      </c>
      <c r="F3524" t="s">
        <v>353</v>
      </c>
    </row>
    <row r="3525" spans="1:6" hidden="1" x14ac:dyDescent="0.35">
      <c r="A3525" s="110">
        <v>45936</v>
      </c>
      <c r="B3525" t="s">
        <v>224</v>
      </c>
      <c r="D3525">
        <v>0.8</v>
      </c>
      <c r="E3525" t="s">
        <v>1</v>
      </c>
      <c r="F3525" t="s">
        <v>353</v>
      </c>
    </row>
    <row r="3526" spans="1:6" hidden="1" x14ac:dyDescent="0.35">
      <c r="A3526" s="110">
        <v>45936</v>
      </c>
      <c r="B3526" t="s">
        <v>336</v>
      </c>
      <c r="D3526">
        <v>0.34</v>
      </c>
      <c r="E3526" t="s">
        <v>384</v>
      </c>
      <c r="F3526" t="s">
        <v>353</v>
      </c>
    </row>
    <row r="3527" spans="1:6" hidden="1" x14ac:dyDescent="0.35">
      <c r="A3527" s="110">
        <v>45936</v>
      </c>
      <c r="B3527" t="s">
        <v>174</v>
      </c>
      <c r="D3527">
        <v>0.5</v>
      </c>
      <c r="E3527" t="s">
        <v>1</v>
      </c>
      <c r="F3527" t="s">
        <v>353</v>
      </c>
    </row>
    <row r="3528" spans="1:6" hidden="1" x14ac:dyDescent="0.35">
      <c r="A3528" s="110">
        <v>45936</v>
      </c>
      <c r="B3528" t="s">
        <v>432</v>
      </c>
      <c r="D3528">
        <v>0.2</v>
      </c>
      <c r="E3528" t="s">
        <v>1</v>
      </c>
      <c r="F3528" t="s">
        <v>353</v>
      </c>
    </row>
    <row r="3529" spans="1:6" hidden="1" x14ac:dyDescent="0.35">
      <c r="A3529" s="110">
        <v>45936</v>
      </c>
      <c r="B3529" t="s">
        <v>203</v>
      </c>
      <c r="D3529">
        <v>9.6</v>
      </c>
      <c r="E3529" t="s">
        <v>384</v>
      </c>
      <c r="F3529" t="s">
        <v>353</v>
      </c>
    </row>
    <row r="3530" spans="1:6" hidden="1" x14ac:dyDescent="0.35">
      <c r="A3530" s="110">
        <v>45936</v>
      </c>
      <c r="B3530" t="s">
        <v>201</v>
      </c>
      <c r="D3530">
        <v>1.1000000000000001</v>
      </c>
      <c r="E3530" t="s">
        <v>3</v>
      </c>
      <c r="F3530" t="s">
        <v>353</v>
      </c>
    </row>
    <row r="3531" spans="1:6" hidden="1" x14ac:dyDescent="0.35">
      <c r="A3531" s="110">
        <v>45936</v>
      </c>
      <c r="B3531" t="s">
        <v>202</v>
      </c>
      <c r="D3531">
        <v>1.6</v>
      </c>
      <c r="E3531" t="s">
        <v>3</v>
      </c>
      <c r="F3531" t="s">
        <v>353</v>
      </c>
    </row>
    <row r="3532" spans="1:6" hidden="1" x14ac:dyDescent="0.35">
      <c r="A3532" s="110">
        <v>45936</v>
      </c>
      <c r="B3532" t="s">
        <v>200</v>
      </c>
      <c r="D3532">
        <v>4.5999999999999996</v>
      </c>
      <c r="E3532" t="s">
        <v>3</v>
      </c>
      <c r="F3532" t="s">
        <v>353</v>
      </c>
    </row>
    <row r="3533" spans="1:6" hidden="1" x14ac:dyDescent="0.35">
      <c r="A3533" s="110">
        <v>45936</v>
      </c>
      <c r="B3533" t="s">
        <v>339</v>
      </c>
      <c r="D3533">
        <v>0.245</v>
      </c>
      <c r="E3533" t="s">
        <v>384</v>
      </c>
      <c r="F3533" t="s">
        <v>353</v>
      </c>
    </row>
    <row r="3534" spans="1:6" hidden="1" x14ac:dyDescent="0.35">
      <c r="A3534" s="110">
        <v>45936</v>
      </c>
      <c r="B3534" t="s">
        <v>219</v>
      </c>
      <c r="D3534">
        <v>0.19</v>
      </c>
      <c r="E3534" t="s">
        <v>1</v>
      </c>
      <c r="F3534" t="s">
        <v>353</v>
      </c>
    </row>
    <row r="3535" spans="1:6" hidden="1" x14ac:dyDescent="0.35">
      <c r="A3535" s="110">
        <v>45936</v>
      </c>
      <c r="B3535" t="s">
        <v>281</v>
      </c>
      <c r="D3535">
        <v>0.3</v>
      </c>
      <c r="E3535" t="s">
        <v>384</v>
      </c>
      <c r="F3535" t="s">
        <v>353</v>
      </c>
    </row>
    <row r="3536" spans="1:6" hidden="1" x14ac:dyDescent="0.35">
      <c r="A3536" s="110">
        <v>45936</v>
      </c>
      <c r="B3536" t="s">
        <v>235</v>
      </c>
      <c r="D3536">
        <v>1.3</v>
      </c>
      <c r="E3536" t="s">
        <v>384</v>
      </c>
      <c r="F3536" t="s">
        <v>353</v>
      </c>
    </row>
    <row r="3537" spans="1:6" hidden="1" x14ac:dyDescent="0.35">
      <c r="A3537" s="110">
        <v>45936</v>
      </c>
      <c r="B3537" t="s">
        <v>236</v>
      </c>
      <c r="D3537">
        <v>1.3</v>
      </c>
      <c r="E3537" t="s">
        <v>384</v>
      </c>
      <c r="F3537" t="s">
        <v>353</v>
      </c>
    </row>
    <row r="3538" spans="1:6" hidden="1" x14ac:dyDescent="0.35">
      <c r="A3538" s="110">
        <v>45936</v>
      </c>
      <c r="B3538" t="s">
        <v>225</v>
      </c>
      <c r="D3538">
        <v>5</v>
      </c>
      <c r="E3538" t="s">
        <v>1</v>
      </c>
      <c r="F3538" t="s">
        <v>353</v>
      </c>
    </row>
    <row r="3539" spans="1:6" hidden="1" x14ac:dyDescent="0.35">
      <c r="A3539" s="110">
        <v>45936</v>
      </c>
      <c r="B3539" t="s">
        <v>110</v>
      </c>
      <c r="D3539">
        <v>6</v>
      </c>
      <c r="E3539" t="s">
        <v>3</v>
      </c>
      <c r="F3539" t="s">
        <v>353</v>
      </c>
    </row>
    <row r="3540" spans="1:6" hidden="1" x14ac:dyDescent="0.35">
      <c r="A3540" s="110">
        <v>45936</v>
      </c>
      <c r="B3540" t="s">
        <v>241</v>
      </c>
      <c r="D3540">
        <v>8</v>
      </c>
      <c r="E3540" t="s">
        <v>384</v>
      </c>
      <c r="F3540" t="s">
        <v>353</v>
      </c>
    </row>
    <row r="3541" spans="1:6" hidden="1" x14ac:dyDescent="0.35">
      <c r="A3541" s="110">
        <v>45936</v>
      </c>
      <c r="B3541" t="s">
        <v>179</v>
      </c>
      <c r="D3541">
        <v>0.3</v>
      </c>
      <c r="E3541" t="s">
        <v>384</v>
      </c>
      <c r="F3541" t="s">
        <v>353</v>
      </c>
    </row>
    <row r="3542" spans="1:6" hidden="1" x14ac:dyDescent="0.35">
      <c r="A3542" s="110">
        <v>45936</v>
      </c>
      <c r="B3542" t="s">
        <v>335</v>
      </c>
      <c r="D3542">
        <v>0.1</v>
      </c>
      <c r="E3542" t="s">
        <v>3</v>
      </c>
      <c r="F3542" t="s">
        <v>353</v>
      </c>
    </row>
    <row r="3543" spans="1:6" hidden="1" x14ac:dyDescent="0.35">
      <c r="A3543" s="110">
        <v>45936</v>
      </c>
      <c r="B3543" t="s">
        <v>25</v>
      </c>
      <c r="D3543">
        <v>1.6</v>
      </c>
      <c r="E3543" t="s">
        <v>3</v>
      </c>
      <c r="F3543" t="s">
        <v>353</v>
      </c>
    </row>
    <row r="3544" spans="1:6" hidden="1" x14ac:dyDescent="0.35">
      <c r="A3544" s="110">
        <v>45936</v>
      </c>
      <c r="B3544" t="s">
        <v>127</v>
      </c>
      <c r="D3544">
        <v>4</v>
      </c>
      <c r="E3544" t="s">
        <v>383</v>
      </c>
      <c r="F3544" t="s">
        <v>353</v>
      </c>
    </row>
    <row r="3545" spans="1:6" hidden="1" x14ac:dyDescent="0.35">
      <c r="A3545" s="110">
        <v>45936</v>
      </c>
      <c r="B3545" t="s">
        <v>193</v>
      </c>
      <c r="D3545">
        <v>6</v>
      </c>
      <c r="E3545" t="s">
        <v>383</v>
      </c>
      <c r="F3545" t="s">
        <v>353</v>
      </c>
    </row>
    <row r="3546" spans="1:6" hidden="1" x14ac:dyDescent="0.35">
      <c r="A3546" s="110">
        <v>45936</v>
      </c>
      <c r="B3546" t="s">
        <v>216</v>
      </c>
      <c r="D3546">
        <v>0.65</v>
      </c>
      <c r="E3546" t="s">
        <v>384</v>
      </c>
      <c r="F3546" t="s">
        <v>353</v>
      </c>
    </row>
    <row r="3547" spans="1:6" hidden="1" x14ac:dyDescent="0.35">
      <c r="A3547" s="110">
        <v>45936</v>
      </c>
      <c r="B3547" t="s">
        <v>331</v>
      </c>
      <c r="D3547">
        <v>1.5</v>
      </c>
      <c r="E3547">
        <v>0</v>
      </c>
      <c r="F3547" t="s">
        <v>353</v>
      </c>
    </row>
    <row r="3548" spans="1:6" hidden="1" x14ac:dyDescent="0.35">
      <c r="A3548" s="110">
        <v>45936</v>
      </c>
      <c r="B3548" t="s">
        <v>102</v>
      </c>
      <c r="D3548">
        <v>0.4</v>
      </c>
      <c r="E3548" t="s">
        <v>3</v>
      </c>
      <c r="F3548" t="s">
        <v>353</v>
      </c>
    </row>
    <row r="3549" spans="1:6" hidden="1" x14ac:dyDescent="0.35">
      <c r="A3549" s="110">
        <v>45936</v>
      </c>
      <c r="B3549" t="s">
        <v>333</v>
      </c>
      <c r="D3549">
        <v>0</v>
      </c>
      <c r="E3549" t="s">
        <v>3</v>
      </c>
      <c r="F3549" t="s">
        <v>353</v>
      </c>
    </row>
    <row r="3550" spans="1:6" hidden="1" x14ac:dyDescent="0.35">
      <c r="A3550" s="110">
        <v>45936</v>
      </c>
      <c r="B3550" t="s">
        <v>678</v>
      </c>
      <c r="D3550">
        <v>225</v>
      </c>
      <c r="E3550" t="s">
        <v>386</v>
      </c>
      <c r="F3550" t="s">
        <v>353</v>
      </c>
    </row>
    <row r="3551" spans="1:6" hidden="1" x14ac:dyDescent="0.35">
      <c r="A3551" s="110">
        <v>45936</v>
      </c>
      <c r="B3551" t="s">
        <v>634</v>
      </c>
      <c r="D3551">
        <v>15.4</v>
      </c>
      <c r="E3551" t="s">
        <v>3</v>
      </c>
      <c r="F3551" t="s">
        <v>353</v>
      </c>
    </row>
    <row r="3552" spans="1:6" hidden="1" x14ac:dyDescent="0.35">
      <c r="A3552" s="110">
        <v>45936</v>
      </c>
      <c r="B3552" t="s">
        <v>340</v>
      </c>
      <c r="D3552">
        <v>1.1000000000000001</v>
      </c>
      <c r="E3552" t="s">
        <v>3</v>
      </c>
      <c r="F3552" t="s">
        <v>353</v>
      </c>
    </row>
    <row r="3553" spans="1:6" hidden="1" x14ac:dyDescent="0.35">
      <c r="A3553" s="110">
        <v>45936</v>
      </c>
      <c r="B3553" t="s">
        <v>168</v>
      </c>
      <c r="D3553">
        <v>2</v>
      </c>
      <c r="E3553" t="s">
        <v>313</v>
      </c>
      <c r="F3553" t="s">
        <v>353</v>
      </c>
    </row>
    <row r="3554" spans="1:6" hidden="1" x14ac:dyDescent="0.35">
      <c r="A3554" s="110">
        <v>45936</v>
      </c>
      <c r="B3554" t="s">
        <v>171</v>
      </c>
      <c r="D3554">
        <v>0.88500000000000001</v>
      </c>
      <c r="E3554" t="s">
        <v>313</v>
      </c>
      <c r="F3554" t="s">
        <v>353</v>
      </c>
    </row>
    <row r="3555" spans="1:6" hidden="1" x14ac:dyDescent="0.35">
      <c r="A3555" s="110">
        <v>45936</v>
      </c>
      <c r="B3555" t="s">
        <v>341</v>
      </c>
      <c r="D3555">
        <v>1</v>
      </c>
      <c r="E3555" t="s">
        <v>313</v>
      </c>
      <c r="F3555" t="s">
        <v>353</v>
      </c>
    </row>
    <row r="3556" spans="1:6" hidden="1" x14ac:dyDescent="0.35">
      <c r="A3556" s="110">
        <v>45936</v>
      </c>
      <c r="B3556" t="s">
        <v>153</v>
      </c>
      <c r="D3556">
        <v>3.8</v>
      </c>
      <c r="E3556" t="s">
        <v>386</v>
      </c>
      <c r="F3556" t="s">
        <v>353</v>
      </c>
    </row>
    <row r="3557" spans="1:6" hidden="1" x14ac:dyDescent="0.35">
      <c r="A3557" s="110">
        <v>45936</v>
      </c>
      <c r="B3557" t="s">
        <v>232</v>
      </c>
      <c r="D3557">
        <v>0</v>
      </c>
      <c r="E3557" t="s">
        <v>386</v>
      </c>
      <c r="F3557" t="s">
        <v>353</v>
      </c>
    </row>
    <row r="3558" spans="1:6" hidden="1" x14ac:dyDescent="0.35">
      <c r="A3558" s="110">
        <v>45936</v>
      </c>
      <c r="B3558" t="s">
        <v>152</v>
      </c>
      <c r="D3558">
        <v>1.4</v>
      </c>
      <c r="E3558" t="s">
        <v>386</v>
      </c>
      <c r="F3558" t="s">
        <v>353</v>
      </c>
    </row>
    <row r="3559" spans="1:6" hidden="1" x14ac:dyDescent="0.35">
      <c r="A3559" s="110">
        <v>45936</v>
      </c>
      <c r="B3559" t="s">
        <v>666</v>
      </c>
      <c r="D3559">
        <v>0.6</v>
      </c>
      <c r="E3559" t="s">
        <v>386</v>
      </c>
      <c r="F3559" t="s">
        <v>353</v>
      </c>
    </row>
    <row r="3560" spans="1:6" hidden="1" x14ac:dyDescent="0.35">
      <c r="A3560" s="110">
        <v>45936</v>
      </c>
      <c r="B3560" t="s">
        <v>154</v>
      </c>
      <c r="D3560">
        <v>0.75</v>
      </c>
      <c r="E3560" t="s">
        <v>386</v>
      </c>
      <c r="F3560" t="s">
        <v>353</v>
      </c>
    </row>
    <row r="3561" spans="1:6" hidden="1" x14ac:dyDescent="0.35">
      <c r="A3561" s="110">
        <v>45936</v>
      </c>
      <c r="B3561" t="s">
        <v>156</v>
      </c>
      <c r="E3561" t="s">
        <v>386</v>
      </c>
      <c r="F3561" t="s">
        <v>353</v>
      </c>
    </row>
    <row r="3562" spans="1:6" hidden="1" x14ac:dyDescent="0.35">
      <c r="A3562" s="110">
        <v>45936</v>
      </c>
      <c r="B3562" t="s">
        <v>163</v>
      </c>
      <c r="E3562" t="s">
        <v>386</v>
      </c>
      <c r="F3562" t="s">
        <v>353</v>
      </c>
    </row>
    <row r="3563" spans="1:6" hidden="1" x14ac:dyDescent="0.35">
      <c r="A3563" s="110">
        <v>45936</v>
      </c>
      <c r="B3563" t="s">
        <v>45</v>
      </c>
      <c r="D3563">
        <v>0.8</v>
      </c>
      <c r="E3563" t="s">
        <v>386</v>
      </c>
      <c r="F3563" t="s">
        <v>353</v>
      </c>
    </row>
    <row r="3564" spans="1:6" hidden="1" x14ac:dyDescent="0.35">
      <c r="A3564" s="110">
        <v>45936</v>
      </c>
      <c r="B3564" t="s">
        <v>483</v>
      </c>
      <c r="D3564">
        <v>35</v>
      </c>
      <c r="E3564" t="s">
        <v>5</v>
      </c>
      <c r="F3564" t="s">
        <v>353</v>
      </c>
    </row>
    <row r="3565" spans="1:6" hidden="1" x14ac:dyDescent="0.35">
      <c r="A3565" s="110">
        <v>45936</v>
      </c>
      <c r="B3565" t="s">
        <v>434</v>
      </c>
      <c r="D3565">
        <v>0.5</v>
      </c>
      <c r="E3565" t="s">
        <v>3</v>
      </c>
      <c r="F3565" t="s">
        <v>353</v>
      </c>
    </row>
    <row r="3566" spans="1:6" hidden="1" x14ac:dyDescent="0.35">
      <c r="A3566" s="110">
        <v>45936</v>
      </c>
      <c r="B3566" t="s">
        <v>342</v>
      </c>
      <c r="D3566">
        <v>5</v>
      </c>
      <c r="E3566" t="s">
        <v>7</v>
      </c>
      <c r="F3566" t="s">
        <v>353</v>
      </c>
    </row>
    <row r="3567" spans="1:6" hidden="1" x14ac:dyDescent="0.35">
      <c r="A3567" s="110">
        <v>45936</v>
      </c>
      <c r="B3567" t="s">
        <v>300</v>
      </c>
      <c r="D3567">
        <v>5</v>
      </c>
      <c r="E3567" t="s">
        <v>7</v>
      </c>
      <c r="F3567" t="s">
        <v>353</v>
      </c>
    </row>
    <row r="3568" spans="1:6" hidden="1" x14ac:dyDescent="0.35">
      <c r="A3568" s="110">
        <v>45943</v>
      </c>
      <c r="B3568" t="s">
        <v>512</v>
      </c>
      <c r="C3568" t="s">
        <v>257</v>
      </c>
      <c r="D3568">
        <v>1</v>
      </c>
      <c r="E3568" t="s">
        <v>386</v>
      </c>
      <c r="F3568" t="s">
        <v>356</v>
      </c>
    </row>
    <row r="3569" spans="1:6" hidden="1" x14ac:dyDescent="0.35">
      <c r="A3569" s="110">
        <v>45943</v>
      </c>
      <c r="B3569" t="s">
        <v>550</v>
      </c>
      <c r="C3569" t="s">
        <v>257</v>
      </c>
      <c r="D3569">
        <v>1</v>
      </c>
      <c r="E3569" t="s">
        <v>386</v>
      </c>
      <c r="F3569" t="s">
        <v>356</v>
      </c>
    </row>
    <row r="3570" spans="1:6" hidden="1" x14ac:dyDescent="0.35">
      <c r="A3570" s="110">
        <v>45943</v>
      </c>
      <c r="B3570" t="s">
        <v>164</v>
      </c>
      <c r="C3570" t="s">
        <v>264</v>
      </c>
      <c r="D3570">
        <v>4</v>
      </c>
      <c r="E3570" t="s">
        <v>386</v>
      </c>
      <c r="F3570" t="s">
        <v>356</v>
      </c>
    </row>
    <row r="3571" spans="1:6" hidden="1" x14ac:dyDescent="0.35">
      <c r="A3571" s="110">
        <v>45943</v>
      </c>
      <c r="B3571" t="s">
        <v>156</v>
      </c>
      <c r="C3571" t="s">
        <v>264</v>
      </c>
      <c r="D3571">
        <v>3</v>
      </c>
      <c r="E3571" t="s">
        <v>386</v>
      </c>
      <c r="F3571" t="s">
        <v>356</v>
      </c>
    </row>
    <row r="3572" spans="1:6" hidden="1" x14ac:dyDescent="0.35">
      <c r="A3572" s="110">
        <v>45943</v>
      </c>
      <c r="B3572" t="s">
        <v>145</v>
      </c>
      <c r="C3572" t="s">
        <v>438</v>
      </c>
      <c r="D3572">
        <v>0.5</v>
      </c>
      <c r="E3572" t="s">
        <v>5</v>
      </c>
      <c r="F3572" t="s">
        <v>356</v>
      </c>
    </row>
    <row r="3573" spans="1:6" hidden="1" x14ac:dyDescent="0.35">
      <c r="A3573" s="110">
        <v>45943</v>
      </c>
      <c r="B3573" t="s">
        <v>150</v>
      </c>
      <c r="C3573" t="s">
        <v>264</v>
      </c>
      <c r="D3573">
        <v>9</v>
      </c>
      <c r="E3573" t="s">
        <v>5</v>
      </c>
      <c r="F3573" t="s">
        <v>356</v>
      </c>
    </row>
    <row r="3574" spans="1:6" hidden="1" x14ac:dyDescent="0.35">
      <c r="A3574" s="110">
        <v>45943</v>
      </c>
      <c r="B3574" t="s">
        <v>146</v>
      </c>
      <c r="C3574" t="s">
        <v>264</v>
      </c>
      <c r="D3574">
        <v>23</v>
      </c>
      <c r="E3574" t="s">
        <v>5</v>
      </c>
      <c r="F3574" t="s">
        <v>356</v>
      </c>
    </row>
    <row r="3575" spans="1:6" hidden="1" x14ac:dyDescent="0.35">
      <c r="A3575" s="110">
        <v>45943</v>
      </c>
      <c r="B3575" t="s">
        <v>138</v>
      </c>
      <c r="C3575" t="s">
        <v>264</v>
      </c>
      <c r="D3575">
        <v>25</v>
      </c>
      <c r="E3575" t="s">
        <v>5</v>
      </c>
      <c r="F3575" t="s">
        <v>356</v>
      </c>
    </row>
    <row r="3576" spans="1:6" hidden="1" x14ac:dyDescent="0.35">
      <c r="A3576" s="110">
        <v>45943</v>
      </c>
      <c r="B3576" t="s">
        <v>142</v>
      </c>
      <c r="C3576" t="s">
        <v>282</v>
      </c>
      <c r="D3576">
        <v>0.25</v>
      </c>
      <c r="E3576" t="s">
        <v>5</v>
      </c>
      <c r="F3576" t="s">
        <v>356</v>
      </c>
    </row>
    <row r="3577" spans="1:6" hidden="1" x14ac:dyDescent="0.35">
      <c r="A3577" s="110">
        <v>45943</v>
      </c>
      <c r="B3577" t="s">
        <v>258</v>
      </c>
      <c r="C3577" t="s">
        <v>282</v>
      </c>
      <c r="D3577">
        <v>0</v>
      </c>
      <c r="E3577" t="s">
        <v>5</v>
      </c>
      <c r="F3577" t="s">
        <v>356</v>
      </c>
    </row>
    <row r="3578" spans="1:6" hidden="1" x14ac:dyDescent="0.35">
      <c r="A3578" s="110">
        <v>45943</v>
      </c>
      <c r="B3578" t="s">
        <v>226</v>
      </c>
      <c r="C3578" t="s">
        <v>282</v>
      </c>
      <c r="D3578">
        <v>0.25</v>
      </c>
      <c r="E3578" t="s">
        <v>5</v>
      </c>
      <c r="F3578" t="s">
        <v>356</v>
      </c>
    </row>
    <row r="3579" spans="1:6" hidden="1" x14ac:dyDescent="0.35">
      <c r="A3579" s="110">
        <v>45943</v>
      </c>
      <c r="B3579" t="s">
        <v>137</v>
      </c>
      <c r="C3579" t="s">
        <v>282</v>
      </c>
      <c r="D3579">
        <v>0.25</v>
      </c>
      <c r="E3579" t="s">
        <v>5</v>
      </c>
      <c r="F3579" t="s">
        <v>356</v>
      </c>
    </row>
    <row r="3580" spans="1:6" hidden="1" x14ac:dyDescent="0.35">
      <c r="A3580" s="110">
        <v>45943</v>
      </c>
      <c r="B3580" t="s">
        <v>136</v>
      </c>
      <c r="C3580" t="s">
        <v>264</v>
      </c>
      <c r="D3580">
        <v>9</v>
      </c>
      <c r="E3580" t="s">
        <v>5</v>
      </c>
      <c r="F3580" t="s">
        <v>356</v>
      </c>
    </row>
    <row r="3581" spans="1:6" hidden="1" x14ac:dyDescent="0.35">
      <c r="A3581" s="110">
        <v>45943</v>
      </c>
      <c r="B3581" t="s">
        <v>147</v>
      </c>
      <c r="C3581" t="s">
        <v>264</v>
      </c>
      <c r="D3581">
        <v>41</v>
      </c>
      <c r="E3581" t="s">
        <v>5</v>
      </c>
      <c r="F3581" t="s">
        <v>356</v>
      </c>
    </row>
    <row r="3582" spans="1:6" hidden="1" x14ac:dyDescent="0.35">
      <c r="A3582" s="110">
        <v>45943</v>
      </c>
      <c r="B3582" t="s">
        <v>135</v>
      </c>
      <c r="C3582" t="s">
        <v>264</v>
      </c>
      <c r="D3582">
        <v>0</v>
      </c>
      <c r="E3582" t="s">
        <v>5</v>
      </c>
      <c r="F3582" t="s">
        <v>356</v>
      </c>
    </row>
    <row r="3583" spans="1:6" hidden="1" x14ac:dyDescent="0.35">
      <c r="A3583" s="110">
        <v>45943</v>
      </c>
      <c r="B3583" t="s">
        <v>139</v>
      </c>
      <c r="C3583" t="s">
        <v>264</v>
      </c>
      <c r="D3583">
        <v>2</v>
      </c>
      <c r="E3583" t="s">
        <v>5</v>
      </c>
      <c r="F3583" t="s">
        <v>356</v>
      </c>
    </row>
    <row r="3584" spans="1:6" hidden="1" x14ac:dyDescent="0.35">
      <c r="A3584" s="110">
        <v>45943</v>
      </c>
      <c r="B3584" t="s">
        <v>131</v>
      </c>
      <c r="E3584" t="s">
        <v>5</v>
      </c>
      <c r="F3584" t="s">
        <v>356</v>
      </c>
    </row>
    <row r="3585" spans="1:6" hidden="1" x14ac:dyDescent="0.35">
      <c r="A3585" s="110">
        <v>45943</v>
      </c>
      <c r="B3585" t="s">
        <v>140</v>
      </c>
      <c r="C3585" t="s">
        <v>282</v>
      </c>
      <c r="D3585">
        <v>2</v>
      </c>
      <c r="E3585" t="s">
        <v>5</v>
      </c>
      <c r="F3585" t="s">
        <v>356</v>
      </c>
    </row>
    <row r="3586" spans="1:6" hidden="1" x14ac:dyDescent="0.35">
      <c r="A3586" s="110">
        <v>45943</v>
      </c>
      <c r="B3586" t="s">
        <v>290</v>
      </c>
      <c r="C3586" t="s">
        <v>254</v>
      </c>
      <c r="D3586">
        <v>0.25</v>
      </c>
      <c r="E3586" t="s">
        <v>5</v>
      </c>
      <c r="F3586" t="s">
        <v>356</v>
      </c>
    </row>
    <row r="3587" spans="1:6" hidden="1" x14ac:dyDescent="0.35">
      <c r="A3587" s="110">
        <v>45943</v>
      </c>
      <c r="B3587" t="s">
        <v>143</v>
      </c>
      <c r="C3587" t="s">
        <v>439</v>
      </c>
      <c r="E3587" t="s">
        <v>5</v>
      </c>
      <c r="F3587" t="s">
        <v>356</v>
      </c>
    </row>
    <row r="3588" spans="1:6" hidden="1" x14ac:dyDescent="0.35">
      <c r="A3588" s="110">
        <v>45943</v>
      </c>
      <c r="B3588" t="s">
        <v>227</v>
      </c>
      <c r="E3588" t="s">
        <v>5</v>
      </c>
      <c r="F3588" t="s">
        <v>356</v>
      </c>
    </row>
    <row r="3589" spans="1:6" hidden="1" x14ac:dyDescent="0.35">
      <c r="A3589" s="110">
        <v>45943</v>
      </c>
      <c r="B3589" t="s">
        <v>148</v>
      </c>
      <c r="C3589" t="s">
        <v>282</v>
      </c>
      <c r="D3589">
        <v>1</v>
      </c>
      <c r="E3589" t="s">
        <v>5</v>
      </c>
      <c r="F3589" t="s">
        <v>356</v>
      </c>
    </row>
    <row r="3590" spans="1:6" hidden="1" x14ac:dyDescent="0.35">
      <c r="A3590" s="110">
        <v>45943</v>
      </c>
      <c r="B3590" t="s">
        <v>149</v>
      </c>
      <c r="C3590" t="s">
        <v>282</v>
      </c>
      <c r="D3590">
        <v>1</v>
      </c>
      <c r="E3590" t="s">
        <v>5</v>
      </c>
      <c r="F3590" t="s">
        <v>356</v>
      </c>
    </row>
    <row r="3591" spans="1:6" hidden="1" x14ac:dyDescent="0.35">
      <c r="A3591" s="110">
        <v>45943</v>
      </c>
      <c r="B3591" t="s">
        <v>289</v>
      </c>
      <c r="C3591" t="s">
        <v>264</v>
      </c>
      <c r="D3591">
        <v>34</v>
      </c>
      <c r="E3591" t="s">
        <v>5</v>
      </c>
      <c r="F3591" t="s">
        <v>356</v>
      </c>
    </row>
    <row r="3592" spans="1:6" hidden="1" x14ac:dyDescent="0.35">
      <c r="A3592" s="110">
        <v>45943</v>
      </c>
      <c r="B3592" t="s">
        <v>132</v>
      </c>
      <c r="C3592" t="s">
        <v>264</v>
      </c>
      <c r="D3592">
        <v>5</v>
      </c>
      <c r="E3592" t="s">
        <v>5</v>
      </c>
      <c r="F3592" t="s">
        <v>356</v>
      </c>
    </row>
    <row r="3593" spans="1:6" hidden="1" x14ac:dyDescent="0.35">
      <c r="A3593" s="110">
        <v>45943</v>
      </c>
      <c r="B3593" t="s">
        <v>144</v>
      </c>
      <c r="C3593" t="s">
        <v>264</v>
      </c>
      <c r="D3593">
        <v>6</v>
      </c>
      <c r="E3593" t="s">
        <v>5</v>
      </c>
      <c r="F3593" t="s">
        <v>356</v>
      </c>
    </row>
    <row r="3594" spans="1:6" hidden="1" x14ac:dyDescent="0.35">
      <c r="A3594" s="110">
        <v>45943</v>
      </c>
      <c r="B3594" t="s">
        <v>349</v>
      </c>
      <c r="C3594" t="s">
        <v>438</v>
      </c>
      <c r="D3594">
        <v>8</v>
      </c>
      <c r="E3594" t="s">
        <v>5</v>
      </c>
      <c r="F3594" t="s">
        <v>356</v>
      </c>
    </row>
    <row r="3595" spans="1:6" hidden="1" x14ac:dyDescent="0.35">
      <c r="A3595" s="110">
        <v>45943</v>
      </c>
      <c r="B3595" t="s">
        <v>134</v>
      </c>
      <c r="C3595" t="s">
        <v>440</v>
      </c>
      <c r="E3595" t="s">
        <v>5</v>
      </c>
      <c r="F3595" t="s">
        <v>356</v>
      </c>
    </row>
    <row r="3596" spans="1:6" hidden="1" x14ac:dyDescent="0.35">
      <c r="A3596" s="110">
        <v>45943</v>
      </c>
      <c r="B3596" t="s">
        <v>453</v>
      </c>
      <c r="C3596" t="s">
        <v>264</v>
      </c>
      <c r="D3596">
        <v>46</v>
      </c>
      <c r="E3596" t="s">
        <v>5</v>
      </c>
      <c r="F3596" t="s">
        <v>356</v>
      </c>
    </row>
    <row r="3597" spans="1:6" hidden="1" x14ac:dyDescent="0.35">
      <c r="A3597" s="110">
        <v>45943</v>
      </c>
      <c r="B3597" t="s">
        <v>441</v>
      </c>
      <c r="C3597" t="s">
        <v>264</v>
      </c>
      <c r="E3597" t="s">
        <v>5</v>
      </c>
      <c r="F3597" t="s">
        <v>356</v>
      </c>
    </row>
    <row r="3598" spans="1:6" hidden="1" x14ac:dyDescent="0.35">
      <c r="A3598" s="110">
        <v>45943</v>
      </c>
      <c r="B3598" t="s">
        <v>442</v>
      </c>
      <c r="C3598" t="s">
        <v>264</v>
      </c>
      <c r="D3598">
        <v>14</v>
      </c>
      <c r="E3598" t="s">
        <v>5</v>
      </c>
      <c r="F3598" t="s">
        <v>356</v>
      </c>
    </row>
    <row r="3599" spans="1:6" hidden="1" x14ac:dyDescent="0.35">
      <c r="A3599" s="110">
        <v>45943</v>
      </c>
      <c r="B3599" t="s">
        <v>443</v>
      </c>
      <c r="C3599" t="s">
        <v>264</v>
      </c>
      <c r="D3599">
        <v>38</v>
      </c>
      <c r="E3599" t="s">
        <v>5</v>
      </c>
      <c r="F3599" t="s">
        <v>356</v>
      </c>
    </row>
    <row r="3600" spans="1:6" hidden="1" x14ac:dyDescent="0.35">
      <c r="A3600" s="110">
        <v>45943</v>
      </c>
      <c r="B3600" t="s">
        <v>455</v>
      </c>
      <c r="C3600" t="s">
        <v>264</v>
      </c>
      <c r="D3600">
        <v>35</v>
      </c>
      <c r="E3600" t="s">
        <v>5</v>
      </c>
      <c r="F3600" t="s">
        <v>356</v>
      </c>
    </row>
    <row r="3601" spans="1:6" hidden="1" x14ac:dyDescent="0.35">
      <c r="A3601" s="110">
        <v>45943</v>
      </c>
      <c r="B3601" t="s">
        <v>444</v>
      </c>
      <c r="C3601" t="s">
        <v>438</v>
      </c>
      <c r="D3601">
        <v>1</v>
      </c>
      <c r="E3601" t="s">
        <v>5</v>
      </c>
      <c r="F3601" t="s">
        <v>356</v>
      </c>
    </row>
    <row r="3602" spans="1:6" hidden="1" x14ac:dyDescent="0.35">
      <c r="A3602" s="110">
        <v>45943</v>
      </c>
      <c r="B3602" t="s">
        <v>445</v>
      </c>
      <c r="C3602" t="s">
        <v>439</v>
      </c>
      <c r="E3602" t="s">
        <v>5</v>
      </c>
      <c r="F3602" t="s">
        <v>356</v>
      </c>
    </row>
    <row r="3603" spans="1:6" hidden="1" x14ac:dyDescent="0.35">
      <c r="A3603" s="110">
        <v>45943</v>
      </c>
      <c r="B3603" t="s">
        <v>446</v>
      </c>
      <c r="C3603" t="s">
        <v>439</v>
      </c>
      <c r="E3603" t="s">
        <v>5</v>
      </c>
      <c r="F3603" t="s">
        <v>356</v>
      </c>
    </row>
    <row r="3604" spans="1:6" hidden="1" x14ac:dyDescent="0.35">
      <c r="A3604" s="110">
        <v>45943</v>
      </c>
      <c r="B3604" t="s">
        <v>447</v>
      </c>
      <c r="C3604" t="s">
        <v>264</v>
      </c>
      <c r="D3604">
        <v>48</v>
      </c>
      <c r="E3604" t="s">
        <v>5</v>
      </c>
      <c r="F3604" t="s">
        <v>356</v>
      </c>
    </row>
    <row r="3605" spans="1:6" hidden="1" x14ac:dyDescent="0.35">
      <c r="A3605" s="110">
        <v>45943</v>
      </c>
      <c r="B3605" t="s">
        <v>448</v>
      </c>
      <c r="C3605" t="s">
        <v>264</v>
      </c>
      <c r="D3605">
        <v>32</v>
      </c>
      <c r="E3605" t="s">
        <v>5</v>
      </c>
      <c r="F3605" t="s">
        <v>356</v>
      </c>
    </row>
    <row r="3606" spans="1:6" hidden="1" x14ac:dyDescent="0.35">
      <c r="A3606" s="110">
        <v>45943</v>
      </c>
      <c r="B3606" t="s">
        <v>467</v>
      </c>
      <c r="C3606" t="s">
        <v>264</v>
      </c>
      <c r="D3606">
        <v>350</v>
      </c>
      <c r="E3606" t="s">
        <v>5</v>
      </c>
      <c r="F3606" t="s">
        <v>356</v>
      </c>
    </row>
    <row r="3607" spans="1:6" hidden="1" x14ac:dyDescent="0.35">
      <c r="A3607" s="110">
        <v>45943</v>
      </c>
      <c r="B3607" t="s">
        <v>453</v>
      </c>
      <c r="C3607" t="s">
        <v>264</v>
      </c>
      <c r="D3607">
        <v>46</v>
      </c>
      <c r="E3607" t="s">
        <v>5</v>
      </c>
      <c r="F3607" t="s">
        <v>356</v>
      </c>
    </row>
    <row r="3608" spans="1:6" hidden="1" x14ac:dyDescent="0.35">
      <c r="A3608" s="110">
        <v>45943</v>
      </c>
      <c r="B3608" t="s">
        <v>468</v>
      </c>
      <c r="C3608" t="s">
        <v>264</v>
      </c>
      <c r="D3608">
        <v>14</v>
      </c>
      <c r="E3608" t="s">
        <v>5</v>
      </c>
      <c r="F3608" t="s">
        <v>356</v>
      </c>
    </row>
    <row r="3609" spans="1:6" hidden="1" x14ac:dyDescent="0.35">
      <c r="A3609" s="110">
        <v>45943</v>
      </c>
      <c r="B3609" t="s">
        <v>469</v>
      </c>
      <c r="C3609" t="s">
        <v>264</v>
      </c>
      <c r="D3609">
        <v>42</v>
      </c>
      <c r="E3609" t="s">
        <v>5</v>
      </c>
      <c r="F3609" t="s">
        <v>356</v>
      </c>
    </row>
    <row r="3610" spans="1:6" hidden="1" x14ac:dyDescent="0.35">
      <c r="A3610" s="110">
        <v>45943</v>
      </c>
      <c r="B3610" t="s">
        <v>470</v>
      </c>
      <c r="C3610" t="s">
        <v>264</v>
      </c>
      <c r="D3610">
        <v>42</v>
      </c>
      <c r="E3610" t="s">
        <v>5</v>
      </c>
      <c r="F3610" t="s">
        <v>356</v>
      </c>
    </row>
    <row r="3611" spans="1:6" hidden="1" x14ac:dyDescent="0.35">
      <c r="A3611" s="110">
        <v>45943</v>
      </c>
      <c r="B3611" t="s">
        <v>519</v>
      </c>
      <c r="C3611" t="s">
        <v>264</v>
      </c>
      <c r="D3611">
        <v>11</v>
      </c>
      <c r="E3611" t="s">
        <v>5</v>
      </c>
      <c r="F3611" t="s">
        <v>356</v>
      </c>
    </row>
    <row r="3612" spans="1:6" hidden="1" x14ac:dyDescent="0.35">
      <c r="A3612" s="110">
        <v>45943</v>
      </c>
      <c r="B3612" t="s">
        <v>520</v>
      </c>
      <c r="C3612" t="s">
        <v>264</v>
      </c>
      <c r="D3612">
        <v>50</v>
      </c>
      <c r="E3612" t="s">
        <v>5</v>
      </c>
      <c r="F3612" t="s">
        <v>356</v>
      </c>
    </row>
    <row r="3613" spans="1:6" hidden="1" x14ac:dyDescent="0.35">
      <c r="A3613" s="110">
        <v>45943</v>
      </c>
      <c r="B3613" t="s">
        <v>521</v>
      </c>
      <c r="C3613" t="s">
        <v>264</v>
      </c>
      <c r="D3613">
        <v>336</v>
      </c>
      <c r="E3613" t="s">
        <v>5</v>
      </c>
      <c r="F3613" t="s">
        <v>356</v>
      </c>
    </row>
    <row r="3614" spans="1:6" hidden="1" x14ac:dyDescent="0.35">
      <c r="A3614" s="110">
        <v>45943</v>
      </c>
      <c r="B3614" t="s">
        <v>522</v>
      </c>
      <c r="C3614" t="s">
        <v>264</v>
      </c>
      <c r="D3614">
        <v>327</v>
      </c>
      <c r="E3614" t="s">
        <v>5</v>
      </c>
      <c r="F3614" t="s">
        <v>356</v>
      </c>
    </row>
    <row r="3615" spans="1:6" hidden="1" x14ac:dyDescent="0.35">
      <c r="A3615" s="110">
        <v>45943</v>
      </c>
      <c r="B3615" t="s">
        <v>523</v>
      </c>
      <c r="C3615" t="s">
        <v>264</v>
      </c>
      <c r="D3615">
        <v>338</v>
      </c>
      <c r="E3615" t="s">
        <v>5</v>
      </c>
      <c r="F3615" t="s">
        <v>356</v>
      </c>
    </row>
    <row r="3616" spans="1:6" hidden="1" x14ac:dyDescent="0.35">
      <c r="A3616" s="110">
        <v>45943</v>
      </c>
      <c r="B3616" t="s">
        <v>524</v>
      </c>
      <c r="C3616" t="s">
        <v>264</v>
      </c>
      <c r="D3616">
        <v>442</v>
      </c>
      <c r="E3616" t="s">
        <v>5</v>
      </c>
      <c r="F3616" t="s">
        <v>356</v>
      </c>
    </row>
    <row r="3617" spans="1:7" hidden="1" x14ac:dyDescent="0.35">
      <c r="A3617" s="110">
        <v>45943</v>
      </c>
      <c r="B3617" t="s">
        <v>525</v>
      </c>
      <c r="C3617" t="s">
        <v>264</v>
      </c>
      <c r="D3617">
        <v>47</v>
      </c>
      <c r="E3617" t="s">
        <v>5</v>
      </c>
      <c r="F3617" t="s">
        <v>356</v>
      </c>
    </row>
    <row r="3618" spans="1:7" hidden="1" x14ac:dyDescent="0.35">
      <c r="A3618" s="110">
        <v>45943</v>
      </c>
      <c r="B3618" t="s">
        <v>526</v>
      </c>
      <c r="C3618" t="s">
        <v>264</v>
      </c>
      <c r="D3618">
        <v>49</v>
      </c>
      <c r="E3618" t="s">
        <v>5</v>
      </c>
      <c r="F3618" t="s">
        <v>356</v>
      </c>
    </row>
    <row r="3619" spans="1:7" hidden="1" x14ac:dyDescent="0.35">
      <c r="A3619" s="110">
        <v>45943</v>
      </c>
      <c r="B3619" t="s">
        <v>483</v>
      </c>
      <c r="C3619" t="s">
        <v>264</v>
      </c>
      <c r="D3619">
        <v>35</v>
      </c>
      <c r="E3619" t="s">
        <v>5</v>
      </c>
      <c r="F3619" t="s">
        <v>356</v>
      </c>
    </row>
    <row r="3620" spans="1:7" hidden="1" x14ac:dyDescent="0.35">
      <c r="A3620" s="110">
        <v>45943</v>
      </c>
      <c r="B3620" t="s">
        <v>116</v>
      </c>
      <c r="C3620" t="s">
        <v>254</v>
      </c>
      <c r="D3620">
        <v>0.8</v>
      </c>
      <c r="E3620" t="s">
        <v>383</v>
      </c>
      <c r="F3620" t="s">
        <v>356</v>
      </c>
    </row>
    <row r="3621" spans="1:7" x14ac:dyDescent="0.35">
      <c r="A3621" s="110">
        <v>45943</v>
      </c>
      <c r="B3621" t="s">
        <v>185</v>
      </c>
      <c r="C3621" t="s">
        <v>254</v>
      </c>
      <c r="D3621">
        <v>5</v>
      </c>
      <c r="E3621" t="s">
        <v>383</v>
      </c>
      <c r="F3621" t="s">
        <v>356</v>
      </c>
      <c r="G3621">
        <v>1</v>
      </c>
    </row>
    <row r="3622" spans="1:7" x14ac:dyDescent="0.35">
      <c r="A3622" s="110">
        <v>45943</v>
      </c>
      <c r="B3622" t="s">
        <v>186</v>
      </c>
      <c r="C3622" t="s">
        <v>264</v>
      </c>
      <c r="D3622">
        <v>1</v>
      </c>
      <c r="E3622" t="s">
        <v>383</v>
      </c>
      <c r="F3622" t="s">
        <v>356</v>
      </c>
      <c r="G3622">
        <v>1</v>
      </c>
    </row>
    <row r="3623" spans="1:7" x14ac:dyDescent="0.35">
      <c r="A3623" s="110">
        <v>45943</v>
      </c>
      <c r="B3623" t="s">
        <v>285</v>
      </c>
      <c r="C3623" t="s">
        <v>264</v>
      </c>
      <c r="D3623">
        <v>11</v>
      </c>
      <c r="E3623" t="s">
        <v>383</v>
      </c>
      <c r="F3623" t="s">
        <v>356</v>
      </c>
      <c r="G3623">
        <v>1</v>
      </c>
    </row>
    <row r="3624" spans="1:7" hidden="1" x14ac:dyDescent="0.35">
      <c r="A3624" s="110">
        <v>45943</v>
      </c>
      <c r="B3624" t="s">
        <v>288</v>
      </c>
      <c r="C3624" t="s">
        <v>254</v>
      </c>
      <c r="D3624">
        <v>3.75</v>
      </c>
      <c r="E3624" t="s">
        <v>383</v>
      </c>
      <c r="F3624" t="s">
        <v>356</v>
      </c>
    </row>
    <row r="3625" spans="1:7" x14ac:dyDescent="0.35">
      <c r="A3625" s="110">
        <v>45943</v>
      </c>
      <c r="B3625" t="s">
        <v>130</v>
      </c>
      <c r="C3625" t="s">
        <v>264</v>
      </c>
      <c r="D3625">
        <v>1</v>
      </c>
      <c r="E3625" t="s">
        <v>383</v>
      </c>
      <c r="F3625" t="s">
        <v>356</v>
      </c>
      <c r="G3625">
        <v>1</v>
      </c>
    </row>
    <row r="3626" spans="1:7" hidden="1" x14ac:dyDescent="0.35">
      <c r="A3626" s="110">
        <v>45943</v>
      </c>
      <c r="B3626" t="s">
        <v>298</v>
      </c>
      <c r="C3626" t="s">
        <v>264</v>
      </c>
      <c r="D3626">
        <v>70</v>
      </c>
      <c r="E3626" t="s">
        <v>383</v>
      </c>
      <c r="F3626" t="s">
        <v>356</v>
      </c>
    </row>
    <row r="3627" spans="1:7" x14ac:dyDescent="0.35">
      <c r="A3627" s="110">
        <v>45943</v>
      </c>
      <c r="B3627" t="s">
        <v>297</v>
      </c>
      <c r="C3627" t="s">
        <v>264</v>
      </c>
      <c r="D3627">
        <v>0</v>
      </c>
      <c r="E3627" t="s">
        <v>383</v>
      </c>
      <c r="F3627" t="s">
        <v>356</v>
      </c>
      <c r="G3627">
        <v>1</v>
      </c>
    </row>
    <row r="3628" spans="1:7" hidden="1" x14ac:dyDescent="0.35">
      <c r="A3628" s="110">
        <v>45943</v>
      </c>
      <c r="B3628" t="s">
        <v>355</v>
      </c>
      <c r="C3628" t="s">
        <v>264</v>
      </c>
      <c r="D3628">
        <v>1</v>
      </c>
      <c r="E3628" t="s">
        <v>383</v>
      </c>
      <c r="F3628" t="s">
        <v>356</v>
      </c>
    </row>
    <row r="3629" spans="1:7" x14ac:dyDescent="0.35">
      <c r="A3629" s="110">
        <v>45943</v>
      </c>
      <c r="B3629" t="s">
        <v>192</v>
      </c>
      <c r="C3629" t="s">
        <v>264</v>
      </c>
      <c r="D3629">
        <v>11</v>
      </c>
      <c r="E3629" t="s">
        <v>383</v>
      </c>
      <c r="F3629" t="s">
        <v>356</v>
      </c>
      <c r="G3629">
        <v>1</v>
      </c>
    </row>
    <row r="3630" spans="1:7" x14ac:dyDescent="0.35">
      <c r="A3630" s="110">
        <v>45943</v>
      </c>
      <c r="B3630" t="s">
        <v>195</v>
      </c>
      <c r="C3630" t="s">
        <v>254</v>
      </c>
      <c r="D3630">
        <v>0.2</v>
      </c>
      <c r="E3630" t="s">
        <v>383</v>
      </c>
      <c r="F3630" t="s">
        <v>356</v>
      </c>
      <c r="G3630">
        <v>1</v>
      </c>
    </row>
    <row r="3631" spans="1:7" hidden="1" x14ac:dyDescent="0.35">
      <c r="A3631" s="110">
        <v>45943</v>
      </c>
      <c r="B3631" t="s">
        <v>287</v>
      </c>
      <c r="C3631" t="s">
        <v>254</v>
      </c>
      <c r="D3631">
        <v>1.925</v>
      </c>
      <c r="E3631" t="s">
        <v>383</v>
      </c>
      <c r="F3631" t="s">
        <v>356</v>
      </c>
    </row>
    <row r="3632" spans="1:7" hidden="1" x14ac:dyDescent="0.35">
      <c r="A3632" s="110">
        <v>45943</v>
      </c>
      <c r="B3632" t="s">
        <v>299</v>
      </c>
      <c r="C3632" t="s">
        <v>264</v>
      </c>
      <c r="D3632">
        <v>1</v>
      </c>
      <c r="E3632" t="s">
        <v>383</v>
      </c>
      <c r="F3632" t="s">
        <v>356</v>
      </c>
    </row>
    <row r="3633" spans="1:7" hidden="1" x14ac:dyDescent="0.35">
      <c r="A3633" s="110">
        <v>45943</v>
      </c>
      <c r="B3633" t="s">
        <v>418</v>
      </c>
      <c r="C3633" t="s">
        <v>254</v>
      </c>
      <c r="D3633">
        <v>1.4159999999999999</v>
      </c>
      <c r="E3633" t="s">
        <v>383</v>
      </c>
      <c r="F3633" t="s">
        <v>356</v>
      </c>
    </row>
    <row r="3634" spans="1:7" hidden="1" x14ac:dyDescent="0.35">
      <c r="A3634" s="110">
        <v>45943</v>
      </c>
      <c r="B3634" t="s">
        <v>419</v>
      </c>
      <c r="C3634" t="s">
        <v>254</v>
      </c>
      <c r="D3634">
        <v>1.3</v>
      </c>
      <c r="E3634" t="s">
        <v>383</v>
      </c>
      <c r="F3634" t="s">
        <v>356</v>
      </c>
    </row>
    <row r="3635" spans="1:7" hidden="1" x14ac:dyDescent="0.35">
      <c r="A3635" s="110">
        <v>45943</v>
      </c>
      <c r="B3635" t="s">
        <v>420</v>
      </c>
      <c r="C3635" t="s">
        <v>254</v>
      </c>
      <c r="D3635">
        <v>1.5</v>
      </c>
      <c r="E3635" t="s">
        <v>383</v>
      </c>
      <c r="F3635" t="s">
        <v>356</v>
      </c>
    </row>
    <row r="3636" spans="1:7" hidden="1" x14ac:dyDescent="0.35">
      <c r="A3636" s="110">
        <v>45943</v>
      </c>
      <c r="B3636" t="s">
        <v>421</v>
      </c>
      <c r="C3636" t="s">
        <v>254</v>
      </c>
      <c r="D3636">
        <v>1.3</v>
      </c>
      <c r="E3636" t="s">
        <v>383</v>
      </c>
      <c r="F3636" t="s">
        <v>356</v>
      </c>
    </row>
    <row r="3637" spans="1:7" hidden="1" x14ac:dyDescent="0.35">
      <c r="A3637" s="110">
        <v>45943</v>
      </c>
      <c r="B3637" t="s">
        <v>116</v>
      </c>
      <c r="C3637" t="s">
        <v>254</v>
      </c>
      <c r="D3637">
        <v>0.8</v>
      </c>
      <c r="E3637" t="s">
        <v>383</v>
      </c>
      <c r="F3637" t="s">
        <v>356</v>
      </c>
    </row>
    <row r="3638" spans="1:7" hidden="1" x14ac:dyDescent="0.35">
      <c r="A3638" s="110">
        <v>45943</v>
      </c>
      <c r="B3638" t="s">
        <v>422</v>
      </c>
      <c r="C3638" t="s">
        <v>254</v>
      </c>
      <c r="D3638">
        <v>1</v>
      </c>
      <c r="E3638" t="s">
        <v>383</v>
      </c>
      <c r="F3638" t="s">
        <v>356</v>
      </c>
    </row>
    <row r="3639" spans="1:7" x14ac:dyDescent="0.35">
      <c r="A3639" s="110">
        <v>45943</v>
      </c>
      <c r="B3639" t="s">
        <v>423</v>
      </c>
      <c r="C3639" t="s">
        <v>254</v>
      </c>
      <c r="D3639">
        <v>0.3</v>
      </c>
      <c r="E3639" t="s">
        <v>383</v>
      </c>
      <c r="F3639" t="s">
        <v>356</v>
      </c>
      <c r="G3639">
        <v>1</v>
      </c>
    </row>
    <row r="3640" spans="1:7" hidden="1" x14ac:dyDescent="0.35">
      <c r="A3640" s="110">
        <v>45943</v>
      </c>
      <c r="B3640" t="s">
        <v>426</v>
      </c>
      <c r="C3640" t="s">
        <v>280</v>
      </c>
      <c r="D3640">
        <v>0</v>
      </c>
      <c r="E3640" t="s">
        <v>383</v>
      </c>
      <c r="F3640" t="s">
        <v>356</v>
      </c>
    </row>
    <row r="3641" spans="1:7" x14ac:dyDescent="0.35">
      <c r="A3641" s="110">
        <v>45943</v>
      </c>
      <c r="B3641" t="s">
        <v>427</v>
      </c>
      <c r="C3641" t="s">
        <v>280</v>
      </c>
      <c r="D3641">
        <v>0.15</v>
      </c>
      <c r="E3641" t="s">
        <v>383</v>
      </c>
      <c r="F3641" t="s">
        <v>356</v>
      </c>
      <c r="G3641">
        <v>1</v>
      </c>
    </row>
    <row r="3642" spans="1:7" x14ac:dyDescent="0.35">
      <c r="A3642" s="110">
        <v>45943</v>
      </c>
      <c r="B3642" t="s">
        <v>428</v>
      </c>
      <c r="C3642" t="s">
        <v>280</v>
      </c>
      <c r="D3642">
        <v>0.31</v>
      </c>
      <c r="E3642" t="s">
        <v>383</v>
      </c>
      <c r="F3642" t="s">
        <v>356</v>
      </c>
      <c r="G3642">
        <v>1</v>
      </c>
    </row>
    <row r="3643" spans="1:7" hidden="1" x14ac:dyDescent="0.35">
      <c r="A3643" s="110">
        <v>45943</v>
      </c>
      <c r="B3643" t="s">
        <v>429</v>
      </c>
      <c r="C3643" t="s">
        <v>254</v>
      </c>
      <c r="D3643">
        <v>25</v>
      </c>
      <c r="E3643" t="s">
        <v>383</v>
      </c>
      <c r="F3643" t="s">
        <v>356</v>
      </c>
    </row>
    <row r="3644" spans="1:7" hidden="1" x14ac:dyDescent="0.35">
      <c r="A3644" s="110">
        <v>45943</v>
      </c>
      <c r="B3644" t="s">
        <v>111</v>
      </c>
      <c r="C3644" t="s">
        <v>264</v>
      </c>
      <c r="D3644">
        <v>1.3</v>
      </c>
      <c r="E3644" t="s">
        <v>383</v>
      </c>
      <c r="F3644" t="s">
        <v>356</v>
      </c>
    </row>
    <row r="3645" spans="1:7" x14ac:dyDescent="0.35">
      <c r="A3645" s="110">
        <v>45943</v>
      </c>
      <c r="B3645" t="s">
        <v>213</v>
      </c>
      <c r="C3645" t="s">
        <v>280</v>
      </c>
      <c r="D3645">
        <v>0.2</v>
      </c>
      <c r="E3645" t="s">
        <v>383</v>
      </c>
      <c r="F3645" t="s">
        <v>356</v>
      </c>
      <c r="G3645">
        <v>1</v>
      </c>
    </row>
    <row r="3646" spans="1:7" hidden="1" x14ac:dyDescent="0.35">
      <c r="A3646" s="110">
        <v>45943</v>
      </c>
      <c r="B3646" t="s">
        <v>116</v>
      </c>
      <c r="C3646" t="s">
        <v>254</v>
      </c>
      <c r="D3646">
        <v>0.8</v>
      </c>
      <c r="E3646" t="s">
        <v>383</v>
      </c>
      <c r="F3646" t="s">
        <v>356</v>
      </c>
    </row>
    <row r="3647" spans="1:7" x14ac:dyDescent="0.35">
      <c r="A3647" s="110">
        <v>45943</v>
      </c>
      <c r="B3647" t="s">
        <v>653</v>
      </c>
      <c r="C3647" t="s">
        <v>254</v>
      </c>
      <c r="D3647">
        <v>0</v>
      </c>
      <c r="E3647" t="s">
        <v>383</v>
      </c>
      <c r="F3647" t="s">
        <v>356</v>
      </c>
      <c r="G3647">
        <v>1</v>
      </c>
    </row>
    <row r="3648" spans="1:7" x14ac:dyDescent="0.35">
      <c r="A3648" s="110">
        <v>45943</v>
      </c>
      <c r="B3648" t="s">
        <v>654</v>
      </c>
      <c r="C3648" t="s">
        <v>254</v>
      </c>
      <c r="D3648">
        <v>7.1999999999999995E-2</v>
      </c>
      <c r="E3648" t="s">
        <v>383</v>
      </c>
      <c r="F3648" t="s">
        <v>356</v>
      </c>
      <c r="G3648">
        <v>1</v>
      </c>
    </row>
    <row r="3649" spans="1:7" hidden="1" x14ac:dyDescent="0.35">
      <c r="A3649" s="110">
        <v>45943</v>
      </c>
      <c r="B3649" t="s">
        <v>655</v>
      </c>
      <c r="C3649" t="s">
        <v>254</v>
      </c>
      <c r="D3649">
        <v>0.31</v>
      </c>
      <c r="E3649" t="s">
        <v>383</v>
      </c>
      <c r="F3649" t="s">
        <v>356</v>
      </c>
    </row>
    <row r="3650" spans="1:7" hidden="1" x14ac:dyDescent="0.35">
      <c r="A3650" s="110">
        <v>45943</v>
      </c>
      <c r="B3650" t="s">
        <v>211</v>
      </c>
      <c r="C3650" t="s">
        <v>264</v>
      </c>
      <c r="D3650">
        <v>15</v>
      </c>
      <c r="E3650" t="s">
        <v>383</v>
      </c>
      <c r="F3650" t="s">
        <v>356</v>
      </c>
    </row>
    <row r="3651" spans="1:7" x14ac:dyDescent="0.35">
      <c r="A3651" s="110">
        <v>45943</v>
      </c>
      <c r="B3651" t="s">
        <v>193</v>
      </c>
      <c r="C3651" t="s">
        <v>264</v>
      </c>
      <c r="D3651">
        <v>15</v>
      </c>
      <c r="E3651" t="s">
        <v>383</v>
      </c>
      <c r="F3651" t="s">
        <v>356</v>
      </c>
      <c r="G3651">
        <v>1</v>
      </c>
    </row>
    <row r="3652" spans="1:7" hidden="1" x14ac:dyDescent="0.35">
      <c r="A3652" s="110">
        <v>45943</v>
      </c>
      <c r="B3652" t="s">
        <v>128</v>
      </c>
      <c r="C3652" t="s">
        <v>264</v>
      </c>
      <c r="D3652">
        <v>9</v>
      </c>
      <c r="E3652" t="s">
        <v>383</v>
      </c>
      <c r="F3652" t="s">
        <v>356</v>
      </c>
    </row>
    <row r="3653" spans="1:7" x14ac:dyDescent="0.35">
      <c r="A3653" s="110">
        <v>45943</v>
      </c>
      <c r="B3653" t="s">
        <v>210</v>
      </c>
      <c r="C3653" t="s">
        <v>264</v>
      </c>
      <c r="D3653">
        <v>6</v>
      </c>
      <c r="E3653" t="s">
        <v>383</v>
      </c>
      <c r="F3653" t="s">
        <v>356</v>
      </c>
      <c r="G3653">
        <v>1</v>
      </c>
    </row>
    <row r="3654" spans="1:7" hidden="1" x14ac:dyDescent="0.35">
      <c r="A3654" s="110">
        <v>45943</v>
      </c>
      <c r="B3654" t="s">
        <v>129</v>
      </c>
      <c r="C3654" t="s">
        <v>264</v>
      </c>
      <c r="D3654">
        <v>8</v>
      </c>
      <c r="E3654" t="s">
        <v>383</v>
      </c>
      <c r="F3654" t="s">
        <v>356</v>
      </c>
    </row>
    <row r="3655" spans="1:7" x14ac:dyDescent="0.35">
      <c r="A3655" s="110">
        <v>45943</v>
      </c>
      <c r="B3655" t="s">
        <v>350</v>
      </c>
      <c r="C3655" t="s">
        <v>674</v>
      </c>
      <c r="D3655">
        <v>1</v>
      </c>
      <c r="E3655" t="s">
        <v>383</v>
      </c>
      <c r="F3655" t="s">
        <v>356</v>
      </c>
      <c r="G3655">
        <v>1</v>
      </c>
    </row>
    <row r="3656" spans="1:7" hidden="1" x14ac:dyDescent="0.35">
      <c r="A3656" s="110">
        <v>45943</v>
      </c>
      <c r="B3656" t="s">
        <v>118</v>
      </c>
      <c r="C3656" t="s">
        <v>264</v>
      </c>
      <c r="D3656">
        <v>22</v>
      </c>
      <c r="E3656" t="s">
        <v>383</v>
      </c>
      <c r="F3656" t="s">
        <v>356</v>
      </c>
    </row>
    <row r="3657" spans="1:7" hidden="1" x14ac:dyDescent="0.35">
      <c r="A3657" s="110">
        <v>45943</v>
      </c>
      <c r="B3657" t="s">
        <v>324</v>
      </c>
      <c r="C3657" t="s">
        <v>264</v>
      </c>
      <c r="D3657">
        <v>50</v>
      </c>
      <c r="E3657" t="s">
        <v>383</v>
      </c>
      <c r="F3657" t="s">
        <v>356</v>
      </c>
    </row>
    <row r="3658" spans="1:7" hidden="1" x14ac:dyDescent="0.35">
      <c r="A3658" s="110">
        <v>45943</v>
      </c>
      <c r="B3658" t="s">
        <v>127</v>
      </c>
      <c r="C3658" t="s">
        <v>280</v>
      </c>
      <c r="D3658">
        <v>55</v>
      </c>
      <c r="E3658" t="s">
        <v>383</v>
      </c>
      <c r="F3658" t="s">
        <v>356</v>
      </c>
    </row>
    <row r="3659" spans="1:7" hidden="1" x14ac:dyDescent="0.35">
      <c r="A3659" s="110">
        <v>45943</v>
      </c>
      <c r="B3659" t="s">
        <v>193</v>
      </c>
      <c r="C3659" t="s">
        <v>280</v>
      </c>
      <c r="D3659">
        <v>15</v>
      </c>
      <c r="E3659" t="s">
        <v>383</v>
      </c>
      <c r="F3659" t="s">
        <v>356</v>
      </c>
    </row>
    <row r="3660" spans="1:7" hidden="1" x14ac:dyDescent="0.35">
      <c r="A3660" s="110">
        <v>45943</v>
      </c>
      <c r="B3660" t="s">
        <v>514</v>
      </c>
      <c r="C3660" t="s">
        <v>257</v>
      </c>
      <c r="D3660">
        <v>0.25</v>
      </c>
      <c r="E3660" t="s">
        <v>386</v>
      </c>
      <c r="F3660" t="s">
        <v>356</v>
      </c>
    </row>
    <row r="3661" spans="1:7" hidden="1" x14ac:dyDescent="0.35">
      <c r="A3661" s="110">
        <v>45943</v>
      </c>
      <c r="B3661" t="s">
        <v>45</v>
      </c>
      <c r="C3661" t="s">
        <v>254</v>
      </c>
      <c r="D3661">
        <v>4</v>
      </c>
      <c r="E3661" t="s">
        <v>386</v>
      </c>
      <c r="F3661" t="s">
        <v>356</v>
      </c>
    </row>
    <row r="3662" spans="1:7" hidden="1" x14ac:dyDescent="0.35">
      <c r="A3662" s="110">
        <v>45943</v>
      </c>
      <c r="B3662" t="s">
        <v>628</v>
      </c>
      <c r="C3662" t="s">
        <v>257</v>
      </c>
      <c r="D3662">
        <v>0.25</v>
      </c>
      <c r="E3662" t="s">
        <v>386</v>
      </c>
      <c r="F3662" t="s">
        <v>356</v>
      </c>
    </row>
    <row r="3663" spans="1:7" hidden="1" x14ac:dyDescent="0.35">
      <c r="A3663" s="110">
        <v>45943</v>
      </c>
      <c r="B3663" t="s">
        <v>157</v>
      </c>
      <c r="C3663" t="s">
        <v>254</v>
      </c>
      <c r="D3663">
        <v>1</v>
      </c>
      <c r="E3663" t="s">
        <v>386</v>
      </c>
      <c r="F3663" t="s">
        <v>356</v>
      </c>
    </row>
    <row r="3664" spans="1:7" hidden="1" x14ac:dyDescent="0.35">
      <c r="A3664" s="110">
        <v>45943</v>
      </c>
      <c r="B3664" t="s">
        <v>104</v>
      </c>
      <c r="C3664" t="s">
        <v>254</v>
      </c>
      <c r="D3664">
        <v>5</v>
      </c>
      <c r="E3664" t="s">
        <v>692</v>
      </c>
      <c r="F3664" t="s">
        <v>356</v>
      </c>
    </row>
    <row r="3665" spans="1:6" hidden="1" x14ac:dyDescent="0.35">
      <c r="A3665" s="110">
        <v>45943</v>
      </c>
      <c r="B3665" t="s">
        <v>315</v>
      </c>
      <c r="C3665" t="s">
        <v>254</v>
      </c>
      <c r="D3665">
        <v>4</v>
      </c>
      <c r="E3665" t="s">
        <v>692</v>
      </c>
      <c r="F3665" t="s">
        <v>356</v>
      </c>
    </row>
    <row r="3666" spans="1:6" hidden="1" x14ac:dyDescent="0.35">
      <c r="A3666" s="110">
        <v>45943</v>
      </c>
      <c r="B3666" t="s">
        <v>124</v>
      </c>
      <c r="C3666" t="s">
        <v>254</v>
      </c>
      <c r="D3666">
        <v>2</v>
      </c>
      <c r="E3666" t="s">
        <v>692</v>
      </c>
      <c r="F3666" t="s">
        <v>356</v>
      </c>
    </row>
    <row r="3667" spans="1:6" hidden="1" x14ac:dyDescent="0.35">
      <c r="A3667" s="110">
        <v>45943</v>
      </c>
      <c r="B3667" t="s">
        <v>700</v>
      </c>
      <c r="C3667" t="s">
        <v>264</v>
      </c>
      <c r="D3667">
        <v>8</v>
      </c>
      <c r="E3667" t="s">
        <v>3</v>
      </c>
      <c r="F3667" t="s">
        <v>356</v>
      </c>
    </row>
    <row r="3668" spans="1:6" hidden="1" x14ac:dyDescent="0.35">
      <c r="A3668" s="110">
        <v>45943</v>
      </c>
      <c r="B3668" t="s">
        <v>646</v>
      </c>
      <c r="C3668" t="s">
        <v>254</v>
      </c>
      <c r="D3668">
        <v>11</v>
      </c>
      <c r="E3668" t="s">
        <v>3</v>
      </c>
      <c r="F3668" t="s">
        <v>356</v>
      </c>
    </row>
    <row r="3669" spans="1:6" hidden="1" x14ac:dyDescent="0.35">
      <c r="A3669" s="110">
        <v>45943</v>
      </c>
      <c r="B3669" t="s">
        <v>660</v>
      </c>
      <c r="C3669" t="s">
        <v>254</v>
      </c>
      <c r="D3669">
        <v>3</v>
      </c>
      <c r="E3669" t="s">
        <v>3</v>
      </c>
      <c r="F3669" t="s">
        <v>356</v>
      </c>
    </row>
    <row r="3670" spans="1:6" hidden="1" x14ac:dyDescent="0.35">
      <c r="A3670" s="110">
        <v>45943</v>
      </c>
      <c r="B3670" t="s">
        <v>123</v>
      </c>
      <c r="C3670" t="s">
        <v>264</v>
      </c>
      <c r="D3670">
        <v>1</v>
      </c>
      <c r="E3670" t="s">
        <v>3</v>
      </c>
      <c r="F3670" t="s">
        <v>356</v>
      </c>
    </row>
    <row r="3671" spans="1:6" hidden="1" x14ac:dyDescent="0.35">
      <c r="A3671" s="110">
        <v>45943</v>
      </c>
      <c r="B3671" t="s">
        <v>648</v>
      </c>
      <c r="C3671" t="s">
        <v>264</v>
      </c>
      <c r="D3671">
        <v>1</v>
      </c>
      <c r="E3671" t="s">
        <v>3</v>
      </c>
      <c r="F3671" t="s">
        <v>356</v>
      </c>
    </row>
    <row r="3672" spans="1:6" hidden="1" x14ac:dyDescent="0.35">
      <c r="A3672" s="110">
        <v>45943</v>
      </c>
      <c r="B3672" t="s">
        <v>650</v>
      </c>
      <c r="C3672" t="s">
        <v>264</v>
      </c>
      <c r="D3672">
        <v>2</v>
      </c>
      <c r="E3672" t="s">
        <v>3</v>
      </c>
      <c r="F3672" t="s">
        <v>356</v>
      </c>
    </row>
    <row r="3673" spans="1:6" hidden="1" x14ac:dyDescent="0.35">
      <c r="A3673" s="110">
        <v>45943</v>
      </c>
      <c r="B3673" t="s">
        <v>247</v>
      </c>
      <c r="D3673">
        <v>0</v>
      </c>
      <c r="E3673" t="s">
        <v>1</v>
      </c>
      <c r="F3673" t="s">
        <v>353</v>
      </c>
    </row>
    <row r="3674" spans="1:6" hidden="1" x14ac:dyDescent="0.35">
      <c r="A3674" s="110">
        <v>45943</v>
      </c>
      <c r="B3674" t="s">
        <v>246</v>
      </c>
      <c r="D3674">
        <v>37.5</v>
      </c>
      <c r="E3674" t="s">
        <v>1</v>
      </c>
      <c r="F3674" t="s">
        <v>353</v>
      </c>
    </row>
    <row r="3675" spans="1:6" hidden="1" x14ac:dyDescent="0.35">
      <c r="A3675" s="110">
        <v>45943</v>
      </c>
      <c r="B3675" t="s">
        <v>248</v>
      </c>
      <c r="D3675">
        <v>12.5</v>
      </c>
      <c r="E3675" t="s">
        <v>1</v>
      </c>
      <c r="F3675" t="s">
        <v>353</v>
      </c>
    </row>
    <row r="3676" spans="1:6" hidden="1" x14ac:dyDescent="0.35">
      <c r="A3676" s="110">
        <v>45943</v>
      </c>
      <c r="B3676" t="s">
        <v>486</v>
      </c>
      <c r="D3676">
        <v>4.4749999999999996</v>
      </c>
      <c r="E3676" t="s">
        <v>384</v>
      </c>
      <c r="F3676" t="s">
        <v>353</v>
      </c>
    </row>
    <row r="3677" spans="1:6" hidden="1" x14ac:dyDescent="0.35">
      <c r="A3677" s="110">
        <v>45943</v>
      </c>
      <c r="B3677" t="s">
        <v>309</v>
      </c>
      <c r="D3677">
        <v>6.5000000000000002E-2</v>
      </c>
      <c r="E3677" t="s">
        <v>384</v>
      </c>
      <c r="F3677" t="s">
        <v>353</v>
      </c>
    </row>
    <row r="3678" spans="1:6" hidden="1" x14ac:dyDescent="0.35">
      <c r="A3678" s="110">
        <v>45943</v>
      </c>
      <c r="B3678" t="s">
        <v>222</v>
      </c>
      <c r="D3678">
        <v>9.5</v>
      </c>
      <c r="E3678" t="s">
        <v>1</v>
      </c>
      <c r="F3678" t="s">
        <v>353</v>
      </c>
    </row>
    <row r="3679" spans="1:6" hidden="1" x14ac:dyDescent="0.35">
      <c r="A3679" s="110">
        <v>45943</v>
      </c>
      <c r="B3679" t="s">
        <v>220</v>
      </c>
      <c r="D3679">
        <v>2.2250000000000001</v>
      </c>
      <c r="E3679" t="s">
        <v>1</v>
      </c>
      <c r="F3679" t="s">
        <v>353</v>
      </c>
    </row>
    <row r="3680" spans="1:6" hidden="1" x14ac:dyDescent="0.35">
      <c r="A3680" s="110">
        <v>45943</v>
      </c>
      <c r="B3680" t="s">
        <v>249</v>
      </c>
      <c r="D3680">
        <v>6.1</v>
      </c>
      <c r="E3680" t="s">
        <v>1</v>
      </c>
      <c r="F3680" t="s">
        <v>353</v>
      </c>
    </row>
    <row r="3681" spans="1:6" hidden="1" x14ac:dyDescent="0.35">
      <c r="A3681" s="110">
        <v>45943</v>
      </c>
      <c r="B3681" t="s">
        <v>251</v>
      </c>
      <c r="D3681">
        <v>0.39</v>
      </c>
      <c r="E3681" t="s">
        <v>1</v>
      </c>
      <c r="F3681" t="s">
        <v>353</v>
      </c>
    </row>
    <row r="3682" spans="1:6" hidden="1" x14ac:dyDescent="0.35">
      <c r="A3682" s="110">
        <v>45943</v>
      </c>
      <c r="B3682" t="s">
        <v>675</v>
      </c>
      <c r="D3682">
        <v>7.17</v>
      </c>
      <c r="E3682" t="s">
        <v>3</v>
      </c>
      <c r="F3682" t="s">
        <v>353</v>
      </c>
    </row>
    <row r="3683" spans="1:6" hidden="1" x14ac:dyDescent="0.35">
      <c r="A3683" s="110">
        <v>45943</v>
      </c>
      <c r="B3683" t="s">
        <v>217</v>
      </c>
      <c r="D3683">
        <v>5</v>
      </c>
      <c r="E3683" t="s">
        <v>1</v>
      </c>
      <c r="F3683" t="s">
        <v>353</v>
      </c>
    </row>
    <row r="3684" spans="1:6" hidden="1" x14ac:dyDescent="0.35">
      <c r="A3684" s="110">
        <v>45943</v>
      </c>
      <c r="B3684" t="s">
        <v>204</v>
      </c>
      <c r="D3684">
        <v>0.79</v>
      </c>
      <c r="E3684" t="s">
        <v>3</v>
      </c>
      <c r="F3684" t="s">
        <v>353</v>
      </c>
    </row>
    <row r="3685" spans="1:6" hidden="1" x14ac:dyDescent="0.35">
      <c r="A3685" s="110">
        <v>45943</v>
      </c>
      <c r="B3685" t="s">
        <v>250</v>
      </c>
      <c r="D3685">
        <v>0.84</v>
      </c>
      <c r="E3685" t="s">
        <v>3</v>
      </c>
      <c r="F3685" t="s">
        <v>353</v>
      </c>
    </row>
    <row r="3686" spans="1:6" hidden="1" x14ac:dyDescent="0.35">
      <c r="A3686" s="110">
        <v>45943</v>
      </c>
      <c r="B3686" t="s">
        <v>198</v>
      </c>
      <c r="D3686">
        <v>2</v>
      </c>
      <c r="E3686" t="s">
        <v>384</v>
      </c>
      <c r="F3686" t="s">
        <v>353</v>
      </c>
    </row>
    <row r="3687" spans="1:6" hidden="1" x14ac:dyDescent="0.35">
      <c r="A3687" s="110">
        <v>45943</v>
      </c>
      <c r="B3687" t="s">
        <v>206</v>
      </c>
      <c r="D3687">
        <v>0.46500000000000002</v>
      </c>
      <c r="E3687" t="s">
        <v>384</v>
      </c>
      <c r="F3687" t="s">
        <v>353</v>
      </c>
    </row>
    <row r="3688" spans="1:6" hidden="1" x14ac:dyDescent="0.35">
      <c r="A3688" s="110">
        <v>45943</v>
      </c>
      <c r="B3688" t="s">
        <v>661</v>
      </c>
      <c r="D3688">
        <v>0.81</v>
      </c>
      <c r="E3688" t="s">
        <v>3</v>
      </c>
      <c r="F3688" t="s">
        <v>353</v>
      </c>
    </row>
    <row r="3689" spans="1:6" hidden="1" x14ac:dyDescent="0.35">
      <c r="A3689" s="110">
        <v>45943</v>
      </c>
      <c r="B3689" t="s">
        <v>221</v>
      </c>
      <c r="D3689">
        <v>0.89</v>
      </c>
      <c r="E3689" t="s">
        <v>3</v>
      </c>
      <c r="F3689" t="s">
        <v>353</v>
      </c>
    </row>
    <row r="3690" spans="1:6" hidden="1" x14ac:dyDescent="0.35">
      <c r="A3690" s="110">
        <v>45943</v>
      </c>
      <c r="B3690" t="s">
        <v>676</v>
      </c>
      <c r="D3690">
        <v>1.33</v>
      </c>
      <c r="E3690" t="s">
        <v>3</v>
      </c>
      <c r="F3690" t="s">
        <v>353</v>
      </c>
    </row>
    <row r="3691" spans="1:6" hidden="1" x14ac:dyDescent="0.35">
      <c r="A3691" s="110">
        <v>45943</v>
      </c>
      <c r="B3691" t="s">
        <v>677</v>
      </c>
      <c r="D3691">
        <v>0.5</v>
      </c>
      <c r="E3691" t="s">
        <v>3</v>
      </c>
      <c r="F3691" t="s">
        <v>353</v>
      </c>
    </row>
    <row r="3692" spans="1:6" hidden="1" x14ac:dyDescent="0.35">
      <c r="A3692" s="110">
        <v>45943</v>
      </c>
      <c r="B3692" t="s">
        <v>252</v>
      </c>
      <c r="D3692">
        <v>0.97</v>
      </c>
      <c r="E3692" t="s">
        <v>1</v>
      </c>
      <c r="F3692" t="s">
        <v>353</v>
      </c>
    </row>
    <row r="3693" spans="1:6" hidden="1" x14ac:dyDescent="0.35">
      <c r="A3693" s="110">
        <v>45943</v>
      </c>
      <c r="B3693" t="s">
        <v>173</v>
      </c>
      <c r="D3693">
        <v>1</v>
      </c>
      <c r="E3693" t="s">
        <v>1</v>
      </c>
      <c r="F3693" t="s">
        <v>353</v>
      </c>
    </row>
    <row r="3694" spans="1:6" hidden="1" x14ac:dyDescent="0.35">
      <c r="A3694" s="110">
        <v>45943</v>
      </c>
      <c r="B3694" t="s">
        <v>218</v>
      </c>
      <c r="D3694">
        <v>0.82</v>
      </c>
      <c r="E3694" t="s">
        <v>1</v>
      </c>
      <c r="F3694" t="s">
        <v>353</v>
      </c>
    </row>
    <row r="3695" spans="1:6" hidden="1" x14ac:dyDescent="0.35">
      <c r="A3695" s="110">
        <v>45943</v>
      </c>
      <c r="B3695" t="s">
        <v>224</v>
      </c>
      <c r="D3695">
        <v>0.79</v>
      </c>
      <c r="E3695" t="s">
        <v>1</v>
      </c>
      <c r="F3695" t="s">
        <v>353</v>
      </c>
    </row>
    <row r="3696" spans="1:6" hidden="1" x14ac:dyDescent="0.35">
      <c r="A3696" s="110">
        <v>45943</v>
      </c>
      <c r="B3696" t="s">
        <v>336</v>
      </c>
      <c r="D3696">
        <v>0.34</v>
      </c>
      <c r="E3696" t="s">
        <v>384</v>
      </c>
      <c r="F3696" t="s">
        <v>353</v>
      </c>
    </row>
    <row r="3697" spans="1:6" hidden="1" x14ac:dyDescent="0.35">
      <c r="A3697" s="110">
        <v>45943</v>
      </c>
      <c r="B3697" t="s">
        <v>174</v>
      </c>
      <c r="D3697">
        <v>0.4</v>
      </c>
      <c r="E3697" t="s">
        <v>1</v>
      </c>
      <c r="F3697" t="s">
        <v>353</v>
      </c>
    </row>
    <row r="3698" spans="1:6" hidden="1" x14ac:dyDescent="0.35">
      <c r="A3698" s="110">
        <v>45943</v>
      </c>
      <c r="B3698" t="s">
        <v>432</v>
      </c>
      <c r="D3698">
        <v>0.2</v>
      </c>
      <c r="E3698" t="s">
        <v>1</v>
      </c>
      <c r="F3698" t="s">
        <v>353</v>
      </c>
    </row>
    <row r="3699" spans="1:6" hidden="1" x14ac:dyDescent="0.35">
      <c r="A3699" s="110">
        <v>45943</v>
      </c>
      <c r="B3699" t="s">
        <v>203</v>
      </c>
      <c r="D3699">
        <v>8.27</v>
      </c>
      <c r="E3699" t="s">
        <v>384</v>
      </c>
      <c r="F3699" t="s">
        <v>353</v>
      </c>
    </row>
    <row r="3700" spans="1:6" hidden="1" x14ac:dyDescent="0.35">
      <c r="A3700" s="110">
        <v>45943</v>
      </c>
      <c r="B3700" t="s">
        <v>201</v>
      </c>
      <c r="D3700">
        <v>0.1</v>
      </c>
      <c r="E3700" t="s">
        <v>3</v>
      </c>
      <c r="F3700" t="s">
        <v>353</v>
      </c>
    </row>
    <row r="3701" spans="1:6" hidden="1" x14ac:dyDescent="0.35">
      <c r="A3701" s="110">
        <v>45943</v>
      </c>
      <c r="B3701" t="s">
        <v>202</v>
      </c>
      <c r="D3701">
        <v>1.56</v>
      </c>
      <c r="E3701" t="s">
        <v>3</v>
      </c>
      <c r="F3701" t="s">
        <v>353</v>
      </c>
    </row>
    <row r="3702" spans="1:6" hidden="1" x14ac:dyDescent="0.35">
      <c r="A3702" s="110">
        <v>45943</v>
      </c>
      <c r="B3702" t="s">
        <v>200</v>
      </c>
      <c r="D3702">
        <v>4.49</v>
      </c>
      <c r="E3702" t="s">
        <v>3</v>
      </c>
      <c r="F3702" t="s">
        <v>353</v>
      </c>
    </row>
    <row r="3703" spans="1:6" hidden="1" x14ac:dyDescent="0.35">
      <c r="A3703" s="110">
        <v>45943</v>
      </c>
      <c r="B3703" t="s">
        <v>339</v>
      </c>
      <c r="D3703">
        <v>0.24</v>
      </c>
      <c r="E3703" t="s">
        <v>384</v>
      </c>
      <c r="F3703" t="s">
        <v>353</v>
      </c>
    </row>
    <row r="3704" spans="1:6" hidden="1" x14ac:dyDescent="0.35">
      <c r="A3704" s="110">
        <v>45943</v>
      </c>
      <c r="B3704" t="s">
        <v>219</v>
      </c>
      <c r="D3704">
        <v>1.04</v>
      </c>
      <c r="E3704" t="s">
        <v>1</v>
      </c>
      <c r="F3704" t="s">
        <v>353</v>
      </c>
    </row>
    <row r="3705" spans="1:6" hidden="1" x14ac:dyDescent="0.35">
      <c r="A3705" s="110">
        <v>45943</v>
      </c>
      <c r="B3705" t="s">
        <v>281</v>
      </c>
      <c r="D3705">
        <v>0.26500000000000001</v>
      </c>
      <c r="E3705" t="s">
        <v>384</v>
      </c>
      <c r="F3705" t="s">
        <v>353</v>
      </c>
    </row>
    <row r="3706" spans="1:6" hidden="1" x14ac:dyDescent="0.35">
      <c r="A3706" s="110">
        <v>45943</v>
      </c>
      <c r="B3706" t="s">
        <v>235</v>
      </c>
      <c r="D3706">
        <v>2.2999999999999998</v>
      </c>
      <c r="E3706" t="s">
        <v>384</v>
      </c>
      <c r="F3706" t="s">
        <v>353</v>
      </c>
    </row>
    <row r="3707" spans="1:6" hidden="1" x14ac:dyDescent="0.35">
      <c r="A3707" s="110">
        <v>45943</v>
      </c>
      <c r="B3707" t="s">
        <v>236</v>
      </c>
      <c r="D3707">
        <v>1.49</v>
      </c>
      <c r="E3707" t="s">
        <v>384</v>
      </c>
      <c r="F3707" t="s">
        <v>353</v>
      </c>
    </row>
    <row r="3708" spans="1:6" hidden="1" x14ac:dyDescent="0.35">
      <c r="A3708" s="110">
        <v>45943</v>
      </c>
      <c r="B3708" t="s">
        <v>225</v>
      </c>
      <c r="D3708">
        <v>1</v>
      </c>
      <c r="E3708" t="s">
        <v>1</v>
      </c>
      <c r="F3708" t="s">
        <v>353</v>
      </c>
    </row>
    <row r="3709" spans="1:6" hidden="1" x14ac:dyDescent="0.35">
      <c r="A3709" s="110">
        <v>45943</v>
      </c>
      <c r="B3709" t="s">
        <v>110</v>
      </c>
      <c r="D3709">
        <v>5.5</v>
      </c>
      <c r="E3709" t="s">
        <v>3</v>
      </c>
      <c r="F3709" t="s">
        <v>353</v>
      </c>
    </row>
    <row r="3710" spans="1:6" hidden="1" x14ac:dyDescent="0.35">
      <c r="A3710" s="110">
        <v>45943</v>
      </c>
      <c r="B3710" t="s">
        <v>241</v>
      </c>
      <c r="D3710">
        <v>2.5</v>
      </c>
      <c r="E3710" t="s">
        <v>384</v>
      </c>
      <c r="F3710" t="s">
        <v>353</v>
      </c>
    </row>
    <row r="3711" spans="1:6" hidden="1" x14ac:dyDescent="0.35">
      <c r="A3711" s="110">
        <v>45943</v>
      </c>
      <c r="B3711" t="s">
        <v>179</v>
      </c>
      <c r="D3711">
        <v>0.3</v>
      </c>
      <c r="E3711" t="s">
        <v>384</v>
      </c>
      <c r="F3711" t="s">
        <v>353</v>
      </c>
    </row>
    <row r="3712" spans="1:6" hidden="1" x14ac:dyDescent="0.35">
      <c r="A3712" s="110">
        <v>45943</v>
      </c>
      <c r="B3712" t="s">
        <v>335</v>
      </c>
      <c r="D3712">
        <v>9.5</v>
      </c>
      <c r="E3712" t="s">
        <v>3</v>
      </c>
      <c r="F3712" t="s">
        <v>353</v>
      </c>
    </row>
    <row r="3713" spans="1:6" hidden="1" x14ac:dyDescent="0.35">
      <c r="A3713" s="110">
        <v>45943</v>
      </c>
      <c r="B3713" t="s">
        <v>25</v>
      </c>
      <c r="D3713">
        <v>1.6</v>
      </c>
      <c r="E3713" t="s">
        <v>3</v>
      </c>
      <c r="F3713" t="s">
        <v>353</v>
      </c>
    </row>
    <row r="3714" spans="1:6" hidden="1" x14ac:dyDescent="0.35">
      <c r="A3714" s="110">
        <v>45943</v>
      </c>
      <c r="B3714" t="s">
        <v>127</v>
      </c>
      <c r="D3714">
        <v>10</v>
      </c>
      <c r="E3714" t="s">
        <v>383</v>
      </c>
      <c r="F3714" t="s">
        <v>353</v>
      </c>
    </row>
    <row r="3715" spans="1:6" hidden="1" x14ac:dyDescent="0.35">
      <c r="A3715" s="110">
        <v>45943</v>
      </c>
      <c r="B3715" t="s">
        <v>193</v>
      </c>
      <c r="D3715">
        <v>6</v>
      </c>
      <c r="E3715" t="s">
        <v>383</v>
      </c>
      <c r="F3715" t="s">
        <v>353</v>
      </c>
    </row>
    <row r="3716" spans="1:6" hidden="1" x14ac:dyDescent="0.35">
      <c r="A3716" s="110">
        <v>45943</v>
      </c>
      <c r="B3716" t="s">
        <v>216</v>
      </c>
      <c r="D3716">
        <v>0.45</v>
      </c>
      <c r="E3716" t="s">
        <v>384</v>
      </c>
      <c r="F3716" t="s">
        <v>353</v>
      </c>
    </row>
    <row r="3717" spans="1:6" hidden="1" x14ac:dyDescent="0.35">
      <c r="A3717" s="110">
        <v>45943</v>
      </c>
      <c r="B3717" t="s">
        <v>331</v>
      </c>
      <c r="D3717">
        <v>3.8</v>
      </c>
      <c r="E3717">
        <v>0</v>
      </c>
      <c r="F3717" t="s">
        <v>353</v>
      </c>
    </row>
    <row r="3718" spans="1:6" hidden="1" x14ac:dyDescent="0.35">
      <c r="A3718" s="110">
        <v>45943</v>
      </c>
      <c r="B3718" t="s">
        <v>102</v>
      </c>
      <c r="D3718">
        <v>3.56</v>
      </c>
      <c r="E3718" t="s">
        <v>3</v>
      </c>
      <c r="F3718" t="s">
        <v>353</v>
      </c>
    </row>
    <row r="3719" spans="1:6" hidden="1" x14ac:dyDescent="0.35">
      <c r="A3719" s="110">
        <v>45943</v>
      </c>
      <c r="B3719" t="s">
        <v>333</v>
      </c>
      <c r="D3719">
        <v>1.48</v>
      </c>
      <c r="E3719" t="s">
        <v>3</v>
      </c>
      <c r="F3719" t="s">
        <v>353</v>
      </c>
    </row>
    <row r="3720" spans="1:6" hidden="1" x14ac:dyDescent="0.35">
      <c r="A3720" s="110">
        <v>45943</v>
      </c>
      <c r="B3720" t="s">
        <v>678</v>
      </c>
      <c r="D3720">
        <v>135</v>
      </c>
      <c r="E3720" t="s">
        <v>386</v>
      </c>
      <c r="F3720" t="s">
        <v>353</v>
      </c>
    </row>
    <row r="3721" spans="1:6" hidden="1" x14ac:dyDescent="0.35">
      <c r="A3721" s="110">
        <v>45943</v>
      </c>
      <c r="B3721" t="s">
        <v>634</v>
      </c>
      <c r="D3721">
        <v>7.02</v>
      </c>
      <c r="E3721" t="s">
        <v>3</v>
      </c>
      <c r="F3721" t="s">
        <v>353</v>
      </c>
    </row>
    <row r="3722" spans="1:6" hidden="1" x14ac:dyDescent="0.35">
      <c r="A3722" s="110">
        <v>45943</v>
      </c>
      <c r="B3722" t="s">
        <v>340</v>
      </c>
      <c r="D3722">
        <v>0.88500000000000001</v>
      </c>
      <c r="E3722" t="s">
        <v>3</v>
      </c>
      <c r="F3722" t="s">
        <v>353</v>
      </c>
    </row>
    <row r="3723" spans="1:6" hidden="1" x14ac:dyDescent="0.35">
      <c r="A3723" s="110">
        <v>45943</v>
      </c>
      <c r="B3723" t="s">
        <v>168</v>
      </c>
      <c r="D3723">
        <v>0.42499999999999999</v>
      </c>
      <c r="E3723" t="s">
        <v>313</v>
      </c>
      <c r="F3723" t="s">
        <v>353</v>
      </c>
    </row>
    <row r="3724" spans="1:6" hidden="1" x14ac:dyDescent="0.35">
      <c r="A3724" s="110">
        <v>45943</v>
      </c>
      <c r="B3724" t="s">
        <v>171</v>
      </c>
      <c r="D3724">
        <v>0.88500000000000001</v>
      </c>
      <c r="E3724" t="s">
        <v>313</v>
      </c>
      <c r="F3724" t="s">
        <v>353</v>
      </c>
    </row>
    <row r="3725" spans="1:6" hidden="1" x14ac:dyDescent="0.35">
      <c r="A3725" s="110">
        <v>45943</v>
      </c>
      <c r="B3725" t="s">
        <v>341</v>
      </c>
      <c r="D3725">
        <v>1</v>
      </c>
      <c r="E3725" t="s">
        <v>313</v>
      </c>
      <c r="F3725" t="s">
        <v>353</v>
      </c>
    </row>
    <row r="3726" spans="1:6" hidden="1" x14ac:dyDescent="0.35">
      <c r="A3726" s="110">
        <v>45943</v>
      </c>
      <c r="B3726" t="s">
        <v>153</v>
      </c>
      <c r="D3726">
        <v>1.7050000000000001</v>
      </c>
      <c r="E3726" t="s">
        <v>386</v>
      </c>
      <c r="F3726" t="s">
        <v>353</v>
      </c>
    </row>
    <row r="3727" spans="1:6" hidden="1" x14ac:dyDescent="0.35">
      <c r="A3727" s="110">
        <v>45943</v>
      </c>
      <c r="B3727" t="s">
        <v>232</v>
      </c>
      <c r="E3727" t="s">
        <v>386</v>
      </c>
      <c r="F3727" t="s">
        <v>353</v>
      </c>
    </row>
    <row r="3728" spans="1:6" hidden="1" x14ac:dyDescent="0.35">
      <c r="A3728" s="110">
        <v>45943</v>
      </c>
      <c r="B3728" t="s">
        <v>152</v>
      </c>
      <c r="D3728">
        <v>0.55500000000000005</v>
      </c>
      <c r="E3728" t="s">
        <v>386</v>
      </c>
      <c r="F3728" t="s">
        <v>353</v>
      </c>
    </row>
    <row r="3729" spans="1:6" hidden="1" x14ac:dyDescent="0.35">
      <c r="A3729" s="110">
        <v>45943</v>
      </c>
      <c r="B3729" t="s">
        <v>666</v>
      </c>
      <c r="E3729" t="s">
        <v>386</v>
      </c>
      <c r="F3729" t="s">
        <v>353</v>
      </c>
    </row>
    <row r="3730" spans="1:6" hidden="1" x14ac:dyDescent="0.35">
      <c r="A3730" s="110">
        <v>45943</v>
      </c>
      <c r="B3730" t="s">
        <v>154</v>
      </c>
      <c r="D3730">
        <v>1.53</v>
      </c>
      <c r="E3730" t="s">
        <v>386</v>
      </c>
      <c r="F3730" t="s">
        <v>353</v>
      </c>
    </row>
    <row r="3731" spans="1:6" hidden="1" x14ac:dyDescent="0.35">
      <c r="A3731" s="110">
        <v>45943</v>
      </c>
      <c r="B3731" t="s">
        <v>156</v>
      </c>
      <c r="E3731" t="s">
        <v>386</v>
      </c>
      <c r="F3731" t="s">
        <v>353</v>
      </c>
    </row>
    <row r="3732" spans="1:6" hidden="1" x14ac:dyDescent="0.35">
      <c r="A3732" s="110">
        <v>45943</v>
      </c>
      <c r="B3732" t="s">
        <v>503</v>
      </c>
      <c r="D3732">
        <v>0.19500000000000001</v>
      </c>
      <c r="E3732" t="s">
        <v>386</v>
      </c>
      <c r="F3732" t="s">
        <v>353</v>
      </c>
    </row>
    <row r="3733" spans="1:6" hidden="1" x14ac:dyDescent="0.35">
      <c r="A3733" s="110">
        <v>45943</v>
      </c>
      <c r="B3733" t="s">
        <v>498</v>
      </c>
      <c r="D3733">
        <v>0.315</v>
      </c>
      <c r="E3733" t="s">
        <v>386</v>
      </c>
      <c r="F3733" t="s">
        <v>353</v>
      </c>
    </row>
    <row r="3734" spans="1:6" hidden="1" x14ac:dyDescent="0.35">
      <c r="A3734" s="110">
        <v>45943</v>
      </c>
      <c r="B3734" t="s">
        <v>163</v>
      </c>
      <c r="E3734" t="s">
        <v>386</v>
      </c>
      <c r="F3734" t="s">
        <v>353</v>
      </c>
    </row>
    <row r="3735" spans="1:6" hidden="1" x14ac:dyDescent="0.35">
      <c r="A3735" s="110">
        <v>45943</v>
      </c>
      <c r="B3735" t="s">
        <v>45</v>
      </c>
      <c r="E3735" t="s">
        <v>386</v>
      </c>
      <c r="F3735" t="s">
        <v>353</v>
      </c>
    </row>
    <row r="3736" spans="1:6" hidden="1" x14ac:dyDescent="0.35">
      <c r="A3736" s="110">
        <v>45943</v>
      </c>
      <c r="B3736" t="s">
        <v>483</v>
      </c>
      <c r="E3736" t="s">
        <v>5</v>
      </c>
      <c r="F3736" t="s">
        <v>353</v>
      </c>
    </row>
    <row r="3737" spans="1:6" hidden="1" x14ac:dyDescent="0.35">
      <c r="A3737" s="110">
        <v>45943</v>
      </c>
      <c r="B3737" t="s">
        <v>434</v>
      </c>
      <c r="D3737">
        <v>0</v>
      </c>
      <c r="E3737" t="s">
        <v>3</v>
      </c>
      <c r="F3737" t="s">
        <v>353</v>
      </c>
    </row>
    <row r="3738" spans="1:6" hidden="1" x14ac:dyDescent="0.35">
      <c r="A3738" s="110">
        <v>45943</v>
      </c>
      <c r="B3738" t="s">
        <v>342</v>
      </c>
      <c r="D3738">
        <v>5.5</v>
      </c>
      <c r="E3738" t="s">
        <v>7</v>
      </c>
      <c r="F3738" t="s">
        <v>353</v>
      </c>
    </row>
    <row r="3739" spans="1:6" hidden="1" x14ac:dyDescent="0.35">
      <c r="A3739" s="110">
        <v>45943</v>
      </c>
      <c r="B3739" t="s">
        <v>300</v>
      </c>
      <c r="D3739">
        <v>0.5</v>
      </c>
      <c r="E3739" t="s">
        <v>7</v>
      </c>
      <c r="F3739" t="s">
        <v>353</v>
      </c>
    </row>
    <row r="3740" spans="1:6" hidden="1" x14ac:dyDescent="0.35">
      <c r="A3740" s="110">
        <v>45943</v>
      </c>
      <c r="B3740" t="s">
        <v>483</v>
      </c>
      <c r="D3740">
        <v>0</v>
      </c>
      <c r="E3740" t="s">
        <v>5</v>
      </c>
      <c r="F3740" t="s">
        <v>353</v>
      </c>
    </row>
    <row r="3741" spans="1:6" hidden="1" x14ac:dyDescent="0.35">
      <c r="A3741" s="110">
        <v>45950</v>
      </c>
      <c r="B3741" t="s">
        <v>660</v>
      </c>
      <c r="D3741">
        <v>3</v>
      </c>
      <c r="E3741" t="s">
        <v>3</v>
      </c>
      <c r="F3741" t="s">
        <v>356</v>
      </c>
    </row>
    <row r="3742" spans="1:6" hidden="1" x14ac:dyDescent="0.35">
      <c r="A3742" s="110">
        <v>45950</v>
      </c>
      <c r="B3742" t="s">
        <v>178</v>
      </c>
      <c r="C3742" t="s">
        <v>254</v>
      </c>
      <c r="D3742">
        <v>4</v>
      </c>
      <c r="E3742" t="s">
        <v>3</v>
      </c>
      <c r="F3742" t="s">
        <v>356</v>
      </c>
    </row>
    <row r="3743" spans="1:6" hidden="1" x14ac:dyDescent="0.35">
      <c r="A3743" s="110">
        <v>45950</v>
      </c>
      <c r="B3743" t="s">
        <v>669</v>
      </c>
      <c r="C3743" t="s">
        <v>264</v>
      </c>
      <c r="D3743">
        <v>3</v>
      </c>
      <c r="E3743" t="s">
        <v>3</v>
      </c>
      <c r="F3743" t="s">
        <v>356</v>
      </c>
    </row>
    <row r="3744" spans="1:6" hidden="1" x14ac:dyDescent="0.35">
      <c r="A3744" s="110">
        <v>45950</v>
      </c>
      <c r="B3744" t="s">
        <v>107</v>
      </c>
      <c r="C3744" t="s">
        <v>264</v>
      </c>
      <c r="D3744">
        <v>2</v>
      </c>
      <c r="E3744" t="s">
        <v>3</v>
      </c>
      <c r="F3744" t="s">
        <v>356</v>
      </c>
    </row>
    <row r="3745" spans="1:6" hidden="1" x14ac:dyDescent="0.35">
      <c r="A3745" s="110">
        <v>45950</v>
      </c>
      <c r="B3745" t="s">
        <v>123</v>
      </c>
      <c r="C3745" t="s">
        <v>264</v>
      </c>
      <c r="D3745">
        <v>2</v>
      </c>
      <c r="E3745" t="s">
        <v>3</v>
      </c>
      <c r="F3745" t="s">
        <v>356</v>
      </c>
    </row>
    <row r="3746" spans="1:6" hidden="1" x14ac:dyDescent="0.35">
      <c r="A3746" s="110">
        <v>45950</v>
      </c>
      <c r="B3746" t="s">
        <v>153</v>
      </c>
      <c r="D3746">
        <v>2</v>
      </c>
      <c r="E3746" t="s">
        <v>386</v>
      </c>
      <c r="F3746" t="s">
        <v>356</v>
      </c>
    </row>
    <row r="3747" spans="1:6" hidden="1" x14ac:dyDescent="0.35">
      <c r="A3747" s="110">
        <v>45950</v>
      </c>
      <c r="B3747" t="s">
        <v>157</v>
      </c>
      <c r="C3747" t="s">
        <v>257</v>
      </c>
      <c r="D3747">
        <v>0.5</v>
      </c>
      <c r="E3747" t="s">
        <v>386</v>
      </c>
      <c r="F3747" t="s">
        <v>356</v>
      </c>
    </row>
    <row r="3748" spans="1:6" hidden="1" x14ac:dyDescent="0.35">
      <c r="A3748" s="110">
        <v>45950</v>
      </c>
      <c r="B3748" t="s">
        <v>172</v>
      </c>
      <c r="D3748">
        <v>0.5</v>
      </c>
      <c r="E3748" t="s">
        <v>386</v>
      </c>
      <c r="F3748" t="s">
        <v>356</v>
      </c>
    </row>
    <row r="3749" spans="1:6" hidden="1" x14ac:dyDescent="0.35">
      <c r="A3749" s="110">
        <v>45950</v>
      </c>
      <c r="B3749" t="s">
        <v>163</v>
      </c>
      <c r="C3749" t="s">
        <v>254</v>
      </c>
      <c r="D3749">
        <v>0.6</v>
      </c>
      <c r="E3749" t="s">
        <v>386</v>
      </c>
      <c r="F3749" t="s">
        <v>356</v>
      </c>
    </row>
    <row r="3750" spans="1:6" hidden="1" x14ac:dyDescent="0.35">
      <c r="A3750" s="110">
        <v>45950</v>
      </c>
      <c r="B3750" t="s">
        <v>152</v>
      </c>
      <c r="D3750">
        <v>2.5</v>
      </c>
      <c r="E3750" t="s">
        <v>386</v>
      </c>
      <c r="F3750" t="s">
        <v>356</v>
      </c>
    </row>
    <row r="3751" spans="1:6" hidden="1" x14ac:dyDescent="0.35">
      <c r="A3751" s="110">
        <v>45950</v>
      </c>
      <c r="B3751" t="s">
        <v>514</v>
      </c>
      <c r="C3751" t="s">
        <v>257</v>
      </c>
      <c r="D3751">
        <v>0.25</v>
      </c>
      <c r="E3751" t="s">
        <v>386</v>
      </c>
      <c r="F3751" t="s">
        <v>356</v>
      </c>
    </row>
    <row r="3752" spans="1:6" hidden="1" x14ac:dyDescent="0.35">
      <c r="A3752" s="110">
        <v>45950</v>
      </c>
      <c r="B3752" t="s">
        <v>164</v>
      </c>
      <c r="C3752" t="s">
        <v>254</v>
      </c>
      <c r="D3752">
        <v>1.5</v>
      </c>
      <c r="E3752" t="s">
        <v>386</v>
      </c>
      <c r="F3752" t="s">
        <v>356</v>
      </c>
    </row>
    <row r="3753" spans="1:6" hidden="1" x14ac:dyDescent="0.35">
      <c r="A3753" s="110">
        <v>45950</v>
      </c>
      <c r="B3753" t="s">
        <v>315</v>
      </c>
      <c r="C3753" t="s">
        <v>254</v>
      </c>
      <c r="D3753">
        <v>1.5</v>
      </c>
      <c r="E3753" t="s">
        <v>3</v>
      </c>
      <c r="F3753" t="s">
        <v>356</v>
      </c>
    </row>
    <row r="3754" spans="1:6" hidden="1" x14ac:dyDescent="0.35">
      <c r="A3754" s="110">
        <v>45950</v>
      </c>
      <c r="B3754" t="s">
        <v>623</v>
      </c>
      <c r="C3754" t="s">
        <v>254</v>
      </c>
      <c r="D3754">
        <v>1.5</v>
      </c>
      <c r="E3754" t="s">
        <v>3</v>
      </c>
      <c r="F3754" t="s">
        <v>356</v>
      </c>
    </row>
    <row r="3755" spans="1:6" hidden="1" x14ac:dyDescent="0.35">
      <c r="A3755" s="110">
        <v>45950</v>
      </c>
      <c r="B3755" t="s">
        <v>167</v>
      </c>
      <c r="D3755">
        <v>1</v>
      </c>
      <c r="E3755" t="s">
        <v>386</v>
      </c>
      <c r="F3755" t="s">
        <v>356</v>
      </c>
    </row>
    <row r="3756" spans="1:6" hidden="1" x14ac:dyDescent="0.35">
      <c r="A3756" s="110">
        <v>45950</v>
      </c>
      <c r="B3756" t="s">
        <v>124</v>
      </c>
      <c r="C3756" t="s">
        <v>254</v>
      </c>
      <c r="D3756">
        <v>0.6</v>
      </c>
      <c r="E3756" t="s">
        <v>3</v>
      </c>
      <c r="F3756" t="s">
        <v>356</v>
      </c>
    </row>
    <row r="3757" spans="1:6" hidden="1" x14ac:dyDescent="0.35">
      <c r="A3757" s="110">
        <v>45950</v>
      </c>
      <c r="B3757" t="s">
        <v>457</v>
      </c>
      <c r="C3757" t="s">
        <v>280</v>
      </c>
      <c r="D3757">
        <v>4</v>
      </c>
      <c r="E3757" t="s">
        <v>7</v>
      </c>
      <c r="F3757" t="s">
        <v>356</v>
      </c>
    </row>
    <row r="3758" spans="1:6" hidden="1" x14ac:dyDescent="0.35">
      <c r="A3758" s="110">
        <v>45950</v>
      </c>
      <c r="B3758" t="s">
        <v>449</v>
      </c>
      <c r="C3758" t="s">
        <v>280</v>
      </c>
      <c r="D3758">
        <v>3</v>
      </c>
      <c r="E3758" t="s">
        <v>7</v>
      </c>
      <c r="F3758" t="s">
        <v>356</v>
      </c>
    </row>
    <row r="3759" spans="1:6" hidden="1" x14ac:dyDescent="0.35">
      <c r="A3759" s="110">
        <v>45950</v>
      </c>
      <c r="B3759" t="s">
        <v>450</v>
      </c>
      <c r="C3759" t="s">
        <v>280</v>
      </c>
      <c r="D3759">
        <v>3</v>
      </c>
      <c r="E3759" t="s">
        <v>7</v>
      </c>
      <c r="F3759" t="s">
        <v>356</v>
      </c>
    </row>
    <row r="3760" spans="1:6" hidden="1" x14ac:dyDescent="0.35">
      <c r="A3760" s="110">
        <v>45950</v>
      </c>
      <c r="B3760" t="s">
        <v>459</v>
      </c>
      <c r="C3760" t="s">
        <v>280</v>
      </c>
      <c r="D3760">
        <v>0</v>
      </c>
      <c r="E3760" t="s">
        <v>7</v>
      </c>
      <c r="F3760" t="s">
        <v>356</v>
      </c>
    </row>
    <row r="3761" spans="1:6" hidden="1" x14ac:dyDescent="0.35">
      <c r="A3761" s="110">
        <v>45950</v>
      </c>
      <c r="B3761" t="s">
        <v>302</v>
      </c>
      <c r="C3761" t="s">
        <v>280</v>
      </c>
      <c r="D3761">
        <v>1</v>
      </c>
      <c r="E3761" t="s">
        <v>7</v>
      </c>
      <c r="F3761" t="s">
        <v>356</v>
      </c>
    </row>
    <row r="3762" spans="1:6" hidden="1" x14ac:dyDescent="0.35">
      <c r="A3762" s="110">
        <v>45950</v>
      </c>
      <c r="B3762" t="s">
        <v>141</v>
      </c>
      <c r="C3762" t="s">
        <v>264</v>
      </c>
      <c r="D3762">
        <v>0</v>
      </c>
      <c r="E3762" t="s">
        <v>7</v>
      </c>
      <c r="F3762" t="s">
        <v>356</v>
      </c>
    </row>
    <row r="3763" spans="1:6" hidden="1" x14ac:dyDescent="0.35">
      <c r="A3763" s="110">
        <v>45950</v>
      </c>
      <c r="B3763" t="s">
        <v>303</v>
      </c>
      <c r="C3763" t="s">
        <v>264</v>
      </c>
      <c r="D3763">
        <v>6</v>
      </c>
      <c r="E3763" t="s">
        <v>7</v>
      </c>
      <c r="F3763" t="s">
        <v>356</v>
      </c>
    </row>
    <row r="3764" spans="1:6" hidden="1" x14ac:dyDescent="0.35">
      <c r="A3764" s="110">
        <v>45950</v>
      </c>
      <c r="B3764" t="s">
        <v>301</v>
      </c>
      <c r="C3764" t="s">
        <v>280</v>
      </c>
      <c r="D3764">
        <v>2</v>
      </c>
      <c r="E3764" t="s">
        <v>7</v>
      </c>
      <c r="F3764" t="s">
        <v>356</v>
      </c>
    </row>
    <row r="3765" spans="1:6" hidden="1" x14ac:dyDescent="0.35">
      <c r="A3765" s="110">
        <v>45950</v>
      </c>
      <c r="B3765" t="s">
        <v>308</v>
      </c>
      <c r="C3765" t="s">
        <v>264</v>
      </c>
      <c r="D3765">
        <v>0</v>
      </c>
      <c r="E3765" t="s">
        <v>7</v>
      </c>
      <c r="F3765" t="s">
        <v>356</v>
      </c>
    </row>
    <row r="3766" spans="1:6" hidden="1" x14ac:dyDescent="0.35">
      <c r="A3766" s="110">
        <v>45950</v>
      </c>
      <c r="B3766" t="s">
        <v>458</v>
      </c>
      <c r="C3766" t="s">
        <v>264</v>
      </c>
      <c r="D3766">
        <v>1</v>
      </c>
      <c r="E3766" t="s">
        <v>7</v>
      </c>
      <c r="F3766" t="s">
        <v>356</v>
      </c>
    </row>
    <row r="3767" spans="1:6" hidden="1" x14ac:dyDescent="0.35">
      <c r="A3767" s="110">
        <v>45950</v>
      </c>
      <c r="B3767" t="s">
        <v>306</v>
      </c>
      <c r="C3767" t="s">
        <v>264</v>
      </c>
      <c r="D3767">
        <v>0</v>
      </c>
      <c r="E3767" t="s">
        <v>7</v>
      </c>
      <c r="F3767" t="s">
        <v>356</v>
      </c>
    </row>
    <row r="3768" spans="1:6" hidden="1" x14ac:dyDescent="0.35">
      <c r="A3768" s="110">
        <v>45950</v>
      </c>
      <c r="B3768" t="s">
        <v>342</v>
      </c>
      <c r="C3768" t="s">
        <v>280</v>
      </c>
      <c r="D3768">
        <v>0</v>
      </c>
      <c r="E3768" t="s">
        <v>7</v>
      </c>
      <c r="F3768" t="s">
        <v>356</v>
      </c>
    </row>
    <row r="3769" spans="1:6" hidden="1" x14ac:dyDescent="0.35">
      <c r="A3769" s="110">
        <v>45950</v>
      </c>
      <c r="B3769" t="s">
        <v>452</v>
      </c>
      <c r="C3769" t="s">
        <v>264</v>
      </c>
      <c r="D3769">
        <v>0</v>
      </c>
      <c r="E3769" t="s">
        <v>7</v>
      </c>
      <c r="F3769" t="s">
        <v>356</v>
      </c>
    </row>
    <row r="3770" spans="1:6" hidden="1" x14ac:dyDescent="0.35">
      <c r="A3770" s="110">
        <v>45950</v>
      </c>
      <c r="B3770" t="s">
        <v>304</v>
      </c>
      <c r="C3770" t="s">
        <v>264</v>
      </c>
      <c r="D3770">
        <v>5</v>
      </c>
      <c r="E3770" t="s">
        <v>7</v>
      </c>
      <c r="F3770" t="s">
        <v>356</v>
      </c>
    </row>
    <row r="3771" spans="1:6" hidden="1" x14ac:dyDescent="0.35">
      <c r="A3771" s="110">
        <v>45950</v>
      </c>
      <c r="B3771" t="s">
        <v>311</v>
      </c>
      <c r="C3771" t="s">
        <v>264</v>
      </c>
      <c r="D3771">
        <v>2</v>
      </c>
      <c r="E3771" t="s">
        <v>7</v>
      </c>
      <c r="F3771" t="s">
        <v>356</v>
      </c>
    </row>
    <row r="3772" spans="1:6" hidden="1" x14ac:dyDescent="0.35">
      <c r="A3772" s="110">
        <v>45950</v>
      </c>
      <c r="B3772" t="s">
        <v>300</v>
      </c>
      <c r="C3772" t="s">
        <v>280</v>
      </c>
      <c r="D3772">
        <v>1</v>
      </c>
      <c r="E3772" t="s">
        <v>7</v>
      </c>
      <c r="F3772" t="s">
        <v>356</v>
      </c>
    </row>
    <row r="3773" spans="1:6" hidden="1" x14ac:dyDescent="0.35">
      <c r="A3773" s="110">
        <v>45950</v>
      </c>
      <c r="B3773" t="s">
        <v>312</v>
      </c>
      <c r="C3773" t="s">
        <v>264</v>
      </c>
      <c r="D3773">
        <v>1</v>
      </c>
      <c r="E3773" t="s">
        <v>7</v>
      </c>
      <c r="F3773" t="s">
        <v>356</v>
      </c>
    </row>
    <row r="3774" spans="1:6" hidden="1" x14ac:dyDescent="0.35">
      <c r="A3774" s="110">
        <v>45950</v>
      </c>
      <c r="B3774" t="s">
        <v>343</v>
      </c>
      <c r="C3774" t="s">
        <v>264</v>
      </c>
      <c r="D3774">
        <v>0</v>
      </c>
      <c r="E3774" t="s">
        <v>7</v>
      </c>
      <c r="F3774" t="s">
        <v>356</v>
      </c>
    </row>
    <row r="3775" spans="1:6" hidden="1" x14ac:dyDescent="0.35">
      <c r="A3775" s="110">
        <v>45950</v>
      </c>
      <c r="B3775" t="s">
        <v>482</v>
      </c>
      <c r="C3775" t="s">
        <v>280</v>
      </c>
      <c r="D3775">
        <v>1</v>
      </c>
      <c r="E3775" t="s">
        <v>7</v>
      </c>
      <c r="F3775" t="s">
        <v>356</v>
      </c>
    </row>
    <row r="3776" spans="1:6" hidden="1" x14ac:dyDescent="0.35">
      <c r="A3776" s="110">
        <v>45950</v>
      </c>
      <c r="B3776" t="s">
        <v>116</v>
      </c>
      <c r="C3776" t="s">
        <v>254</v>
      </c>
      <c r="D3776">
        <v>1.2</v>
      </c>
      <c r="E3776" t="s">
        <v>383</v>
      </c>
      <c r="F3776" t="s">
        <v>356</v>
      </c>
    </row>
    <row r="3777" spans="1:7" x14ac:dyDescent="0.35">
      <c r="A3777" s="110">
        <v>45950</v>
      </c>
      <c r="B3777" t="s">
        <v>185</v>
      </c>
      <c r="C3777" t="s">
        <v>254</v>
      </c>
      <c r="D3777">
        <v>6</v>
      </c>
      <c r="E3777" t="s">
        <v>383</v>
      </c>
      <c r="F3777" t="s">
        <v>356</v>
      </c>
      <c r="G3777">
        <v>1</v>
      </c>
    </row>
    <row r="3778" spans="1:7" x14ac:dyDescent="0.35">
      <c r="A3778" s="110">
        <v>45950</v>
      </c>
      <c r="B3778" t="s">
        <v>186</v>
      </c>
      <c r="C3778" t="s">
        <v>264</v>
      </c>
      <c r="D3778">
        <v>0</v>
      </c>
      <c r="E3778" t="s">
        <v>383</v>
      </c>
      <c r="F3778" t="s">
        <v>356</v>
      </c>
      <c r="G3778">
        <v>1</v>
      </c>
    </row>
    <row r="3779" spans="1:7" x14ac:dyDescent="0.35">
      <c r="A3779" s="110">
        <v>45950</v>
      </c>
      <c r="B3779" t="s">
        <v>285</v>
      </c>
      <c r="C3779" t="s">
        <v>264</v>
      </c>
      <c r="D3779">
        <v>0</v>
      </c>
      <c r="E3779" t="s">
        <v>383</v>
      </c>
      <c r="F3779" t="s">
        <v>356</v>
      </c>
      <c r="G3779">
        <v>1</v>
      </c>
    </row>
    <row r="3780" spans="1:7" hidden="1" x14ac:dyDescent="0.35">
      <c r="A3780" s="110">
        <v>45950</v>
      </c>
      <c r="B3780" t="s">
        <v>288</v>
      </c>
      <c r="C3780" t="s">
        <v>254</v>
      </c>
      <c r="D3780">
        <v>3.75</v>
      </c>
      <c r="E3780" t="s">
        <v>383</v>
      </c>
      <c r="F3780" t="s">
        <v>356</v>
      </c>
    </row>
    <row r="3781" spans="1:7" x14ac:dyDescent="0.35">
      <c r="A3781" s="110">
        <v>45950</v>
      </c>
      <c r="B3781" t="s">
        <v>130</v>
      </c>
      <c r="C3781" t="s">
        <v>264</v>
      </c>
      <c r="D3781">
        <v>0</v>
      </c>
      <c r="E3781" t="s">
        <v>383</v>
      </c>
      <c r="F3781" t="s">
        <v>356</v>
      </c>
      <c r="G3781">
        <v>1</v>
      </c>
    </row>
    <row r="3782" spans="1:7" hidden="1" x14ac:dyDescent="0.35">
      <c r="A3782" s="110">
        <v>45950</v>
      </c>
      <c r="B3782" t="s">
        <v>298</v>
      </c>
      <c r="C3782" t="s">
        <v>264</v>
      </c>
      <c r="D3782">
        <v>65</v>
      </c>
      <c r="E3782" t="s">
        <v>383</v>
      </c>
      <c r="F3782" t="s">
        <v>356</v>
      </c>
    </row>
    <row r="3783" spans="1:7" x14ac:dyDescent="0.35">
      <c r="A3783" s="110">
        <v>45950</v>
      </c>
      <c r="B3783" t="s">
        <v>297</v>
      </c>
      <c r="C3783" t="s">
        <v>264</v>
      </c>
      <c r="D3783">
        <v>0</v>
      </c>
      <c r="E3783" t="s">
        <v>383</v>
      </c>
      <c r="F3783" t="s">
        <v>356</v>
      </c>
      <c r="G3783">
        <v>1</v>
      </c>
    </row>
    <row r="3784" spans="1:7" hidden="1" x14ac:dyDescent="0.35">
      <c r="A3784" s="110">
        <v>45950</v>
      </c>
      <c r="B3784" t="s">
        <v>355</v>
      </c>
      <c r="C3784" t="s">
        <v>264</v>
      </c>
      <c r="D3784">
        <v>1</v>
      </c>
      <c r="E3784" t="s">
        <v>383</v>
      </c>
      <c r="F3784" t="s">
        <v>356</v>
      </c>
    </row>
    <row r="3785" spans="1:7" x14ac:dyDescent="0.35">
      <c r="A3785" s="110">
        <v>45950</v>
      </c>
      <c r="B3785" t="s">
        <v>192</v>
      </c>
      <c r="C3785" t="s">
        <v>264</v>
      </c>
      <c r="D3785">
        <v>7</v>
      </c>
      <c r="E3785" t="s">
        <v>383</v>
      </c>
      <c r="F3785" t="s">
        <v>356</v>
      </c>
      <c r="G3785">
        <v>1</v>
      </c>
    </row>
    <row r="3786" spans="1:7" x14ac:dyDescent="0.35">
      <c r="A3786" s="110">
        <v>45950</v>
      </c>
      <c r="B3786" t="s">
        <v>195</v>
      </c>
      <c r="C3786" t="s">
        <v>254</v>
      </c>
      <c r="D3786">
        <v>0.15</v>
      </c>
      <c r="E3786" t="s">
        <v>383</v>
      </c>
      <c r="F3786" t="s">
        <v>356</v>
      </c>
      <c r="G3786">
        <v>1</v>
      </c>
    </row>
    <row r="3787" spans="1:7" hidden="1" x14ac:dyDescent="0.35">
      <c r="A3787" s="110">
        <v>45950</v>
      </c>
      <c r="B3787" t="s">
        <v>287</v>
      </c>
      <c r="C3787" t="s">
        <v>254</v>
      </c>
      <c r="D3787">
        <v>1.4</v>
      </c>
      <c r="E3787" t="s">
        <v>383</v>
      </c>
      <c r="F3787" t="s">
        <v>356</v>
      </c>
    </row>
    <row r="3788" spans="1:7" hidden="1" x14ac:dyDescent="0.35">
      <c r="A3788" s="110">
        <v>45950</v>
      </c>
      <c r="B3788" t="s">
        <v>299</v>
      </c>
      <c r="C3788" t="s">
        <v>264</v>
      </c>
      <c r="D3788">
        <v>1</v>
      </c>
      <c r="E3788" t="s">
        <v>383</v>
      </c>
      <c r="F3788" t="s">
        <v>356</v>
      </c>
    </row>
    <row r="3789" spans="1:7" hidden="1" x14ac:dyDescent="0.35">
      <c r="A3789" s="110">
        <v>45950</v>
      </c>
      <c r="B3789" t="s">
        <v>418</v>
      </c>
      <c r="C3789" t="s">
        <v>254</v>
      </c>
      <c r="D3789">
        <v>1.2619999999999998</v>
      </c>
      <c r="E3789" t="s">
        <v>383</v>
      </c>
      <c r="F3789" t="s">
        <v>356</v>
      </c>
    </row>
    <row r="3790" spans="1:7" hidden="1" x14ac:dyDescent="0.35">
      <c r="A3790" s="110">
        <v>45950</v>
      </c>
      <c r="B3790" t="s">
        <v>419</v>
      </c>
      <c r="C3790" t="s">
        <v>254</v>
      </c>
      <c r="D3790">
        <v>1</v>
      </c>
      <c r="E3790" t="s">
        <v>383</v>
      </c>
      <c r="F3790" t="s">
        <v>356</v>
      </c>
    </row>
    <row r="3791" spans="1:7" hidden="1" x14ac:dyDescent="0.35">
      <c r="A3791" s="110">
        <v>45950</v>
      </c>
      <c r="B3791" t="s">
        <v>420</v>
      </c>
      <c r="C3791" t="s">
        <v>254</v>
      </c>
      <c r="D3791">
        <v>1</v>
      </c>
      <c r="E3791" t="s">
        <v>383</v>
      </c>
      <c r="F3791" t="s">
        <v>356</v>
      </c>
    </row>
    <row r="3792" spans="1:7" hidden="1" x14ac:dyDescent="0.35">
      <c r="A3792" s="110">
        <v>45950</v>
      </c>
      <c r="B3792" t="s">
        <v>421</v>
      </c>
      <c r="C3792" t="s">
        <v>254</v>
      </c>
      <c r="D3792">
        <v>1</v>
      </c>
      <c r="E3792" t="s">
        <v>383</v>
      </c>
      <c r="F3792" t="s">
        <v>356</v>
      </c>
    </row>
    <row r="3793" spans="1:7" hidden="1" x14ac:dyDescent="0.35">
      <c r="A3793" s="110">
        <v>45950</v>
      </c>
      <c r="B3793" t="s">
        <v>116</v>
      </c>
      <c r="C3793" t="s">
        <v>254</v>
      </c>
      <c r="D3793">
        <v>1.2</v>
      </c>
      <c r="E3793" t="s">
        <v>383</v>
      </c>
      <c r="F3793" t="s">
        <v>356</v>
      </c>
    </row>
    <row r="3794" spans="1:7" hidden="1" x14ac:dyDescent="0.35">
      <c r="A3794" s="110">
        <v>45950</v>
      </c>
      <c r="B3794" t="s">
        <v>422</v>
      </c>
      <c r="C3794" t="s">
        <v>254</v>
      </c>
      <c r="D3794">
        <v>1</v>
      </c>
      <c r="E3794" t="s">
        <v>383</v>
      </c>
      <c r="F3794" t="s">
        <v>356</v>
      </c>
    </row>
    <row r="3795" spans="1:7" x14ac:dyDescent="0.35">
      <c r="A3795" s="110">
        <v>45950</v>
      </c>
      <c r="B3795" t="s">
        <v>423</v>
      </c>
      <c r="C3795" t="s">
        <v>254</v>
      </c>
      <c r="D3795">
        <v>0.3</v>
      </c>
      <c r="E3795" t="s">
        <v>383</v>
      </c>
      <c r="F3795" t="s">
        <v>356</v>
      </c>
      <c r="G3795">
        <v>1</v>
      </c>
    </row>
    <row r="3796" spans="1:7" hidden="1" x14ac:dyDescent="0.35">
      <c r="A3796" s="110">
        <v>45950</v>
      </c>
      <c r="B3796" t="s">
        <v>426</v>
      </c>
      <c r="C3796" t="s">
        <v>280</v>
      </c>
      <c r="D3796">
        <v>1.75</v>
      </c>
      <c r="E3796" t="s">
        <v>383</v>
      </c>
      <c r="F3796" t="s">
        <v>356</v>
      </c>
    </row>
    <row r="3797" spans="1:7" x14ac:dyDescent="0.35">
      <c r="A3797" s="110">
        <v>45950</v>
      </c>
      <c r="B3797" t="s">
        <v>427</v>
      </c>
      <c r="C3797" t="s">
        <v>280</v>
      </c>
      <c r="D3797">
        <v>0.45</v>
      </c>
      <c r="E3797" t="s">
        <v>383</v>
      </c>
      <c r="F3797" t="s">
        <v>356</v>
      </c>
      <c r="G3797">
        <v>1</v>
      </c>
    </row>
    <row r="3798" spans="1:7" x14ac:dyDescent="0.35">
      <c r="A3798" s="110">
        <v>45950</v>
      </c>
      <c r="B3798" t="s">
        <v>428</v>
      </c>
      <c r="C3798" t="s">
        <v>280</v>
      </c>
      <c r="D3798">
        <v>0</v>
      </c>
      <c r="E3798" t="s">
        <v>383</v>
      </c>
      <c r="F3798" t="s">
        <v>356</v>
      </c>
      <c r="G3798">
        <v>1</v>
      </c>
    </row>
    <row r="3799" spans="1:7" hidden="1" x14ac:dyDescent="0.35">
      <c r="A3799" s="110">
        <v>45950</v>
      </c>
      <c r="B3799" t="s">
        <v>429</v>
      </c>
      <c r="C3799" t="s">
        <v>254</v>
      </c>
      <c r="D3799">
        <v>25</v>
      </c>
      <c r="E3799" t="s">
        <v>383</v>
      </c>
      <c r="F3799" t="s">
        <v>356</v>
      </c>
    </row>
    <row r="3800" spans="1:7" hidden="1" x14ac:dyDescent="0.35">
      <c r="A3800" s="110">
        <v>45950</v>
      </c>
      <c r="B3800" t="s">
        <v>111</v>
      </c>
      <c r="C3800" t="s">
        <v>264</v>
      </c>
      <c r="D3800">
        <v>1</v>
      </c>
      <c r="E3800" t="s">
        <v>383</v>
      </c>
      <c r="F3800" t="s">
        <v>356</v>
      </c>
    </row>
    <row r="3801" spans="1:7" x14ac:dyDescent="0.35">
      <c r="A3801" s="110">
        <v>45950</v>
      </c>
      <c r="B3801" t="s">
        <v>213</v>
      </c>
      <c r="C3801" t="s">
        <v>280</v>
      </c>
      <c r="D3801">
        <v>0.15</v>
      </c>
      <c r="E3801" t="s">
        <v>383</v>
      </c>
      <c r="F3801" t="s">
        <v>356</v>
      </c>
      <c r="G3801">
        <v>1</v>
      </c>
    </row>
    <row r="3802" spans="1:7" hidden="1" x14ac:dyDescent="0.35">
      <c r="A3802" s="110">
        <v>45950</v>
      </c>
      <c r="B3802" t="s">
        <v>116</v>
      </c>
      <c r="C3802" t="s">
        <v>254</v>
      </c>
      <c r="D3802">
        <v>0.2</v>
      </c>
      <c r="E3802" t="s">
        <v>383</v>
      </c>
      <c r="F3802" t="s">
        <v>356</v>
      </c>
    </row>
    <row r="3803" spans="1:7" x14ac:dyDescent="0.35">
      <c r="A3803" s="110">
        <v>45950</v>
      </c>
      <c r="B3803" t="s">
        <v>653</v>
      </c>
      <c r="C3803" t="s">
        <v>254</v>
      </c>
      <c r="D3803">
        <v>0</v>
      </c>
      <c r="E3803" t="s">
        <v>383</v>
      </c>
      <c r="F3803" t="s">
        <v>356</v>
      </c>
      <c r="G3803">
        <v>1</v>
      </c>
    </row>
    <row r="3804" spans="1:7" x14ac:dyDescent="0.35">
      <c r="A3804" s="110">
        <v>45950</v>
      </c>
      <c r="B3804" t="s">
        <v>654</v>
      </c>
      <c r="C3804" t="s">
        <v>254</v>
      </c>
      <c r="D3804">
        <v>2.5000000000000001E-2</v>
      </c>
      <c r="E3804" t="s">
        <v>383</v>
      </c>
      <c r="F3804" t="s">
        <v>356</v>
      </c>
      <c r="G3804">
        <v>1</v>
      </c>
    </row>
    <row r="3805" spans="1:7" hidden="1" x14ac:dyDescent="0.35">
      <c r="A3805" s="110">
        <v>45950</v>
      </c>
      <c r="B3805" t="s">
        <v>655</v>
      </c>
      <c r="C3805" t="s">
        <v>254</v>
      </c>
      <c r="D3805">
        <v>0.3</v>
      </c>
      <c r="E3805" t="s">
        <v>383</v>
      </c>
      <c r="F3805" t="s">
        <v>356</v>
      </c>
    </row>
    <row r="3806" spans="1:7" hidden="1" x14ac:dyDescent="0.35">
      <c r="A3806" s="110">
        <v>45950</v>
      </c>
      <c r="B3806" t="s">
        <v>211</v>
      </c>
      <c r="C3806" t="s">
        <v>264</v>
      </c>
      <c r="D3806">
        <v>10</v>
      </c>
      <c r="E3806" t="s">
        <v>383</v>
      </c>
      <c r="F3806" t="s">
        <v>356</v>
      </c>
    </row>
    <row r="3807" spans="1:7" x14ac:dyDescent="0.35">
      <c r="A3807" s="110">
        <v>45950</v>
      </c>
      <c r="B3807" t="s">
        <v>193</v>
      </c>
      <c r="C3807" t="s">
        <v>264</v>
      </c>
      <c r="D3807">
        <v>7</v>
      </c>
      <c r="E3807" t="s">
        <v>383</v>
      </c>
      <c r="F3807" t="s">
        <v>356</v>
      </c>
      <c r="G3807">
        <v>1</v>
      </c>
    </row>
    <row r="3808" spans="1:7" hidden="1" x14ac:dyDescent="0.35">
      <c r="A3808" s="110">
        <v>45950</v>
      </c>
      <c r="B3808" t="s">
        <v>128</v>
      </c>
      <c r="C3808" t="s">
        <v>264</v>
      </c>
      <c r="D3808">
        <v>11</v>
      </c>
      <c r="E3808" t="s">
        <v>383</v>
      </c>
      <c r="F3808" t="s">
        <v>356</v>
      </c>
    </row>
    <row r="3809" spans="1:7" x14ac:dyDescent="0.35">
      <c r="A3809" s="110">
        <v>45950</v>
      </c>
      <c r="B3809" t="s">
        <v>210</v>
      </c>
      <c r="C3809" t="s">
        <v>264</v>
      </c>
      <c r="D3809">
        <v>5</v>
      </c>
      <c r="E3809" t="s">
        <v>383</v>
      </c>
      <c r="F3809" t="s">
        <v>356</v>
      </c>
      <c r="G3809">
        <v>1</v>
      </c>
    </row>
    <row r="3810" spans="1:7" hidden="1" x14ac:dyDescent="0.35">
      <c r="A3810" s="110">
        <v>45950</v>
      </c>
      <c r="B3810" t="s">
        <v>129</v>
      </c>
      <c r="C3810" t="s">
        <v>264</v>
      </c>
      <c r="D3810">
        <v>15</v>
      </c>
      <c r="E3810" t="s">
        <v>383</v>
      </c>
      <c r="F3810" t="s">
        <v>356</v>
      </c>
    </row>
    <row r="3811" spans="1:7" x14ac:dyDescent="0.35">
      <c r="A3811" s="110">
        <v>45950</v>
      </c>
      <c r="B3811" t="s">
        <v>350</v>
      </c>
      <c r="C3811" t="s">
        <v>674</v>
      </c>
      <c r="D3811">
        <v>1</v>
      </c>
      <c r="E3811" t="s">
        <v>383</v>
      </c>
      <c r="F3811" t="s">
        <v>356</v>
      </c>
      <c r="G3811">
        <v>1</v>
      </c>
    </row>
    <row r="3812" spans="1:7" hidden="1" x14ac:dyDescent="0.35">
      <c r="A3812" s="110">
        <v>45950</v>
      </c>
      <c r="B3812" t="s">
        <v>118</v>
      </c>
      <c r="C3812" t="s">
        <v>264</v>
      </c>
      <c r="D3812">
        <v>22</v>
      </c>
      <c r="E3812" t="s">
        <v>383</v>
      </c>
      <c r="F3812" t="s">
        <v>356</v>
      </c>
    </row>
    <row r="3813" spans="1:7" hidden="1" x14ac:dyDescent="0.35">
      <c r="A3813" s="110">
        <v>45950</v>
      </c>
      <c r="B3813" t="s">
        <v>324</v>
      </c>
      <c r="C3813" t="s">
        <v>264</v>
      </c>
      <c r="D3813">
        <v>50</v>
      </c>
      <c r="E3813" t="s">
        <v>383</v>
      </c>
      <c r="F3813" t="s">
        <v>356</v>
      </c>
    </row>
    <row r="3814" spans="1:7" hidden="1" x14ac:dyDescent="0.35">
      <c r="A3814" s="110">
        <v>45950</v>
      </c>
      <c r="B3814" t="s">
        <v>127</v>
      </c>
      <c r="C3814" t="s">
        <v>280</v>
      </c>
      <c r="D3814">
        <v>34</v>
      </c>
      <c r="E3814" t="s">
        <v>383</v>
      </c>
      <c r="F3814" t="s">
        <v>356</v>
      </c>
    </row>
    <row r="3815" spans="1:7" x14ac:dyDescent="0.35">
      <c r="A3815" s="110">
        <v>45950</v>
      </c>
      <c r="B3815" t="s">
        <v>193</v>
      </c>
      <c r="C3815" t="s">
        <v>280</v>
      </c>
      <c r="D3815">
        <v>7</v>
      </c>
      <c r="E3815" t="s">
        <v>383</v>
      </c>
      <c r="F3815" t="s">
        <v>356</v>
      </c>
      <c r="G3815">
        <v>1</v>
      </c>
    </row>
    <row r="3816" spans="1:7" hidden="1" x14ac:dyDescent="0.35">
      <c r="A3816" s="110">
        <v>45950</v>
      </c>
      <c r="B3816" t="s">
        <v>145</v>
      </c>
      <c r="C3816" t="s">
        <v>438</v>
      </c>
      <c r="D3816">
        <v>0.5</v>
      </c>
      <c r="E3816" t="s">
        <v>5</v>
      </c>
      <c r="F3816" t="s">
        <v>356</v>
      </c>
    </row>
    <row r="3817" spans="1:7" hidden="1" x14ac:dyDescent="0.35">
      <c r="A3817" s="110">
        <v>45950</v>
      </c>
      <c r="B3817" t="s">
        <v>150</v>
      </c>
      <c r="C3817" t="s">
        <v>264</v>
      </c>
      <c r="D3817">
        <v>6</v>
      </c>
      <c r="E3817" t="s">
        <v>5</v>
      </c>
      <c r="F3817" t="s">
        <v>356</v>
      </c>
    </row>
    <row r="3818" spans="1:7" hidden="1" x14ac:dyDescent="0.35">
      <c r="A3818" s="110">
        <v>45950</v>
      </c>
      <c r="B3818" t="s">
        <v>146</v>
      </c>
      <c r="C3818" t="s">
        <v>264</v>
      </c>
      <c r="D3818">
        <v>8</v>
      </c>
      <c r="E3818" t="s">
        <v>5</v>
      </c>
      <c r="F3818" t="s">
        <v>356</v>
      </c>
    </row>
    <row r="3819" spans="1:7" hidden="1" x14ac:dyDescent="0.35">
      <c r="A3819" s="110">
        <v>45950</v>
      </c>
      <c r="B3819" t="s">
        <v>138</v>
      </c>
      <c r="C3819" t="s">
        <v>264</v>
      </c>
      <c r="D3819">
        <v>79</v>
      </c>
      <c r="E3819" t="s">
        <v>5</v>
      </c>
      <c r="F3819" t="s">
        <v>356</v>
      </c>
    </row>
    <row r="3820" spans="1:7" hidden="1" x14ac:dyDescent="0.35">
      <c r="A3820" s="110">
        <v>45950</v>
      </c>
      <c r="B3820" t="s">
        <v>142</v>
      </c>
      <c r="C3820" t="s">
        <v>282</v>
      </c>
      <c r="D3820">
        <v>0.25</v>
      </c>
      <c r="E3820" t="s">
        <v>5</v>
      </c>
      <c r="F3820" t="s">
        <v>356</v>
      </c>
    </row>
    <row r="3821" spans="1:7" hidden="1" x14ac:dyDescent="0.35">
      <c r="A3821" s="110">
        <v>45950</v>
      </c>
      <c r="B3821" t="s">
        <v>258</v>
      </c>
      <c r="C3821" t="s">
        <v>282</v>
      </c>
      <c r="D3821">
        <v>0</v>
      </c>
      <c r="E3821" t="s">
        <v>5</v>
      </c>
      <c r="F3821" t="s">
        <v>356</v>
      </c>
    </row>
    <row r="3822" spans="1:7" hidden="1" x14ac:dyDescent="0.35">
      <c r="A3822" s="110">
        <v>45950</v>
      </c>
      <c r="B3822" t="s">
        <v>226</v>
      </c>
      <c r="C3822" t="s">
        <v>282</v>
      </c>
      <c r="D3822">
        <v>0.25</v>
      </c>
      <c r="E3822" t="s">
        <v>5</v>
      </c>
      <c r="F3822" t="s">
        <v>356</v>
      </c>
    </row>
    <row r="3823" spans="1:7" hidden="1" x14ac:dyDescent="0.35">
      <c r="A3823" s="110">
        <v>45950</v>
      </c>
      <c r="B3823" t="s">
        <v>137</v>
      </c>
      <c r="C3823" t="s">
        <v>282</v>
      </c>
      <c r="D3823">
        <v>0.25</v>
      </c>
      <c r="E3823" t="s">
        <v>5</v>
      </c>
      <c r="F3823" t="s">
        <v>356</v>
      </c>
    </row>
    <row r="3824" spans="1:7" hidden="1" x14ac:dyDescent="0.35">
      <c r="A3824" s="110">
        <v>45950</v>
      </c>
      <c r="B3824" t="s">
        <v>136</v>
      </c>
      <c r="C3824" t="s">
        <v>264</v>
      </c>
      <c r="D3824">
        <v>41</v>
      </c>
      <c r="E3824" t="s">
        <v>5</v>
      </c>
      <c r="F3824" t="s">
        <v>356</v>
      </c>
    </row>
    <row r="3825" spans="1:6" hidden="1" x14ac:dyDescent="0.35">
      <c r="A3825" s="110">
        <v>45950</v>
      </c>
      <c r="B3825" t="s">
        <v>147</v>
      </c>
      <c r="C3825" t="s">
        <v>264</v>
      </c>
      <c r="D3825">
        <v>29</v>
      </c>
      <c r="E3825" t="s">
        <v>5</v>
      </c>
      <c r="F3825" t="s">
        <v>356</v>
      </c>
    </row>
    <row r="3826" spans="1:6" hidden="1" x14ac:dyDescent="0.35">
      <c r="A3826" s="110">
        <v>45950</v>
      </c>
      <c r="B3826" t="s">
        <v>135</v>
      </c>
      <c r="C3826" t="s">
        <v>264</v>
      </c>
      <c r="D3826">
        <v>0</v>
      </c>
      <c r="E3826" t="s">
        <v>5</v>
      </c>
      <c r="F3826" t="s">
        <v>356</v>
      </c>
    </row>
    <row r="3827" spans="1:6" hidden="1" x14ac:dyDescent="0.35">
      <c r="A3827" s="110">
        <v>45950</v>
      </c>
      <c r="B3827" t="s">
        <v>139</v>
      </c>
      <c r="C3827" t="s">
        <v>264</v>
      </c>
      <c r="D3827">
        <v>2</v>
      </c>
      <c r="E3827" t="s">
        <v>5</v>
      </c>
      <c r="F3827" t="s">
        <v>356</v>
      </c>
    </row>
    <row r="3828" spans="1:6" hidden="1" x14ac:dyDescent="0.35">
      <c r="A3828" s="110">
        <v>45950</v>
      </c>
      <c r="B3828" t="s">
        <v>131</v>
      </c>
      <c r="E3828" t="s">
        <v>5</v>
      </c>
      <c r="F3828" t="s">
        <v>356</v>
      </c>
    </row>
    <row r="3829" spans="1:6" hidden="1" x14ac:dyDescent="0.35">
      <c r="A3829" s="110">
        <v>45950</v>
      </c>
      <c r="B3829" t="s">
        <v>140</v>
      </c>
      <c r="C3829" t="s">
        <v>282</v>
      </c>
      <c r="D3829">
        <v>2</v>
      </c>
      <c r="E3829" t="s">
        <v>5</v>
      </c>
      <c r="F3829" t="s">
        <v>356</v>
      </c>
    </row>
    <row r="3830" spans="1:6" hidden="1" x14ac:dyDescent="0.35">
      <c r="A3830" s="110">
        <v>45950</v>
      </c>
      <c r="B3830" t="s">
        <v>290</v>
      </c>
      <c r="C3830" t="s">
        <v>254</v>
      </c>
      <c r="D3830">
        <v>0.25</v>
      </c>
      <c r="E3830" t="s">
        <v>5</v>
      </c>
      <c r="F3830" t="s">
        <v>356</v>
      </c>
    </row>
    <row r="3831" spans="1:6" hidden="1" x14ac:dyDescent="0.35">
      <c r="A3831" s="110">
        <v>45950</v>
      </c>
      <c r="B3831" t="s">
        <v>143</v>
      </c>
      <c r="C3831" t="s">
        <v>439</v>
      </c>
      <c r="E3831" t="s">
        <v>5</v>
      </c>
      <c r="F3831" t="s">
        <v>356</v>
      </c>
    </row>
    <row r="3832" spans="1:6" hidden="1" x14ac:dyDescent="0.35">
      <c r="A3832" s="110">
        <v>45950</v>
      </c>
      <c r="B3832" t="s">
        <v>227</v>
      </c>
      <c r="E3832" t="s">
        <v>5</v>
      </c>
      <c r="F3832" t="s">
        <v>356</v>
      </c>
    </row>
    <row r="3833" spans="1:6" hidden="1" x14ac:dyDescent="0.35">
      <c r="A3833" s="110">
        <v>45950</v>
      </c>
      <c r="B3833" t="s">
        <v>148</v>
      </c>
      <c r="C3833" t="s">
        <v>282</v>
      </c>
      <c r="D3833">
        <v>1</v>
      </c>
      <c r="E3833" t="s">
        <v>5</v>
      </c>
      <c r="F3833" t="s">
        <v>356</v>
      </c>
    </row>
    <row r="3834" spans="1:6" hidden="1" x14ac:dyDescent="0.35">
      <c r="A3834" s="110">
        <v>45950</v>
      </c>
      <c r="B3834" t="s">
        <v>149</v>
      </c>
      <c r="C3834" t="s">
        <v>282</v>
      </c>
      <c r="D3834">
        <v>1</v>
      </c>
      <c r="E3834" t="s">
        <v>5</v>
      </c>
      <c r="F3834" t="s">
        <v>356</v>
      </c>
    </row>
    <row r="3835" spans="1:6" hidden="1" x14ac:dyDescent="0.35">
      <c r="A3835" s="110">
        <v>45950</v>
      </c>
      <c r="B3835" t="s">
        <v>289</v>
      </c>
      <c r="C3835" t="s">
        <v>264</v>
      </c>
      <c r="D3835">
        <v>26</v>
      </c>
      <c r="E3835" t="s">
        <v>5</v>
      </c>
      <c r="F3835" t="s">
        <v>356</v>
      </c>
    </row>
    <row r="3836" spans="1:6" hidden="1" x14ac:dyDescent="0.35">
      <c r="A3836" s="110">
        <v>45950</v>
      </c>
      <c r="B3836" t="s">
        <v>132</v>
      </c>
      <c r="C3836" t="s">
        <v>264</v>
      </c>
      <c r="D3836">
        <v>4</v>
      </c>
      <c r="E3836" t="s">
        <v>5</v>
      </c>
      <c r="F3836" t="s">
        <v>356</v>
      </c>
    </row>
    <row r="3837" spans="1:6" hidden="1" x14ac:dyDescent="0.35">
      <c r="A3837" s="110">
        <v>45950</v>
      </c>
      <c r="B3837" t="s">
        <v>144</v>
      </c>
      <c r="C3837" t="s">
        <v>264</v>
      </c>
      <c r="D3837">
        <v>4</v>
      </c>
      <c r="E3837" t="s">
        <v>5</v>
      </c>
      <c r="F3837" t="s">
        <v>356</v>
      </c>
    </row>
    <row r="3838" spans="1:6" hidden="1" x14ac:dyDescent="0.35">
      <c r="A3838" s="110">
        <v>45950</v>
      </c>
      <c r="B3838" t="s">
        <v>349</v>
      </c>
      <c r="C3838" t="s">
        <v>438</v>
      </c>
      <c r="D3838">
        <v>7</v>
      </c>
      <c r="E3838" t="s">
        <v>5</v>
      </c>
      <c r="F3838" t="s">
        <v>356</v>
      </c>
    </row>
    <row r="3839" spans="1:6" hidden="1" x14ac:dyDescent="0.35">
      <c r="A3839" s="110">
        <v>45950</v>
      </c>
      <c r="B3839" t="s">
        <v>134</v>
      </c>
      <c r="C3839" t="s">
        <v>440</v>
      </c>
      <c r="E3839" t="s">
        <v>5</v>
      </c>
      <c r="F3839" t="s">
        <v>356</v>
      </c>
    </row>
    <row r="3840" spans="1:6" hidden="1" x14ac:dyDescent="0.35">
      <c r="A3840" s="110">
        <v>45950</v>
      </c>
      <c r="B3840" t="s">
        <v>453</v>
      </c>
      <c r="C3840" t="s">
        <v>264</v>
      </c>
      <c r="D3840">
        <v>43</v>
      </c>
      <c r="E3840" t="s">
        <v>5</v>
      </c>
      <c r="F3840" t="s">
        <v>356</v>
      </c>
    </row>
    <row r="3841" spans="1:6" hidden="1" x14ac:dyDescent="0.35">
      <c r="A3841" s="110">
        <v>45950</v>
      </c>
      <c r="B3841" t="s">
        <v>441</v>
      </c>
      <c r="C3841" t="s">
        <v>264</v>
      </c>
      <c r="E3841" t="s">
        <v>5</v>
      </c>
      <c r="F3841" t="s">
        <v>356</v>
      </c>
    </row>
    <row r="3842" spans="1:6" hidden="1" x14ac:dyDescent="0.35">
      <c r="A3842" s="110">
        <v>45950</v>
      </c>
      <c r="B3842" t="s">
        <v>442</v>
      </c>
      <c r="C3842" t="s">
        <v>264</v>
      </c>
      <c r="D3842">
        <v>14</v>
      </c>
      <c r="E3842" t="s">
        <v>5</v>
      </c>
      <c r="F3842" t="s">
        <v>356</v>
      </c>
    </row>
    <row r="3843" spans="1:6" hidden="1" x14ac:dyDescent="0.35">
      <c r="A3843" s="110">
        <v>45950</v>
      </c>
      <c r="B3843" t="s">
        <v>443</v>
      </c>
      <c r="C3843" t="s">
        <v>264</v>
      </c>
      <c r="D3843">
        <v>38</v>
      </c>
      <c r="E3843" t="s">
        <v>5</v>
      </c>
      <c r="F3843" t="s">
        <v>356</v>
      </c>
    </row>
    <row r="3844" spans="1:6" hidden="1" x14ac:dyDescent="0.35">
      <c r="A3844" s="110">
        <v>45950</v>
      </c>
      <c r="B3844" t="s">
        <v>455</v>
      </c>
      <c r="C3844" t="s">
        <v>264</v>
      </c>
      <c r="D3844">
        <v>35</v>
      </c>
      <c r="E3844" t="s">
        <v>5</v>
      </c>
      <c r="F3844" t="s">
        <v>356</v>
      </c>
    </row>
    <row r="3845" spans="1:6" hidden="1" x14ac:dyDescent="0.35">
      <c r="A3845" s="110">
        <v>45950</v>
      </c>
      <c r="B3845" t="s">
        <v>444</v>
      </c>
      <c r="C3845" t="s">
        <v>438</v>
      </c>
      <c r="D3845">
        <v>1</v>
      </c>
      <c r="E3845" t="s">
        <v>5</v>
      </c>
      <c r="F3845" t="s">
        <v>356</v>
      </c>
    </row>
    <row r="3846" spans="1:6" hidden="1" x14ac:dyDescent="0.35">
      <c r="A3846" s="110">
        <v>45950</v>
      </c>
      <c r="B3846" t="s">
        <v>445</v>
      </c>
      <c r="C3846" t="s">
        <v>439</v>
      </c>
      <c r="E3846" t="s">
        <v>5</v>
      </c>
      <c r="F3846" t="s">
        <v>356</v>
      </c>
    </row>
    <row r="3847" spans="1:6" hidden="1" x14ac:dyDescent="0.35">
      <c r="A3847" s="110">
        <v>45950</v>
      </c>
      <c r="B3847" t="s">
        <v>446</v>
      </c>
      <c r="C3847" t="s">
        <v>439</v>
      </c>
      <c r="E3847" t="s">
        <v>5</v>
      </c>
      <c r="F3847" t="s">
        <v>356</v>
      </c>
    </row>
    <row r="3848" spans="1:6" hidden="1" x14ac:dyDescent="0.35">
      <c r="A3848" s="110">
        <v>45950</v>
      </c>
      <c r="B3848" t="s">
        <v>447</v>
      </c>
      <c r="C3848" t="s">
        <v>264</v>
      </c>
      <c r="D3848">
        <v>39</v>
      </c>
      <c r="E3848" t="s">
        <v>5</v>
      </c>
      <c r="F3848" t="s">
        <v>356</v>
      </c>
    </row>
    <row r="3849" spans="1:6" hidden="1" x14ac:dyDescent="0.35">
      <c r="A3849" s="110">
        <v>45950</v>
      </c>
      <c r="B3849" t="s">
        <v>448</v>
      </c>
      <c r="C3849" t="s">
        <v>264</v>
      </c>
      <c r="D3849">
        <v>32</v>
      </c>
      <c r="E3849" t="s">
        <v>5</v>
      </c>
      <c r="F3849" t="s">
        <v>356</v>
      </c>
    </row>
    <row r="3850" spans="1:6" hidden="1" x14ac:dyDescent="0.35">
      <c r="A3850" s="110">
        <v>45950</v>
      </c>
      <c r="B3850" t="s">
        <v>467</v>
      </c>
      <c r="C3850" t="s">
        <v>264</v>
      </c>
      <c r="D3850">
        <v>325</v>
      </c>
      <c r="E3850" t="s">
        <v>5</v>
      </c>
      <c r="F3850" t="s">
        <v>356</v>
      </c>
    </row>
    <row r="3851" spans="1:6" hidden="1" x14ac:dyDescent="0.35">
      <c r="A3851" s="110">
        <v>45950</v>
      </c>
      <c r="B3851" t="s">
        <v>453</v>
      </c>
      <c r="C3851" t="s">
        <v>264</v>
      </c>
      <c r="D3851">
        <v>43</v>
      </c>
      <c r="E3851" t="s">
        <v>5</v>
      </c>
      <c r="F3851" t="s">
        <v>356</v>
      </c>
    </row>
    <row r="3852" spans="1:6" hidden="1" x14ac:dyDescent="0.35">
      <c r="A3852" s="110">
        <v>45950</v>
      </c>
      <c r="B3852" t="s">
        <v>468</v>
      </c>
      <c r="C3852" t="s">
        <v>264</v>
      </c>
      <c r="D3852">
        <v>13</v>
      </c>
      <c r="E3852" t="s">
        <v>5</v>
      </c>
      <c r="F3852" t="s">
        <v>356</v>
      </c>
    </row>
    <row r="3853" spans="1:6" hidden="1" x14ac:dyDescent="0.35">
      <c r="A3853" s="110">
        <v>45950</v>
      </c>
      <c r="B3853" t="s">
        <v>469</v>
      </c>
      <c r="C3853" t="s">
        <v>264</v>
      </c>
      <c r="D3853">
        <v>39</v>
      </c>
      <c r="E3853" t="s">
        <v>5</v>
      </c>
      <c r="F3853" t="s">
        <v>356</v>
      </c>
    </row>
    <row r="3854" spans="1:6" hidden="1" x14ac:dyDescent="0.35">
      <c r="A3854" s="110">
        <v>45950</v>
      </c>
      <c r="B3854" t="s">
        <v>470</v>
      </c>
      <c r="C3854" t="s">
        <v>264</v>
      </c>
      <c r="D3854">
        <v>39</v>
      </c>
      <c r="E3854" t="s">
        <v>5</v>
      </c>
      <c r="F3854" t="s">
        <v>356</v>
      </c>
    </row>
    <row r="3855" spans="1:6" hidden="1" x14ac:dyDescent="0.35">
      <c r="A3855" s="110">
        <v>45950</v>
      </c>
      <c r="B3855" t="s">
        <v>519</v>
      </c>
      <c r="C3855" t="s">
        <v>264</v>
      </c>
      <c r="D3855">
        <v>12</v>
      </c>
      <c r="E3855" t="s">
        <v>5</v>
      </c>
      <c r="F3855" t="s">
        <v>356</v>
      </c>
    </row>
    <row r="3856" spans="1:6" hidden="1" x14ac:dyDescent="0.35">
      <c r="A3856" s="110">
        <v>45950</v>
      </c>
      <c r="B3856" t="s">
        <v>520</v>
      </c>
      <c r="C3856" t="s">
        <v>264</v>
      </c>
      <c r="D3856">
        <v>50</v>
      </c>
      <c r="E3856" t="s">
        <v>5</v>
      </c>
      <c r="F3856" t="s">
        <v>356</v>
      </c>
    </row>
    <row r="3857" spans="1:6" hidden="1" x14ac:dyDescent="0.35">
      <c r="A3857" s="110">
        <v>45950</v>
      </c>
      <c r="B3857" t="s">
        <v>521</v>
      </c>
      <c r="C3857" t="s">
        <v>264</v>
      </c>
      <c r="D3857">
        <v>335</v>
      </c>
      <c r="E3857" t="s">
        <v>5</v>
      </c>
      <c r="F3857" t="s">
        <v>356</v>
      </c>
    </row>
    <row r="3858" spans="1:6" hidden="1" x14ac:dyDescent="0.35">
      <c r="A3858" s="110">
        <v>45950</v>
      </c>
      <c r="B3858" t="s">
        <v>522</v>
      </c>
      <c r="C3858" t="s">
        <v>264</v>
      </c>
      <c r="D3858">
        <v>289</v>
      </c>
      <c r="E3858" t="s">
        <v>5</v>
      </c>
      <c r="F3858" t="s">
        <v>356</v>
      </c>
    </row>
    <row r="3859" spans="1:6" hidden="1" x14ac:dyDescent="0.35">
      <c r="A3859" s="110">
        <v>45950</v>
      </c>
      <c r="B3859" t="s">
        <v>523</v>
      </c>
      <c r="C3859" t="s">
        <v>264</v>
      </c>
      <c r="D3859">
        <v>335</v>
      </c>
      <c r="E3859" t="s">
        <v>5</v>
      </c>
      <c r="F3859" t="s">
        <v>356</v>
      </c>
    </row>
    <row r="3860" spans="1:6" hidden="1" x14ac:dyDescent="0.35">
      <c r="A3860" s="110">
        <v>45950</v>
      </c>
      <c r="B3860" t="s">
        <v>524</v>
      </c>
      <c r="C3860" t="s">
        <v>264</v>
      </c>
      <c r="D3860">
        <v>442</v>
      </c>
      <c r="E3860" t="s">
        <v>5</v>
      </c>
      <c r="F3860" t="s">
        <v>356</v>
      </c>
    </row>
    <row r="3861" spans="1:6" hidden="1" x14ac:dyDescent="0.35">
      <c r="A3861" s="110">
        <v>45950</v>
      </c>
      <c r="B3861" t="s">
        <v>525</v>
      </c>
      <c r="C3861" t="s">
        <v>264</v>
      </c>
      <c r="D3861">
        <v>6</v>
      </c>
      <c r="E3861" t="s">
        <v>5</v>
      </c>
      <c r="F3861" t="s">
        <v>356</v>
      </c>
    </row>
    <row r="3862" spans="1:6" hidden="1" x14ac:dyDescent="0.35">
      <c r="A3862" s="110">
        <v>45950</v>
      </c>
      <c r="B3862" t="s">
        <v>526</v>
      </c>
      <c r="C3862" t="s">
        <v>264</v>
      </c>
      <c r="D3862">
        <v>2</v>
      </c>
      <c r="E3862" t="s">
        <v>5</v>
      </c>
      <c r="F3862" t="s">
        <v>356</v>
      </c>
    </row>
    <row r="3863" spans="1:6" hidden="1" x14ac:dyDescent="0.35">
      <c r="A3863" s="110">
        <v>45950</v>
      </c>
      <c r="B3863" t="s">
        <v>247</v>
      </c>
      <c r="C3863" t="s">
        <v>254</v>
      </c>
      <c r="D3863">
        <v>50</v>
      </c>
      <c r="E3863" t="s">
        <v>1</v>
      </c>
      <c r="F3863" t="s">
        <v>353</v>
      </c>
    </row>
    <row r="3864" spans="1:6" hidden="1" x14ac:dyDescent="0.35">
      <c r="A3864" s="110">
        <v>45950</v>
      </c>
      <c r="B3864" t="s">
        <v>246</v>
      </c>
      <c r="D3864">
        <v>25</v>
      </c>
      <c r="E3864" t="s">
        <v>1</v>
      </c>
      <c r="F3864" t="s">
        <v>353</v>
      </c>
    </row>
    <row r="3865" spans="1:6" hidden="1" x14ac:dyDescent="0.35">
      <c r="A3865" s="110">
        <v>45950</v>
      </c>
      <c r="B3865" t="s">
        <v>248</v>
      </c>
      <c r="D3865">
        <v>12.5</v>
      </c>
      <c r="E3865" t="s">
        <v>1</v>
      </c>
      <c r="F3865" t="s">
        <v>353</v>
      </c>
    </row>
    <row r="3866" spans="1:6" hidden="1" x14ac:dyDescent="0.35">
      <c r="A3866" s="110">
        <v>45950</v>
      </c>
      <c r="B3866" t="s">
        <v>735</v>
      </c>
      <c r="D3866">
        <v>21</v>
      </c>
      <c r="E3866">
        <v>0</v>
      </c>
    </row>
    <row r="3867" spans="1:6" hidden="1" x14ac:dyDescent="0.35">
      <c r="A3867" s="110">
        <v>45950</v>
      </c>
      <c r="B3867" t="s">
        <v>486</v>
      </c>
      <c r="D3867">
        <v>4.07</v>
      </c>
      <c r="E3867" t="s">
        <v>384</v>
      </c>
      <c r="F3867" t="s">
        <v>353</v>
      </c>
    </row>
    <row r="3868" spans="1:6" hidden="1" x14ac:dyDescent="0.35">
      <c r="A3868" s="110">
        <v>45950</v>
      </c>
      <c r="B3868" t="s">
        <v>309</v>
      </c>
      <c r="D3868">
        <v>0.66649999999999998</v>
      </c>
      <c r="E3868" t="s">
        <v>384</v>
      </c>
      <c r="F3868" t="s">
        <v>353</v>
      </c>
    </row>
    <row r="3869" spans="1:6" hidden="1" x14ac:dyDescent="0.35">
      <c r="A3869" s="110">
        <v>45950</v>
      </c>
      <c r="B3869" t="s">
        <v>222</v>
      </c>
      <c r="D3869">
        <v>6.5</v>
      </c>
      <c r="E3869" t="s">
        <v>1</v>
      </c>
      <c r="F3869" t="s">
        <v>353</v>
      </c>
    </row>
    <row r="3870" spans="1:6" hidden="1" x14ac:dyDescent="0.35">
      <c r="A3870" s="110">
        <v>45950</v>
      </c>
      <c r="B3870" t="s">
        <v>220</v>
      </c>
      <c r="D3870">
        <v>1.6</v>
      </c>
      <c r="E3870" t="s">
        <v>1</v>
      </c>
      <c r="F3870" t="s">
        <v>353</v>
      </c>
    </row>
    <row r="3871" spans="1:6" hidden="1" x14ac:dyDescent="0.35">
      <c r="A3871" s="110">
        <v>45950</v>
      </c>
      <c r="B3871" t="s">
        <v>249</v>
      </c>
      <c r="D3871">
        <v>243.75</v>
      </c>
      <c r="E3871" t="s">
        <v>1</v>
      </c>
      <c r="F3871" t="s">
        <v>353</v>
      </c>
    </row>
    <row r="3872" spans="1:6" hidden="1" x14ac:dyDescent="0.35">
      <c r="A3872" s="110">
        <v>45950</v>
      </c>
      <c r="B3872" t="s">
        <v>251</v>
      </c>
      <c r="D3872">
        <v>0.28499999999999998</v>
      </c>
      <c r="E3872" t="s">
        <v>1</v>
      </c>
      <c r="F3872" t="s">
        <v>353</v>
      </c>
    </row>
    <row r="3873" spans="1:6" hidden="1" x14ac:dyDescent="0.35">
      <c r="A3873" s="110">
        <v>45950</v>
      </c>
      <c r="B3873" t="s">
        <v>675</v>
      </c>
      <c r="D3873">
        <v>5.16</v>
      </c>
      <c r="E3873" t="s">
        <v>3</v>
      </c>
      <c r="F3873" t="s">
        <v>353</v>
      </c>
    </row>
    <row r="3874" spans="1:6" hidden="1" x14ac:dyDescent="0.35">
      <c r="A3874" s="110">
        <v>45950</v>
      </c>
      <c r="B3874" t="s">
        <v>217</v>
      </c>
      <c r="D3874">
        <v>3.4</v>
      </c>
      <c r="E3874" t="s">
        <v>1</v>
      </c>
      <c r="F3874" t="s">
        <v>353</v>
      </c>
    </row>
    <row r="3875" spans="1:6" hidden="1" x14ac:dyDescent="0.35">
      <c r="A3875" s="110">
        <v>45950</v>
      </c>
      <c r="B3875" t="s">
        <v>204</v>
      </c>
      <c r="D3875">
        <v>0.78</v>
      </c>
      <c r="E3875" t="s">
        <v>3</v>
      </c>
      <c r="F3875" t="s">
        <v>353</v>
      </c>
    </row>
    <row r="3876" spans="1:6" hidden="1" x14ac:dyDescent="0.35">
      <c r="A3876" s="110">
        <v>45950</v>
      </c>
      <c r="B3876" t="s">
        <v>250</v>
      </c>
      <c r="D3876">
        <v>0.88200000000000001</v>
      </c>
      <c r="E3876" t="s">
        <v>3</v>
      </c>
      <c r="F3876" t="s">
        <v>353</v>
      </c>
    </row>
    <row r="3877" spans="1:6" hidden="1" x14ac:dyDescent="0.35">
      <c r="A3877" s="110">
        <v>45950</v>
      </c>
      <c r="B3877" t="s">
        <v>198</v>
      </c>
      <c r="D3877">
        <v>2</v>
      </c>
      <c r="E3877" t="s">
        <v>384</v>
      </c>
      <c r="F3877" t="s">
        <v>353</v>
      </c>
    </row>
    <row r="3878" spans="1:6" hidden="1" x14ac:dyDescent="0.35">
      <c r="A3878" s="110">
        <v>45950</v>
      </c>
      <c r="B3878" t="s">
        <v>206</v>
      </c>
      <c r="D3878">
        <v>4.0999999999999996</v>
      </c>
      <c r="E3878" t="s">
        <v>384</v>
      </c>
      <c r="F3878" t="s">
        <v>353</v>
      </c>
    </row>
    <row r="3879" spans="1:6" hidden="1" x14ac:dyDescent="0.35">
      <c r="A3879" s="110">
        <v>45950</v>
      </c>
      <c r="B3879" t="s">
        <v>661</v>
      </c>
      <c r="D3879">
        <v>0.67500000000000004</v>
      </c>
      <c r="E3879" t="s">
        <v>3</v>
      </c>
      <c r="F3879" t="s">
        <v>353</v>
      </c>
    </row>
    <row r="3880" spans="1:6" hidden="1" x14ac:dyDescent="0.35">
      <c r="A3880" s="110">
        <v>45950</v>
      </c>
      <c r="B3880" t="s">
        <v>221</v>
      </c>
      <c r="D3880">
        <v>0</v>
      </c>
      <c r="E3880" t="s">
        <v>3</v>
      </c>
      <c r="F3880" t="s">
        <v>353</v>
      </c>
    </row>
    <row r="3881" spans="1:6" hidden="1" x14ac:dyDescent="0.35">
      <c r="A3881" s="110">
        <v>45950</v>
      </c>
      <c r="B3881" t="s">
        <v>676</v>
      </c>
      <c r="D3881">
        <v>1.3</v>
      </c>
      <c r="E3881" t="s">
        <v>3</v>
      </c>
      <c r="F3881" t="s">
        <v>353</v>
      </c>
    </row>
    <row r="3882" spans="1:6" hidden="1" x14ac:dyDescent="0.35">
      <c r="A3882" s="110">
        <v>45950</v>
      </c>
      <c r="B3882" t="s">
        <v>677</v>
      </c>
      <c r="D3882">
        <v>0.5</v>
      </c>
      <c r="E3882" t="s">
        <v>3</v>
      </c>
      <c r="F3882" t="s">
        <v>353</v>
      </c>
    </row>
    <row r="3883" spans="1:6" hidden="1" x14ac:dyDescent="0.35">
      <c r="A3883" s="110">
        <v>45950</v>
      </c>
      <c r="B3883" t="s">
        <v>252</v>
      </c>
      <c r="D3883">
        <v>0.97</v>
      </c>
      <c r="E3883" t="s">
        <v>1</v>
      </c>
      <c r="F3883" t="s">
        <v>353</v>
      </c>
    </row>
    <row r="3884" spans="1:6" hidden="1" x14ac:dyDescent="0.35">
      <c r="A3884" s="110">
        <v>45950</v>
      </c>
      <c r="B3884" t="s">
        <v>173</v>
      </c>
      <c r="D3884">
        <v>0.626</v>
      </c>
      <c r="E3884" t="s">
        <v>1</v>
      </c>
      <c r="F3884" t="s">
        <v>353</v>
      </c>
    </row>
    <row r="3885" spans="1:6" hidden="1" x14ac:dyDescent="0.35">
      <c r="A3885" s="110">
        <v>45950</v>
      </c>
      <c r="B3885" t="s">
        <v>218</v>
      </c>
      <c r="D3885">
        <v>0.6</v>
      </c>
      <c r="E3885" t="s">
        <v>1</v>
      </c>
      <c r="F3885" t="s">
        <v>353</v>
      </c>
    </row>
    <row r="3886" spans="1:6" hidden="1" x14ac:dyDescent="0.35">
      <c r="A3886" s="110">
        <v>45950</v>
      </c>
      <c r="B3886" t="s">
        <v>224</v>
      </c>
      <c r="D3886">
        <v>0.79</v>
      </c>
      <c r="E3886" t="s">
        <v>1</v>
      </c>
      <c r="F3886" t="s">
        <v>353</v>
      </c>
    </row>
    <row r="3887" spans="1:6" hidden="1" x14ac:dyDescent="0.35">
      <c r="A3887" s="110">
        <v>45950</v>
      </c>
      <c r="B3887" t="s">
        <v>336</v>
      </c>
      <c r="D3887">
        <v>0.34</v>
      </c>
      <c r="E3887" t="s">
        <v>384</v>
      </c>
      <c r="F3887" t="s">
        <v>353</v>
      </c>
    </row>
    <row r="3888" spans="1:6" hidden="1" x14ac:dyDescent="0.35">
      <c r="A3888" s="110">
        <v>45950</v>
      </c>
      <c r="B3888" t="s">
        <v>174</v>
      </c>
      <c r="D3888">
        <v>0.3</v>
      </c>
      <c r="E3888" t="s">
        <v>1</v>
      </c>
      <c r="F3888" t="s">
        <v>353</v>
      </c>
    </row>
    <row r="3889" spans="1:6" hidden="1" x14ac:dyDescent="0.35">
      <c r="A3889" s="110">
        <v>45950</v>
      </c>
      <c r="B3889" t="s">
        <v>432</v>
      </c>
      <c r="D3889">
        <v>0.16</v>
      </c>
      <c r="E3889" t="s">
        <v>1</v>
      </c>
      <c r="F3889" t="s">
        <v>353</v>
      </c>
    </row>
    <row r="3890" spans="1:6" hidden="1" x14ac:dyDescent="0.35">
      <c r="A3890" s="110">
        <v>45950</v>
      </c>
      <c r="B3890" t="s">
        <v>203</v>
      </c>
      <c r="D3890">
        <v>8</v>
      </c>
      <c r="E3890" t="s">
        <v>384</v>
      </c>
      <c r="F3890" t="s">
        <v>353</v>
      </c>
    </row>
    <row r="3891" spans="1:6" hidden="1" x14ac:dyDescent="0.35">
      <c r="A3891" s="110">
        <v>45950</v>
      </c>
      <c r="B3891" t="s">
        <v>201</v>
      </c>
      <c r="D3891">
        <v>0</v>
      </c>
      <c r="E3891" t="s">
        <v>3</v>
      </c>
      <c r="F3891" t="s">
        <v>353</v>
      </c>
    </row>
    <row r="3892" spans="1:6" hidden="1" x14ac:dyDescent="0.35">
      <c r="A3892" s="110">
        <v>45950</v>
      </c>
      <c r="B3892" t="s">
        <v>202</v>
      </c>
      <c r="D3892">
        <v>1.45</v>
      </c>
      <c r="E3892" t="s">
        <v>3</v>
      </c>
      <c r="F3892" t="s">
        <v>353</v>
      </c>
    </row>
    <row r="3893" spans="1:6" hidden="1" x14ac:dyDescent="0.35">
      <c r="A3893" s="110">
        <v>45950</v>
      </c>
      <c r="B3893" t="s">
        <v>200</v>
      </c>
      <c r="D3893">
        <v>3</v>
      </c>
      <c r="E3893" t="s">
        <v>3</v>
      </c>
      <c r="F3893" t="s">
        <v>353</v>
      </c>
    </row>
    <row r="3894" spans="1:6" hidden="1" x14ac:dyDescent="0.35">
      <c r="A3894" s="110">
        <v>45950</v>
      </c>
      <c r="B3894" t="s">
        <v>339</v>
      </c>
      <c r="D3894">
        <v>0.24399999999999999</v>
      </c>
      <c r="E3894" t="s">
        <v>384</v>
      </c>
      <c r="F3894" t="s">
        <v>353</v>
      </c>
    </row>
    <row r="3895" spans="1:6" hidden="1" x14ac:dyDescent="0.35">
      <c r="A3895" s="110">
        <v>45950</v>
      </c>
      <c r="B3895" t="s">
        <v>219</v>
      </c>
      <c r="D3895">
        <v>0.88600000000000001</v>
      </c>
      <c r="E3895" t="s">
        <v>1</v>
      </c>
      <c r="F3895" t="s">
        <v>353</v>
      </c>
    </row>
    <row r="3896" spans="1:6" hidden="1" x14ac:dyDescent="0.35">
      <c r="A3896" s="110">
        <v>45950</v>
      </c>
      <c r="B3896" t="s">
        <v>281</v>
      </c>
      <c r="D3896">
        <v>0.23699999999999999</v>
      </c>
      <c r="E3896" t="s">
        <v>384</v>
      </c>
      <c r="F3896" t="s">
        <v>353</v>
      </c>
    </row>
    <row r="3897" spans="1:6" hidden="1" x14ac:dyDescent="0.35">
      <c r="A3897" s="110">
        <v>45950</v>
      </c>
      <c r="B3897" t="s">
        <v>235</v>
      </c>
      <c r="D3897">
        <v>0.94</v>
      </c>
      <c r="E3897" t="s">
        <v>384</v>
      </c>
      <c r="F3897" t="s">
        <v>353</v>
      </c>
    </row>
    <row r="3898" spans="1:6" hidden="1" x14ac:dyDescent="0.35">
      <c r="A3898" s="110">
        <v>45950</v>
      </c>
      <c r="B3898" t="s">
        <v>236</v>
      </c>
      <c r="D3898">
        <v>1.7050000000000001</v>
      </c>
      <c r="E3898" t="s">
        <v>384</v>
      </c>
      <c r="F3898" t="s">
        <v>353</v>
      </c>
    </row>
    <row r="3899" spans="1:6" hidden="1" x14ac:dyDescent="0.35">
      <c r="A3899" s="110">
        <v>45950</v>
      </c>
      <c r="B3899" t="s">
        <v>225</v>
      </c>
      <c r="D3899">
        <v>5</v>
      </c>
      <c r="E3899" t="s">
        <v>1</v>
      </c>
      <c r="F3899" t="s">
        <v>353</v>
      </c>
    </row>
    <row r="3900" spans="1:6" hidden="1" x14ac:dyDescent="0.35">
      <c r="A3900" s="110">
        <v>45950</v>
      </c>
      <c r="B3900" t="s">
        <v>110</v>
      </c>
      <c r="D3900">
        <v>5.5</v>
      </c>
      <c r="E3900" t="s">
        <v>3</v>
      </c>
      <c r="F3900" t="s">
        <v>353</v>
      </c>
    </row>
    <row r="3901" spans="1:6" hidden="1" x14ac:dyDescent="0.35">
      <c r="A3901" s="110">
        <v>45950</v>
      </c>
      <c r="B3901" t="s">
        <v>241</v>
      </c>
      <c r="D3901">
        <v>8</v>
      </c>
      <c r="E3901" t="s">
        <v>384</v>
      </c>
      <c r="F3901" t="s">
        <v>353</v>
      </c>
    </row>
    <row r="3902" spans="1:6" hidden="1" x14ac:dyDescent="0.35">
      <c r="A3902" s="110">
        <v>45950</v>
      </c>
      <c r="B3902" t="s">
        <v>179</v>
      </c>
      <c r="D3902">
        <v>0.25</v>
      </c>
      <c r="E3902" t="s">
        <v>384</v>
      </c>
      <c r="F3902" t="s">
        <v>353</v>
      </c>
    </row>
    <row r="3903" spans="1:6" hidden="1" x14ac:dyDescent="0.35">
      <c r="A3903" s="110">
        <v>45950</v>
      </c>
      <c r="B3903" t="s">
        <v>335</v>
      </c>
      <c r="D3903">
        <v>9</v>
      </c>
      <c r="E3903" t="s">
        <v>3</v>
      </c>
      <c r="F3903" t="s">
        <v>353</v>
      </c>
    </row>
    <row r="3904" spans="1:6" hidden="1" x14ac:dyDescent="0.35">
      <c r="A3904" s="110">
        <v>45950</v>
      </c>
      <c r="B3904" t="s">
        <v>25</v>
      </c>
      <c r="D3904">
        <v>1.5</v>
      </c>
      <c r="E3904" t="s">
        <v>3</v>
      </c>
      <c r="F3904" t="s">
        <v>353</v>
      </c>
    </row>
    <row r="3905" spans="1:6" hidden="1" x14ac:dyDescent="0.35">
      <c r="A3905" s="110">
        <v>45950</v>
      </c>
      <c r="B3905" t="s">
        <v>127</v>
      </c>
      <c r="D3905">
        <v>5</v>
      </c>
      <c r="E3905" t="s">
        <v>383</v>
      </c>
      <c r="F3905" t="s">
        <v>353</v>
      </c>
    </row>
    <row r="3906" spans="1:6" hidden="1" x14ac:dyDescent="0.35">
      <c r="A3906" s="110">
        <v>45950</v>
      </c>
      <c r="B3906" t="s">
        <v>193</v>
      </c>
      <c r="D3906">
        <v>5</v>
      </c>
      <c r="E3906" t="s">
        <v>383</v>
      </c>
      <c r="F3906" t="s">
        <v>353</v>
      </c>
    </row>
    <row r="3907" spans="1:6" hidden="1" x14ac:dyDescent="0.35">
      <c r="A3907" s="110">
        <v>45950</v>
      </c>
      <c r="B3907" t="s">
        <v>216</v>
      </c>
      <c r="D3907">
        <v>0.2</v>
      </c>
      <c r="E3907" t="s">
        <v>384</v>
      </c>
      <c r="F3907" t="s">
        <v>353</v>
      </c>
    </row>
    <row r="3908" spans="1:6" hidden="1" x14ac:dyDescent="0.35">
      <c r="A3908" s="110">
        <v>45950</v>
      </c>
      <c r="B3908" t="s">
        <v>331</v>
      </c>
      <c r="D3908">
        <v>4.2</v>
      </c>
      <c r="E3908">
        <v>0</v>
      </c>
      <c r="F3908" t="s">
        <v>353</v>
      </c>
    </row>
    <row r="3909" spans="1:6" hidden="1" x14ac:dyDescent="0.35">
      <c r="A3909" s="110">
        <v>45950</v>
      </c>
      <c r="B3909" t="s">
        <v>102</v>
      </c>
      <c r="D3909">
        <v>2.8</v>
      </c>
      <c r="E3909" t="s">
        <v>3</v>
      </c>
      <c r="F3909" t="s">
        <v>353</v>
      </c>
    </row>
    <row r="3910" spans="1:6" hidden="1" x14ac:dyDescent="0.35">
      <c r="A3910" s="110">
        <v>45950</v>
      </c>
      <c r="B3910" t="s">
        <v>333</v>
      </c>
      <c r="D3910">
        <v>3</v>
      </c>
      <c r="E3910" t="s">
        <v>3</v>
      </c>
      <c r="F3910" t="s">
        <v>353</v>
      </c>
    </row>
    <row r="3911" spans="1:6" hidden="1" x14ac:dyDescent="0.35">
      <c r="A3911" s="110">
        <v>45950</v>
      </c>
      <c r="B3911" t="s">
        <v>678</v>
      </c>
      <c r="D3911">
        <v>10</v>
      </c>
      <c r="E3911" t="s">
        <v>386</v>
      </c>
      <c r="F3911" t="s">
        <v>353</v>
      </c>
    </row>
    <row r="3912" spans="1:6" hidden="1" x14ac:dyDescent="0.35">
      <c r="A3912" s="110">
        <v>45950</v>
      </c>
      <c r="B3912" t="s">
        <v>634</v>
      </c>
      <c r="D3912">
        <v>21</v>
      </c>
      <c r="E3912" t="s">
        <v>3</v>
      </c>
      <c r="F3912" t="s">
        <v>353</v>
      </c>
    </row>
    <row r="3913" spans="1:6" hidden="1" x14ac:dyDescent="0.35">
      <c r="A3913" s="110">
        <v>45950</v>
      </c>
      <c r="B3913" t="s">
        <v>340</v>
      </c>
      <c r="D3913">
        <v>0.88</v>
      </c>
      <c r="E3913" t="s">
        <v>3</v>
      </c>
      <c r="F3913" t="s">
        <v>353</v>
      </c>
    </row>
    <row r="3914" spans="1:6" hidden="1" x14ac:dyDescent="0.35">
      <c r="A3914" s="110">
        <v>45950</v>
      </c>
      <c r="B3914" t="s">
        <v>168</v>
      </c>
      <c r="D3914">
        <v>2.2000000000000002</v>
      </c>
      <c r="E3914" t="s">
        <v>313</v>
      </c>
      <c r="F3914" t="s">
        <v>353</v>
      </c>
    </row>
    <row r="3915" spans="1:6" hidden="1" x14ac:dyDescent="0.35">
      <c r="A3915" s="110">
        <v>45950</v>
      </c>
      <c r="B3915" t="s">
        <v>171</v>
      </c>
      <c r="D3915">
        <v>0.19</v>
      </c>
      <c r="E3915" t="s">
        <v>313</v>
      </c>
      <c r="F3915" t="s">
        <v>353</v>
      </c>
    </row>
    <row r="3916" spans="1:6" hidden="1" x14ac:dyDescent="0.35">
      <c r="A3916" s="110">
        <v>45950</v>
      </c>
      <c r="B3916" t="s">
        <v>341</v>
      </c>
      <c r="D3916">
        <v>1</v>
      </c>
      <c r="E3916" t="s">
        <v>313</v>
      </c>
      <c r="F3916" t="s">
        <v>353</v>
      </c>
    </row>
    <row r="3917" spans="1:6" hidden="1" x14ac:dyDescent="0.35">
      <c r="A3917" s="110">
        <v>45950</v>
      </c>
      <c r="B3917" t="s">
        <v>153</v>
      </c>
      <c r="D3917">
        <v>5.2</v>
      </c>
      <c r="E3917" t="s">
        <v>386</v>
      </c>
      <c r="F3917" t="s">
        <v>353</v>
      </c>
    </row>
    <row r="3918" spans="1:6" hidden="1" x14ac:dyDescent="0.35">
      <c r="A3918" s="110">
        <v>45950</v>
      </c>
      <c r="B3918" t="s">
        <v>232</v>
      </c>
      <c r="E3918" t="s">
        <v>386</v>
      </c>
      <c r="F3918" t="s">
        <v>353</v>
      </c>
    </row>
    <row r="3919" spans="1:6" hidden="1" x14ac:dyDescent="0.35">
      <c r="A3919" s="110">
        <v>45950</v>
      </c>
      <c r="B3919" t="s">
        <v>152</v>
      </c>
      <c r="D3919">
        <v>0.5</v>
      </c>
      <c r="E3919" t="s">
        <v>386</v>
      </c>
      <c r="F3919" t="s">
        <v>353</v>
      </c>
    </row>
    <row r="3920" spans="1:6" hidden="1" x14ac:dyDescent="0.35">
      <c r="A3920" s="110">
        <v>45950</v>
      </c>
      <c r="B3920" t="s">
        <v>666</v>
      </c>
      <c r="E3920" t="s">
        <v>386</v>
      </c>
      <c r="F3920" t="s">
        <v>353</v>
      </c>
    </row>
    <row r="3921" spans="1:6" hidden="1" x14ac:dyDescent="0.35">
      <c r="A3921" s="110">
        <v>45950</v>
      </c>
      <c r="B3921" t="s">
        <v>154</v>
      </c>
      <c r="E3921" t="s">
        <v>386</v>
      </c>
      <c r="F3921" t="s">
        <v>353</v>
      </c>
    </row>
    <row r="3922" spans="1:6" hidden="1" x14ac:dyDescent="0.35">
      <c r="A3922" s="110">
        <v>45950</v>
      </c>
      <c r="B3922" t="s">
        <v>156</v>
      </c>
      <c r="E3922" t="s">
        <v>386</v>
      </c>
      <c r="F3922" t="s">
        <v>353</v>
      </c>
    </row>
    <row r="3923" spans="1:6" hidden="1" x14ac:dyDescent="0.35">
      <c r="A3923" s="110">
        <v>45950</v>
      </c>
      <c r="B3923" t="s">
        <v>503</v>
      </c>
      <c r="E3923" t="s">
        <v>386</v>
      </c>
      <c r="F3923" t="s">
        <v>353</v>
      </c>
    </row>
    <row r="3924" spans="1:6" hidden="1" x14ac:dyDescent="0.35">
      <c r="A3924" s="110">
        <v>45950</v>
      </c>
      <c r="B3924" t="s">
        <v>498</v>
      </c>
      <c r="E3924">
        <v>0</v>
      </c>
      <c r="F3924" t="s">
        <v>353</v>
      </c>
    </row>
    <row r="3925" spans="1:6" hidden="1" x14ac:dyDescent="0.35">
      <c r="A3925" s="110">
        <v>45950</v>
      </c>
      <c r="B3925" t="s">
        <v>163</v>
      </c>
      <c r="D3925">
        <v>0.57999999999999996</v>
      </c>
      <c r="E3925" t="s">
        <v>386</v>
      </c>
      <c r="F3925" t="s">
        <v>353</v>
      </c>
    </row>
    <row r="3926" spans="1:6" hidden="1" x14ac:dyDescent="0.35">
      <c r="A3926" s="110">
        <v>45950</v>
      </c>
      <c r="B3926" t="s">
        <v>45</v>
      </c>
      <c r="D3926">
        <v>1.3</v>
      </c>
      <c r="E3926" t="s">
        <v>386</v>
      </c>
      <c r="F3926" t="s">
        <v>353</v>
      </c>
    </row>
    <row r="3927" spans="1:6" hidden="1" x14ac:dyDescent="0.35">
      <c r="A3927" s="110">
        <v>45950</v>
      </c>
      <c r="B3927" t="s">
        <v>434</v>
      </c>
      <c r="D3927">
        <v>0</v>
      </c>
      <c r="E3927" t="s">
        <v>3</v>
      </c>
      <c r="F3927" t="s">
        <v>353</v>
      </c>
    </row>
    <row r="3928" spans="1:6" hidden="1" x14ac:dyDescent="0.35">
      <c r="A3928" s="110">
        <v>45950</v>
      </c>
      <c r="B3928" t="s">
        <v>342</v>
      </c>
      <c r="D3928">
        <v>4</v>
      </c>
      <c r="E3928" t="s">
        <v>7</v>
      </c>
      <c r="F3928" t="s">
        <v>353</v>
      </c>
    </row>
    <row r="3929" spans="1:6" hidden="1" x14ac:dyDescent="0.35">
      <c r="A3929" s="110">
        <v>45950</v>
      </c>
      <c r="B3929" t="s">
        <v>300</v>
      </c>
      <c r="D3929">
        <v>4</v>
      </c>
      <c r="E3929" t="s">
        <v>7</v>
      </c>
      <c r="F3929" t="s">
        <v>353</v>
      </c>
    </row>
    <row r="3930" spans="1:6" hidden="1" x14ac:dyDescent="0.35">
      <c r="A3930" s="110">
        <v>45957</v>
      </c>
      <c r="B3930" t="s">
        <v>483</v>
      </c>
      <c r="D3930">
        <v>20</v>
      </c>
      <c r="E3930" t="s">
        <v>5</v>
      </c>
      <c r="F3930" t="s">
        <v>353</v>
      </c>
    </row>
    <row r="3931" spans="1:6" hidden="1" x14ac:dyDescent="0.35">
      <c r="A3931" s="110">
        <v>45957</v>
      </c>
      <c r="B3931" t="s">
        <v>145</v>
      </c>
      <c r="C3931" t="s">
        <v>438</v>
      </c>
      <c r="D3931">
        <v>0.5</v>
      </c>
      <c r="E3931" t="s">
        <v>5</v>
      </c>
      <c r="F3931" t="s">
        <v>356</v>
      </c>
    </row>
    <row r="3932" spans="1:6" hidden="1" x14ac:dyDescent="0.35">
      <c r="A3932" s="110">
        <v>45957</v>
      </c>
      <c r="B3932" t="s">
        <v>150</v>
      </c>
      <c r="C3932" t="s">
        <v>264</v>
      </c>
      <c r="D3932">
        <v>3</v>
      </c>
      <c r="E3932" t="s">
        <v>5</v>
      </c>
      <c r="F3932" t="s">
        <v>356</v>
      </c>
    </row>
    <row r="3933" spans="1:6" hidden="1" x14ac:dyDescent="0.35">
      <c r="A3933" s="110">
        <v>45957</v>
      </c>
      <c r="B3933" t="s">
        <v>146</v>
      </c>
      <c r="C3933" t="s">
        <v>264</v>
      </c>
      <c r="D3933">
        <v>42</v>
      </c>
      <c r="E3933" t="s">
        <v>5</v>
      </c>
      <c r="F3933" t="s">
        <v>356</v>
      </c>
    </row>
    <row r="3934" spans="1:6" hidden="1" x14ac:dyDescent="0.35">
      <c r="A3934" s="110">
        <v>45957</v>
      </c>
      <c r="B3934" t="s">
        <v>138</v>
      </c>
      <c r="C3934" t="s">
        <v>264</v>
      </c>
      <c r="D3934">
        <v>57</v>
      </c>
      <c r="E3934" t="s">
        <v>5</v>
      </c>
      <c r="F3934" t="s">
        <v>356</v>
      </c>
    </row>
    <row r="3935" spans="1:6" hidden="1" x14ac:dyDescent="0.35">
      <c r="A3935" s="110">
        <v>45957</v>
      </c>
      <c r="B3935" t="s">
        <v>142</v>
      </c>
      <c r="C3935" t="s">
        <v>282</v>
      </c>
      <c r="D3935">
        <v>0</v>
      </c>
      <c r="E3935" t="s">
        <v>5</v>
      </c>
      <c r="F3935" t="s">
        <v>356</v>
      </c>
    </row>
    <row r="3936" spans="1:6" hidden="1" x14ac:dyDescent="0.35">
      <c r="A3936" s="110">
        <v>45957</v>
      </c>
      <c r="B3936" t="s">
        <v>258</v>
      </c>
      <c r="C3936" t="s">
        <v>282</v>
      </c>
      <c r="D3936">
        <v>0</v>
      </c>
      <c r="E3936" t="s">
        <v>5</v>
      </c>
      <c r="F3936" t="s">
        <v>356</v>
      </c>
    </row>
    <row r="3937" spans="1:6" hidden="1" x14ac:dyDescent="0.35">
      <c r="A3937" s="110">
        <v>45957</v>
      </c>
      <c r="B3937" t="s">
        <v>226</v>
      </c>
      <c r="C3937" t="s">
        <v>282</v>
      </c>
      <c r="D3937">
        <v>1</v>
      </c>
      <c r="E3937" t="s">
        <v>5</v>
      </c>
      <c r="F3937" t="s">
        <v>356</v>
      </c>
    </row>
    <row r="3938" spans="1:6" hidden="1" x14ac:dyDescent="0.35">
      <c r="A3938" s="110">
        <v>45957</v>
      </c>
      <c r="B3938" t="s">
        <v>137</v>
      </c>
      <c r="C3938" t="s">
        <v>282</v>
      </c>
      <c r="D3938">
        <v>1</v>
      </c>
      <c r="E3938" t="s">
        <v>5</v>
      </c>
      <c r="F3938" t="s">
        <v>356</v>
      </c>
    </row>
    <row r="3939" spans="1:6" hidden="1" x14ac:dyDescent="0.35">
      <c r="A3939" s="110">
        <v>45957</v>
      </c>
      <c r="B3939" t="s">
        <v>136</v>
      </c>
      <c r="C3939" t="s">
        <v>264</v>
      </c>
      <c r="D3939">
        <v>24</v>
      </c>
      <c r="E3939" t="s">
        <v>5</v>
      </c>
      <c r="F3939" t="s">
        <v>356</v>
      </c>
    </row>
    <row r="3940" spans="1:6" hidden="1" x14ac:dyDescent="0.35">
      <c r="A3940" s="110">
        <v>45957</v>
      </c>
      <c r="B3940" t="s">
        <v>147</v>
      </c>
      <c r="C3940" t="s">
        <v>264</v>
      </c>
      <c r="D3940">
        <v>24</v>
      </c>
      <c r="E3940" t="s">
        <v>5</v>
      </c>
      <c r="F3940" t="s">
        <v>356</v>
      </c>
    </row>
    <row r="3941" spans="1:6" hidden="1" x14ac:dyDescent="0.35">
      <c r="A3941" s="110">
        <v>45957</v>
      </c>
      <c r="B3941" t="s">
        <v>135</v>
      </c>
      <c r="C3941" t="s">
        <v>264</v>
      </c>
      <c r="D3941">
        <v>0</v>
      </c>
      <c r="E3941" t="s">
        <v>5</v>
      </c>
      <c r="F3941" t="s">
        <v>356</v>
      </c>
    </row>
    <row r="3942" spans="1:6" hidden="1" x14ac:dyDescent="0.35">
      <c r="A3942" s="110">
        <v>45957</v>
      </c>
      <c r="B3942" t="s">
        <v>139</v>
      </c>
      <c r="C3942" t="s">
        <v>264</v>
      </c>
      <c r="D3942">
        <v>1</v>
      </c>
      <c r="E3942" t="s">
        <v>5</v>
      </c>
      <c r="F3942" t="s">
        <v>356</v>
      </c>
    </row>
    <row r="3943" spans="1:6" hidden="1" x14ac:dyDescent="0.35">
      <c r="A3943" s="110">
        <v>45957</v>
      </c>
      <c r="B3943" t="s">
        <v>131</v>
      </c>
      <c r="E3943" t="s">
        <v>5</v>
      </c>
      <c r="F3943" t="s">
        <v>356</v>
      </c>
    </row>
    <row r="3944" spans="1:6" hidden="1" x14ac:dyDescent="0.35">
      <c r="A3944" s="110">
        <v>45957</v>
      </c>
      <c r="B3944" t="s">
        <v>140</v>
      </c>
      <c r="C3944" t="s">
        <v>282</v>
      </c>
      <c r="D3944">
        <v>12</v>
      </c>
      <c r="E3944" t="s">
        <v>5</v>
      </c>
      <c r="F3944" t="s">
        <v>356</v>
      </c>
    </row>
    <row r="3945" spans="1:6" hidden="1" x14ac:dyDescent="0.35">
      <c r="A3945" s="110">
        <v>45957</v>
      </c>
      <c r="B3945" t="s">
        <v>290</v>
      </c>
      <c r="C3945" t="s">
        <v>254</v>
      </c>
      <c r="D3945">
        <v>1</v>
      </c>
      <c r="E3945" t="s">
        <v>5</v>
      </c>
      <c r="F3945" t="s">
        <v>356</v>
      </c>
    </row>
    <row r="3946" spans="1:6" hidden="1" x14ac:dyDescent="0.35">
      <c r="A3946" s="110">
        <v>45957</v>
      </c>
      <c r="B3946" t="s">
        <v>143</v>
      </c>
      <c r="C3946" t="s">
        <v>439</v>
      </c>
      <c r="E3946" t="s">
        <v>5</v>
      </c>
      <c r="F3946" t="s">
        <v>356</v>
      </c>
    </row>
    <row r="3947" spans="1:6" hidden="1" x14ac:dyDescent="0.35">
      <c r="A3947" s="110">
        <v>45957</v>
      </c>
      <c r="B3947" t="s">
        <v>227</v>
      </c>
      <c r="E3947" t="s">
        <v>5</v>
      </c>
      <c r="F3947" t="s">
        <v>356</v>
      </c>
    </row>
    <row r="3948" spans="1:6" hidden="1" x14ac:dyDescent="0.35">
      <c r="A3948" s="110">
        <v>45957</v>
      </c>
      <c r="B3948" t="s">
        <v>148</v>
      </c>
      <c r="C3948" t="s">
        <v>282</v>
      </c>
      <c r="D3948">
        <v>0.5</v>
      </c>
      <c r="E3948" t="s">
        <v>5</v>
      </c>
      <c r="F3948" t="s">
        <v>356</v>
      </c>
    </row>
    <row r="3949" spans="1:6" hidden="1" x14ac:dyDescent="0.35">
      <c r="A3949" s="110">
        <v>45957</v>
      </c>
      <c r="B3949" t="s">
        <v>149</v>
      </c>
      <c r="C3949" t="s">
        <v>282</v>
      </c>
      <c r="D3949">
        <v>1</v>
      </c>
      <c r="E3949" t="s">
        <v>5</v>
      </c>
      <c r="F3949" t="s">
        <v>356</v>
      </c>
    </row>
    <row r="3950" spans="1:6" hidden="1" x14ac:dyDescent="0.35">
      <c r="A3950" s="110">
        <v>45957</v>
      </c>
      <c r="B3950" t="s">
        <v>289</v>
      </c>
      <c r="C3950" t="s">
        <v>264</v>
      </c>
      <c r="D3950">
        <v>17</v>
      </c>
      <c r="E3950" t="s">
        <v>5</v>
      </c>
      <c r="F3950" t="s">
        <v>356</v>
      </c>
    </row>
    <row r="3951" spans="1:6" hidden="1" x14ac:dyDescent="0.35">
      <c r="A3951" s="110">
        <v>45957</v>
      </c>
      <c r="B3951" t="s">
        <v>132</v>
      </c>
      <c r="C3951" t="s">
        <v>264</v>
      </c>
      <c r="D3951">
        <v>8</v>
      </c>
      <c r="E3951" t="s">
        <v>5</v>
      </c>
      <c r="F3951" t="s">
        <v>356</v>
      </c>
    </row>
    <row r="3952" spans="1:6" hidden="1" x14ac:dyDescent="0.35">
      <c r="A3952" s="110">
        <v>45957</v>
      </c>
      <c r="B3952" t="s">
        <v>144</v>
      </c>
      <c r="C3952" t="s">
        <v>264</v>
      </c>
      <c r="D3952">
        <v>7</v>
      </c>
      <c r="E3952" t="s">
        <v>5</v>
      </c>
      <c r="F3952" t="s">
        <v>356</v>
      </c>
    </row>
    <row r="3953" spans="1:6" hidden="1" x14ac:dyDescent="0.35">
      <c r="A3953" s="110">
        <v>45957</v>
      </c>
      <c r="B3953" t="s">
        <v>349</v>
      </c>
      <c r="C3953" t="s">
        <v>438</v>
      </c>
      <c r="D3953">
        <v>5</v>
      </c>
      <c r="E3953" t="s">
        <v>5</v>
      </c>
      <c r="F3953" t="s">
        <v>356</v>
      </c>
    </row>
    <row r="3954" spans="1:6" hidden="1" x14ac:dyDescent="0.35">
      <c r="A3954" s="110">
        <v>45957</v>
      </c>
      <c r="B3954" t="s">
        <v>134</v>
      </c>
      <c r="C3954" t="s">
        <v>440</v>
      </c>
      <c r="E3954" t="s">
        <v>5</v>
      </c>
      <c r="F3954" t="s">
        <v>356</v>
      </c>
    </row>
    <row r="3955" spans="1:6" hidden="1" x14ac:dyDescent="0.35">
      <c r="A3955" s="110">
        <v>45957</v>
      </c>
      <c r="B3955" t="s">
        <v>453</v>
      </c>
      <c r="C3955" t="s">
        <v>264</v>
      </c>
      <c r="D3955">
        <v>41</v>
      </c>
      <c r="E3955" t="s">
        <v>5</v>
      </c>
      <c r="F3955" t="s">
        <v>356</v>
      </c>
    </row>
    <row r="3956" spans="1:6" hidden="1" x14ac:dyDescent="0.35">
      <c r="A3956" s="110">
        <v>45957</v>
      </c>
      <c r="B3956" t="s">
        <v>441</v>
      </c>
      <c r="C3956" t="s">
        <v>264</v>
      </c>
      <c r="E3956" t="s">
        <v>5</v>
      </c>
      <c r="F3956" t="s">
        <v>356</v>
      </c>
    </row>
    <row r="3957" spans="1:6" hidden="1" x14ac:dyDescent="0.35">
      <c r="A3957" s="110">
        <v>45957</v>
      </c>
      <c r="B3957" t="s">
        <v>442</v>
      </c>
      <c r="C3957" t="s">
        <v>264</v>
      </c>
      <c r="D3957">
        <v>13</v>
      </c>
      <c r="E3957" t="s">
        <v>5</v>
      </c>
      <c r="F3957" t="s">
        <v>356</v>
      </c>
    </row>
    <row r="3958" spans="1:6" hidden="1" x14ac:dyDescent="0.35">
      <c r="A3958" s="110">
        <v>45957</v>
      </c>
      <c r="B3958" t="s">
        <v>443</v>
      </c>
      <c r="C3958" t="s">
        <v>264</v>
      </c>
      <c r="D3958">
        <v>38</v>
      </c>
      <c r="E3958" t="s">
        <v>5</v>
      </c>
      <c r="F3958" t="s">
        <v>356</v>
      </c>
    </row>
    <row r="3959" spans="1:6" hidden="1" x14ac:dyDescent="0.35">
      <c r="A3959" s="110">
        <v>45957</v>
      </c>
      <c r="B3959" t="s">
        <v>455</v>
      </c>
      <c r="C3959" t="s">
        <v>264</v>
      </c>
      <c r="D3959">
        <v>31</v>
      </c>
      <c r="E3959" t="s">
        <v>5</v>
      </c>
      <c r="F3959" t="s">
        <v>356</v>
      </c>
    </row>
    <row r="3960" spans="1:6" hidden="1" x14ac:dyDescent="0.35">
      <c r="A3960" s="110">
        <v>45957</v>
      </c>
      <c r="B3960" t="s">
        <v>444</v>
      </c>
      <c r="C3960" t="s">
        <v>438</v>
      </c>
      <c r="D3960">
        <v>1</v>
      </c>
      <c r="E3960" t="s">
        <v>5</v>
      </c>
      <c r="F3960" t="s">
        <v>356</v>
      </c>
    </row>
    <row r="3961" spans="1:6" hidden="1" x14ac:dyDescent="0.35">
      <c r="A3961" s="110">
        <v>45957</v>
      </c>
      <c r="B3961" t="s">
        <v>445</v>
      </c>
      <c r="C3961" t="s">
        <v>439</v>
      </c>
      <c r="E3961" t="s">
        <v>5</v>
      </c>
      <c r="F3961" t="s">
        <v>356</v>
      </c>
    </row>
    <row r="3962" spans="1:6" hidden="1" x14ac:dyDescent="0.35">
      <c r="A3962" s="110">
        <v>45957</v>
      </c>
      <c r="B3962" t="s">
        <v>446</v>
      </c>
      <c r="C3962" t="s">
        <v>439</v>
      </c>
      <c r="E3962" t="s">
        <v>5</v>
      </c>
      <c r="F3962" t="s">
        <v>356</v>
      </c>
    </row>
    <row r="3963" spans="1:6" hidden="1" x14ac:dyDescent="0.35">
      <c r="A3963" s="110">
        <v>45957</v>
      </c>
      <c r="B3963" t="s">
        <v>447</v>
      </c>
      <c r="C3963" t="s">
        <v>264</v>
      </c>
      <c r="D3963">
        <v>31</v>
      </c>
      <c r="E3963" t="s">
        <v>5</v>
      </c>
      <c r="F3963" t="s">
        <v>356</v>
      </c>
    </row>
    <row r="3964" spans="1:6" hidden="1" x14ac:dyDescent="0.35">
      <c r="A3964" s="110">
        <v>45957</v>
      </c>
      <c r="B3964" t="s">
        <v>448</v>
      </c>
      <c r="C3964" t="s">
        <v>264</v>
      </c>
      <c r="D3964">
        <v>52</v>
      </c>
      <c r="E3964" t="s">
        <v>5</v>
      </c>
      <c r="F3964" t="s">
        <v>356</v>
      </c>
    </row>
    <row r="3965" spans="1:6" hidden="1" x14ac:dyDescent="0.35">
      <c r="A3965" s="110">
        <v>45957</v>
      </c>
      <c r="B3965" t="s">
        <v>467</v>
      </c>
      <c r="C3965" t="s">
        <v>264</v>
      </c>
      <c r="D3965">
        <v>298</v>
      </c>
      <c r="E3965" t="s">
        <v>5</v>
      </c>
      <c r="F3965" t="s">
        <v>356</v>
      </c>
    </row>
    <row r="3966" spans="1:6" hidden="1" x14ac:dyDescent="0.35">
      <c r="A3966" s="110">
        <v>45957</v>
      </c>
      <c r="B3966" t="s">
        <v>453</v>
      </c>
      <c r="C3966" t="s">
        <v>264</v>
      </c>
      <c r="D3966">
        <v>41</v>
      </c>
      <c r="E3966" t="s">
        <v>5</v>
      </c>
      <c r="F3966" t="s">
        <v>356</v>
      </c>
    </row>
    <row r="3967" spans="1:6" hidden="1" x14ac:dyDescent="0.35">
      <c r="A3967" s="110">
        <v>45957</v>
      </c>
      <c r="B3967" t="s">
        <v>468</v>
      </c>
      <c r="C3967" t="s">
        <v>264</v>
      </c>
      <c r="D3967">
        <v>13</v>
      </c>
      <c r="E3967" t="s">
        <v>5</v>
      </c>
      <c r="F3967" t="s">
        <v>356</v>
      </c>
    </row>
    <row r="3968" spans="1:6" hidden="1" x14ac:dyDescent="0.35">
      <c r="A3968" s="110">
        <v>45957</v>
      </c>
      <c r="B3968" t="s">
        <v>469</v>
      </c>
      <c r="C3968" t="s">
        <v>264</v>
      </c>
      <c r="D3968">
        <v>34</v>
      </c>
      <c r="E3968" t="s">
        <v>5</v>
      </c>
      <c r="F3968" t="s">
        <v>356</v>
      </c>
    </row>
    <row r="3969" spans="1:6" hidden="1" x14ac:dyDescent="0.35">
      <c r="A3969" s="110">
        <v>45957</v>
      </c>
      <c r="B3969" t="s">
        <v>470</v>
      </c>
      <c r="C3969" t="s">
        <v>264</v>
      </c>
      <c r="D3969">
        <v>34</v>
      </c>
      <c r="E3969" t="s">
        <v>5</v>
      </c>
      <c r="F3969" t="s">
        <v>356</v>
      </c>
    </row>
    <row r="3970" spans="1:6" hidden="1" x14ac:dyDescent="0.35">
      <c r="A3970" s="110">
        <v>45957</v>
      </c>
      <c r="B3970" t="s">
        <v>519</v>
      </c>
      <c r="C3970" t="s">
        <v>264</v>
      </c>
      <c r="D3970">
        <v>11</v>
      </c>
      <c r="E3970" t="s">
        <v>5</v>
      </c>
      <c r="F3970" t="s">
        <v>356</v>
      </c>
    </row>
    <row r="3971" spans="1:6" hidden="1" x14ac:dyDescent="0.35">
      <c r="A3971" s="110">
        <v>45957</v>
      </c>
      <c r="B3971" t="s">
        <v>520</v>
      </c>
      <c r="C3971" t="s">
        <v>264</v>
      </c>
      <c r="D3971">
        <v>50</v>
      </c>
      <c r="E3971" t="s">
        <v>5</v>
      </c>
      <c r="F3971" t="s">
        <v>356</v>
      </c>
    </row>
    <row r="3972" spans="1:6" hidden="1" x14ac:dyDescent="0.35">
      <c r="A3972" s="110">
        <v>45957</v>
      </c>
      <c r="B3972" t="s">
        <v>521</v>
      </c>
      <c r="C3972" t="s">
        <v>264</v>
      </c>
      <c r="D3972">
        <v>329</v>
      </c>
      <c r="E3972" t="s">
        <v>5</v>
      </c>
      <c r="F3972" t="s">
        <v>356</v>
      </c>
    </row>
    <row r="3973" spans="1:6" hidden="1" x14ac:dyDescent="0.35">
      <c r="A3973" s="110">
        <v>45957</v>
      </c>
      <c r="B3973" t="s">
        <v>522</v>
      </c>
      <c r="C3973" t="s">
        <v>264</v>
      </c>
      <c r="D3973">
        <v>259</v>
      </c>
      <c r="E3973" t="s">
        <v>5</v>
      </c>
      <c r="F3973" t="s">
        <v>356</v>
      </c>
    </row>
    <row r="3974" spans="1:6" hidden="1" x14ac:dyDescent="0.35">
      <c r="A3974" s="110">
        <v>45957</v>
      </c>
      <c r="B3974" t="s">
        <v>523</v>
      </c>
      <c r="C3974" t="s">
        <v>264</v>
      </c>
      <c r="D3974">
        <v>329</v>
      </c>
      <c r="E3974" t="s">
        <v>5</v>
      </c>
      <c r="F3974" t="s">
        <v>356</v>
      </c>
    </row>
    <row r="3975" spans="1:6" hidden="1" x14ac:dyDescent="0.35">
      <c r="A3975" s="110">
        <v>45957</v>
      </c>
      <c r="B3975" t="s">
        <v>524</v>
      </c>
      <c r="C3975" t="s">
        <v>264</v>
      </c>
      <c r="D3975">
        <v>426</v>
      </c>
      <c r="E3975" t="s">
        <v>5</v>
      </c>
      <c r="F3975" t="s">
        <v>356</v>
      </c>
    </row>
    <row r="3976" spans="1:6" hidden="1" x14ac:dyDescent="0.35">
      <c r="A3976" s="110">
        <v>45957</v>
      </c>
      <c r="B3976" t="s">
        <v>761</v>
      </c>
      <c r="C3976" t="s">
        <v>264</v>
      </c>
      <c r="D3976">
        <v>0</v>
      </c>
      <c r="E3976" t="s">
        <v>5</v>
      </c>
      <c r="F3976" t="s">
        <v>356</v>
      </c>
    </row>
    <row r="3977" spans="1:6" hidden="1" x14ac:dyDescent="0.35">
      <c r="A3977" s="110">
        <v>45957</v>
      </c>
      <c r="B3977" t="s">
        <v>490</v>
      </c>
      <c r="C3977" t="s">
        <v>264</v>
      </c>
      <c r="D3977">
        <v>0</v>
      </c>
      <c r="E3977" t="s">
        <v>5</v>
      </c>
      <c r="F3977" t="s">
        <v>356</v>
      </c>
    </row>
    <row r="3978" spans="1:6" hidden="1" x14ac:dyDescent="0.35">
      <c r="A3978" s="110">
        <v>45957</v>
      </c>
      <c r="B3978" t="s">
        <v>457</v>
      </c>
      <c r="C3978" t="s">
        <v>280</v>
      </c>
      <c r="D3978">
        <v>3</v>
      </c>
      <c r="E3978" t="s">
        <v>7</v>
      </c>
      <c r="F3978" t="s">
        <v>356</v>
      </c>
    </row>
    <row r="3979" spans="1:6" hidden="1" x14ac:dyDescent="0.35">
      <c r="A3979" s="110">
        <v>45957</v>
      </c>
      <c r="B3979" t="s">
        <v>449</v>
      </c>
      <c r="C3979" t="s">
        <v>280</v>
      </c>
      <c r="D3979">
        <v>2</v>
      </c>
      <c r="E3979" t="s">
        <v>7</v>
      </c>
      <c r="F3979" t="s">
        <v>356</v>
      </c>
    </row>
    <row r="3980" spans="1:6" hidden="1" x14ac:dyDescent="0.35">
      <c r="A3980" s="110">
        <v>45957</v>
      </c>
      <c r="B3980" t="s">
        <v>450</v>
      </c>
      <c r="C3980" t="s">
        <v>280</v>
      </c>
      <c r="D3980">
        <v>2</v>
      </c>
      <c r="E3980" t="s">
        <v>7</v>
      </c>
      <c r="F3980" t="s">
        <v>356</v>
      </c>
    </row>
    <row r="3981" spans="1:6" hidden="1" x14ac:dyDescent="0.35">
      <c r="A3981" s="110">
        <v>45957</v>
      </c>
      <c r="B3981" t="s">
        <v>459</v>
      </c>
      <c r="C3981" t="s">
        <v>280</v>
      </c>
      <c r="D3981">
        <v>0</v>
      </c>
      <c r="E3981" t="s">
        <v>7</v>
      </c>
      <c r="F3981" t="s">
        <v>356</v>
      </c>
    </row>
    <row r="3982" spans="1:6" hidden="1" x14ac:dyDescent="0.35">
      <c r="A3982" s="110">
        <v>45957</v>
      </c>
      <c r="B3982" t="s">
        <v>302</v>
      </c>
      <c r="C3982" t="s">
        <v>280</v>
      </c>
      <c r="D3982">
        <v>0</v>
      </c>
      <c r="E3982" t="s">
        <v>7</v>
      </c>
      <c r="F3982" t="s">
        <v>356</v>
      </c>
    </row>
    <row r="3983" spans="1:6" hidden="1" x14ac:dyDescent="0.35">
      <c r="A3983" s="110">
        <v>45957</v>
      </c>
      <c r="B3983" t="s">
        <v>141</v>
      </c>
      <c r="C3983" t="s">
        <v>264</v>
      </c>
      <c r="D3983">
        <v>0</v>
      </c>
      <c r="E3983" t="s">
        <v>7</v>
      </c>
      <c r="F3983" t="s">
        <v>356</v>
      </c>
    </row>
    <row r="3984" spans="1:6" hidden="1" x14ac:dyDescent="0.35">
      <c r="A3984" s="110">
        <v>45957</v>
      </c>
      <c r="B3984" t="s">
        <v>303</v>
      </c>
      <c r="C3984" t="s">
        <v>264</v>
      </c>
      <c r="D3984">
        <v>6</v>
      </c>
      <c r="E3984" t="s">
        <v>7</v>
      </c>
      <c r="F3984" t="s">
        <v>356</v>
      </c>
    </row>
    <row r="3985" spans="1:7" hidden="1" x14ac:dyDescent="0.35">
      <c r="A3985" s="110">
        <v>45957</v>
      </c>
      <c r="B3985" t="s">
        <v>301</v>
      </c>
      <c r="C3985" t="s">
        <v>280</v>
      </c>
      <c r="D3985">
        <v>2</v>
      </c>
      <c r="E3985" t="s">
        <v>7</v>
      </c>
      <c r="F3985" t="s">
        <v>356</v>
      </c>
    </row>
    <row r="3986" spans="1:7" hidden="1" x14ac:dyDescent="0.35">
      <c r="A3986" s="110">
        <v>45957</v>
      </c>
      <c r="B3986" t="s">
        <v>308</v>
      </c>
      <c r="C3986" t="s">
        <v>264</v>
      </c>
      <c r="D3986">
        <v>0</v>
      </c>
      <c r="E3986" t="s">
        <v>7</v>
      </c>
      <c r="F3986" t="s">
        <v>356</v>
      </c>
    </row>
    <row r="3987" spans="1:7" hidden="1" x14ac:dyDescent="0.35">
      <c r="A3987" s="110">
        <v>45957</v>
      </c>
      <c r="B3987" t="s">
        <v>458</v>
      </c>
      <c r="C3987" t="s">
        <v>264</v>
      </c>
      <c r="D3987">
        <v>1</v>
      </c>
      <c r="E3987" t="s">
        <v>7</v>
      </c>
      <c r="F3987" t="s">
        <v>356</v>
      </c>
    </row>
    <row r="3988" spans="1:7" hidden="1" x14ac:dyDescent="0.35">
      <c r="A3988" s="110">
        <v>45957</v>
      </c>
      <c r="B3988" t="s">
        <v>306</v>
      </c>
      <c r="C3988" t="s">
        <v>264</v>
      </c>
      <c r="D3988">
        <v>5</v>
      </c>
      <c r="E3988" t="s">
        <v>7</v>
      </c>
      <c r="F3988" t="s">
        <v>356</v>
      </c>
    </row>
    <row r="3989" spans="1:7" hidden="1" x14ac:dyDescent="0.35">
      <c r="A3989" s="110">
        <v>45957</v>
      </c>
      <c r="B3989" t="s">
        <v>342</v>
      </c>
      <c r="C3989" t="s">
        <v>280</v>
      </c>
      <c r="D3989">
        <v>0</v>
      </c>
      <c r="E3989" t="s">
        <v>7</v>
      </c>
      <c r="F3989" t="s">
        <v>356</v>
      </c>
    </row>
    <row r="3990" spans="1:7" hidden="1" x14ac:dyDescent="0.35">
      <c r="A3990" s="110">
        <v>45957</v>
      </c>
      <c r="B3990" t="s">
        <v>452</v>
      </c>
      <c r="C3990" t="s">
        <v>264</v>
      </c>
      <c r="D3990">
        <v>0</v>
      </c>
      <c r="E3990" t="s">
        <v>7</v>
      </c>
      <c r="F3990" t="s">
        <v>356</v>
      </c>
    </row>
    <row r="3991" spans="1:7" hidden="1" x14ac:dyDescent="0.35">
      <c r="A3991" s="110">
        <v>45957</v>
      </c>
      <c r="B3991" t="s">
        <v>304</v>
      </c>
      <c r="C3991" t="s">
        <v>264</v>
      </c>
      <c r="D3991">
        <v>3</v>
      </c>
      <c r="E3991" t="s">
        <v>7</v>
      </c>
      <c r="F3991" t="s">
        <v>356</v>
      </c>
    </row>
    <row r="3992" spans="1:7" hidden="1" x14ac:dyDescent="0.35">
      <c r="A3992" s="110">
        <v>45957</v>
      </c>
      <c r="B3992" t="s">
        <v>311</v>
      </c>
      <c r="C3992" t="s">
        <v>264</v>
      </c>
      <c r="D3992">
        <v>0</v>
      </c>
      <c r="E3992" t="s">
        <v>7</v>
      </c>
      <c r="F3992" t="s">
        <v>356</v>
      </c>
    </row>
    <row r="3993" spans="1:7" hidden="1" x14ac:dyDescent="0.35">
      <c r="A3993" s="110">
        <v>45957</v>
      </c>
      <c r="B3993" t="s">
        <v>300</v>
      </c>
      <c r="C3993" t="s">
        <v>280</v>
      </c>
      <c r="D3993">
        <v>0</v>
      </c>
      <c r="E3993" t="s">
        <v>7</v>
      </c>
      <c r="F3993" t="s">
        <v>356</v>
      </c>
    </row>
    <row r="3994" spans="1:7" hidden="1" x14ac:dyDescent="0.35">
      <c r="A3994" s="110">
        <v>45957</v>
      </c>
      <c r="B3994" t="s">
        <v>312</v>
      </c>
      <c r="C3994" t="s">
        <v>264</v>
      </c>
      <c r="D3994">
        <v>1</v>
      </c>
      <c r="E3994" t="s">
        <v>7</v>
      </c>
      <c r="F3994" t="s">
        <v>356</v>
      </c>
    </row>
    <row r="3995" spans="1:7" hidden="1" x14ac:dyDescent="0.35">
      <c r="A3995" s="110">
        <v>45957</v>
      </c>
      <c r="B3995" t="s">
        <v>343</v>
      </c>
      <c r="C3995" t="s">
        <v>264</v>
      </c>
      <c r="D3995">
        <v>0</v>
      </c>
      <c r="E3995" t="s">
        <v>7</v>
      </c>
      <c r="F3995" t="s">
        <v>356</v>
      </c>
    </row>
    <row r="3996" spans="1:7" hidden="1" x14ac:dyDescent="0.35">
      <c r="A3996" s="110">
        <v>45957</v>
      </c>
      <c r="B3996" t="s">
        <v>482</v>
      </c>
      <c r="C3996" t="s">
        <v>280</v>
      </c>
      <c r="D3996">
        <v>0</v>
      </c>
      <c r="E3996" t="s">
        <v>7</v>
      </c>
      <c r="F3996" t="s">
        <v>356</v>
      </c>
    </row>
    <row r="3997" spans="1:7" hidden="1" x14ac:dyDescent="0.35">
      <c r="A3997" s="110">
        <v>45957</v>
      </c>
      <c r="B3997" t="s">
        <v>342</v>
      </c>
      <c r="D3997">
        <v>4</v>
      </c>
      <c r="E3997" t="s">
        <v>7</v>
      </c>
      <c r="F3997" t="s">
        <v>353</v>
      </c>
    </row>
    <row r="3998" spans="1:7" hidden="1" x14ac:dyDescent="0.35">
      <c r="A3998" s="110">
        <v>45957</v>
      </c>
      <c r="B3998" t="s">
        <v>300</v>
      </c>
      <c r="D3998">
        <v>4</v>
      </c>
      <c r="E3998" t="s">
        <v>7</v>
      </c>
      <c r="F3998" t="s">
        <v>353</v>
      </c>
    </row>
    <row r="3999" spans="1:7" hidden="1" x14ac:dyDescent="0.35">
      <c r="A3999" s="110">
        <v>45957</v>
      </c>
      <c r="B3999" t="s">
        <v>116</v>
      </c>
      <c r="C3999" t="s">
        <v>254</v>
      </c>
      <c r="D3999">
        <v>1.2</v>
      </c>
      <c r="E3999" t="s">
        <v>383</v>
      </c>
      <c r="F3999" t="s">
        <v>356</v>
      </c>
    </row>
    <row r="4000" spans="1:7" x14ac:dyDescent="0.35">
      <c r="A4000" s="110">
        <v>45957</v>
      </c>
      <c r="B4000" t="s">
        <v>185</v>
      </c>
      <c r="C4000" t="s">
        <v>254</v>
      </c>
      <c r="D4000">
        <v>5</v>
      </c>
      <c r="E4000" t="s">
        <v>383</v>
      </c>
      <c r="F4000" t="s">
        <v>356</v>
      </c>
      <c r="G4000">
        <v>1</v>
      </c>
    </row>
    <row r="4001" spans="1:7" x14ac:dyDescent="0.35">
      <c r="A4001" s="110">
        <v>45957</v>
      </c>
      <c r="B4001" t="s">
        <v>186</v>
      </c>
      <c r="C4001" t="s">
        <v>264</v>
      </c>
      <c r="D4001">
        <v>0</v>
      </c>
      <c r="E4001" t="s">
        <v>383</v>
      </c>
      <c r="F4001" t="s">
        <v>356</v>
      </c>
      <c r="G4001">
        <v>1</v>
      </c>
    </row>
    <row r="4002" spans="1:7" x14ac:dyDescent="0.35">
      <c r="A4002" s="110">
        <v>45957</v>
      </c>
      <c r="B4002" t="s">
        <v>285</v>
      </c>
      <c r="C4002" t="s">
        <v>264</v>
      </c>
      <c r="D4002">
        <v>0</v>
      </c>
      <c r="E4002" t="s">
        <v>383</v>
      </c>
      <c r="F4002" t="s">
        <v>356</v>
      </c>
      <c r="G4002">
        <v>1</v>
      </c>
    </row>
    <row r="4003" spans="1:7" hidden="1" x14ac:dyDescent="0.35">
      <c r="A4003" s="110">
        <v>45957</v>
      </c>
      <c r="B4003" t="s">
        <v>288</v>
      </c>
      <c r="C4003" t="s">
        <v>254</v>
      </c>
      <c r="D4003">
        <v>3.75</v>
      </c>
      <c r="E4003" t="s">
        <v>383</v>
      </c>
      <c r="F4003" t="s">
        <v>356</v>
      </c>
    </row>
    <row r="4004" spans="1:7" x14ac:dyDescent="0.35">
      <c r="A4004" s="110">
        <v>45957</v>
      </c>
      <c r="B4004" t="s">
        <v>130</v>
      </c>
      <c r="C4004" t="s">
        <v>264</v>
      </c>
      <c r="D4004">
        <v>1</v>
      </c>
      <c r="E4004" t="s">
        <v>383</v>
      </c>
      <c r="F4004" t="s">
        <v>356</v>
      </c>
      <c r="G4004">
        <v>1</v>
      </c>
    </row>
    <row r="4005" spans="1:7" hidden="1" x14ac:dyDescent="0.35">
      <c r="A4005" s="110">
        <v>45957</v>
      </c>
      <c r="B4005" t="s">
        <v>298</v>
      </c>
      <c r="C4005" t="s">
        <v>264</v>
      </c>
      <c r="D4005">
        <v>65</v>
      </c>
      <c r="E4005" t="s">
        <v>383</v>
      </c>
      <c r="F4005" t="s">
        <v>356</v>
      </c>
    </row>
    <row r="4006" spans="1:7" x14ac:dyDescent="0.35">
      <c r="A4006" s="110">
        <v>45957</v>
      </c>
      <c r="B4006" t="s">
        <v>297</v>
      </c>
      <c r="C4006" t="s">
        <v>264</v>
      </c>
      <c r="D4006">
        <v>0</v>
      </c>
      <c r="E4006" t="s">
        <v>383</v>
      </c>
      <c r="F4006" t="s">
        <v>356</v>
      </c>
      <c r="G4006">
        <v>1</v>
      </c>
    </row>
    <row r="4007" spans="1:7" hidden="1" x14ac:dyDescent="0.35">
      <c r="A4007" s="110">
        <v>45957</v>
      </c>
      <c r="B4007" t="s">
        <v>355</v>
      </c>
      <c r="C4007" t="s">
        <v>264</v>
      </c>
      <c r="D4007">
        <v>1</v>
      </c>
      <c r="E4007" t="s">
        <v>383</v>
      </c>
      <c r="F4007" t="s">
        <v>356</v>
      </c>
    </row>
    <row r="4008" spans="1:7" x14ac:dyDescent="0.35">
      <c r="A4008" s="110">
        <v>45957</v>
      </c>
      <c r="B4008" t="s">
        <v>192</v>
      </c>
      <c r="C4008" t="s">
        <v>264</v>
      </c>
      <c r="D4008">
        <v>3</v>
      </c>
      <c r="E4008" t="s">
        <v>383</v>
      </c>
      <c r="F4008" t="s">
        <v>356</v>
      </c>
      <c r="G4008">
        <v>1</v>
      </c>
    </row>
    <row r="4009" spans="1:7" x14ac:dyDescent="0.35">
      <c r="A4009" s="110">
        <v>45957</v>
      </c>
      <c r="B4009" t="s">
        <v>195</v>
      </c>
      <c r="C4009" t="s">
        <v>254</v>
      </c>
      <c r="D4009">
        <v>0.1</v>
      </c>
      <c r="E4009" t="s">
        <v>383</v>
      </c>
      <c r="F4009" t="s">
        <v>356</v>
      </c>
      <c r="G4009">
        <v>1</v>
      </c>
    </row>
    <row r="4010" spans="1:7" hidden="1" x14ac:dyDescent="0.35">
      <c r="A4010" s="110">
        <v>45957</v>
      </c>
      <c r="B4010" t="s">
        <v>287</v>
      </c>
      <c r="C4010" t="s">
        <v>254</v>
      </c>
      <c r="D4010">
        <v>1.4</v>
      </c>
      <c r="E4010" t="s">
        <v>383</v>
      </c>
      <c r="F4010" t="s">
        <v>356</v>
      </c>
    </row>
    <row r="4011" spans="1:7" hidden="1" x14ac:dyDescent="0.35">
      <c r="A4011" s="110">
        <v>45957</v>
      </c>
      <c r="B4011" t="s">
        <v>299</v>
      </c>
      <c r="C4011" t="s">
        <v>264</v>
      </c>
      <c r="D4011">
        <v>1</v>
      </c>
      <c r="E4011" t="s">
        <v>383</v>
      </c>
      <c r="F4011" t="s">
        <v>356</v>
      </c>
    </row>
    <row r="4012" spans="1:7" x14ac:dyDescent="0.35">
      <c r="A4012" s="110">
        <v>45957</v>
      </c>
      <c r="B4012" t="s">
        <v>418</v>
      </c>
      <c r="C4012" t="s">
        <v>254</v>
      </c>
      <c r="D4012">
        <v>0.70799999999999996</v>
      </c>
      <c r="E4012" t="s">
        <v>383</v>
      </c>
      <c r="F4012" t="s">
        <v>356</v>
      </c>
      <c r="G4012">
        <v>1</v>
      </c>
    </row>
    <row r="4013" spans="1:7" hidden="1" x14ac:dyDescent="0.35">
      <c r="A4013" s="110">
        <v>45957</v>
      </c>
      <c r="B4013" t="s">
        <v>419</v>
      </c>
      <c r="C4013" t="s">
        <v>254</v>
      </c>
      <c r="D4013">
        <v>0.5</v>
      </c>
      <c r="E4013" t="s">
        <v>383</v>
      </c>
      <c r="F4013" t="s">
        <v>356</v>
      </c>
    </row>
    <row r="4014" spans="1:7" hidden="1" x14ac:dyDescent="0.35">
      <c r="A4014" s="110">
        <v>45957</v>
      </c>
      <c r="B4014" t="s">
        <v>420</v>
      </c>
      <c r="C4014" t="s">
        <v>254</v>
      </c>
      <c r="D4014">
        <v>0.5</v>
      </c>
      <c r="E4014" t="s">
        <v>383</v>
      </c>
      <c r="F4014" t="s">
        <v>356</v>
      </c>
    </row>
    <row r="4015" spans="1:7" hidden="1" x14ac:dyDescent="0.35">
      <c r="A4015" s="110">
        <v>45957</v>
      </c>
      <c r="B4015" t="s">
        <v>421</v>
      </c>
      <c r="C4015" t="s">
        <v>254</v>
      </c>
      <c r="D4015">
        <v>0.45</v>
      </c>
      <c r="E4015" t="s">
        <v>383</v>
      </c>
      <c r="F4015" t="s">
        <v>356</v>
      </c>
    </row>
    <row r="4016" spans="1:7" hidden="1" x14ac:dyDescent="0.35">
      <c r="A4016" s="110">
        <v>45957</v>
      </c>
      <c r="B4016" t="s">
        <v>116</v>
      </c>
      <c r="C4016" t="s">
        <v>254</v>
      </c>
      <c r="D4016">
        <v>1.2</v>
      </c>
      <c r="E4016" t="s">
        <v>383</v>
      </c>
      <c r="F4016" t="s">
        <v>356</v>
      </c>
    </row>
    <row r="4017" spans="1:7" hidden="1" x14ac:dyDescent="0.35">
      <c r="A4017" s="110">
        <v>45957</v>
      </c>
      <c r="B4017" t="s">
        <v>422</v>
      </c>
      <c r="C4017" t="s">
        <v>254</v>
      </c>
      <c r="D4017">
        <v>1</v>
      </c>
      <c r="E4017" t="s">
        <v>383</v>
      </c>
      <c r="F4017" t="s">
        <v>356</v>
      </c>
    </row>
    <row r="4018" spans="1:7" x14ac:dyDescent="0.35">
      <c r="A4018" s="110">
        <v>45957</v>
      </c>
      <c r="B4018" t="s">
        <v>423</v>
      </c>
      <c r="C4018" t="s">
        <v>254</v>
      </c>
      <c r="D4018">
        <v>0</v>
      </c>
      <c r="E4018" t="s">
        <v>383</v>
      </c>
      <c r="F4018" t="s">
        <v>356</v>
      </c>
      <c r="G4018">
        <v>1</v>
      </c>
    </row>
    <row r="4019" spans="1:7" hidden="1" x14ac:dyDescent="0.35">
      <c r="A4019" s="110">
        <v>45957</v>
      </c>
      <c r="B4019" t="s">
        <v>426</v>
      </c>
      <c r="C4019" t="s">
        <v>280</v>
      </c>
      <c r="D4019">
        <v>1.1499999999999999</v>
      </c>
      <c r="E4019" t="s">
        <v>383</v>
      </c>
      <c r="F4019" t="s">
        <v>356</v>
      </c>
    </row>
    <row r="4020" spans="1:7" hidden="1" x14ac:dyDescent="0.35">
      <c r="A4020" s="110">
        <v>45957</v>
      </c>
      <c r="B4020" t="s">
        <v>427</v>
      </c>
      <c r="C4020" t="s">
        <v>280</v>
      </c>
      <c r="D4020">
        <v>1</v>
      </c>
      <c r="E4020" t="s">
        <v>383</v>
      </c>
      <c r="F4020" t="s">
        <v>356</v>
      </c>
    </row>
    <row r="4021" spans="1:7" x14ac:dyDescent="0.35">
      <c r="A4021" s="110">
        <v>45957</v>
      </c>
      <c r="B4021" t="s">
        <v>428</v>
      </c>
      <c r="C4021" t="s">
        <v>280</v>
      </c>
      <c r="D4021">
        <v>0.31</v>
      </c>
      <c r="E4021" t="s">
        <v>383</v>
      </c>
      <c r="F4021" t="s">
        <v>356</v>
      </c>
      <c r="G4021">
        <v>1</v>
      </c>
    </row>
    <row r="4022" spans="1:7" hidden="1" x14ac:dyDescent="0.35">
      <c r="A4022" s="110">
        <v>45957</v>
      </c>
      <c r="B4022" t="s">
        <v>429</v>
      </c>
      <c r="C4022" t="s">
        <v>254</v>
      </c>
      <c r="D4022">
        <v>20</v>
      </c>
      <c r="E4022" t="s">
        <v>383</v>
      </c>
      <c r="F4022" t="s">
        <v>356</v>
      </c>
    </row>
    <row r="4023" spans="1:7" x14ac:dyDescent="0.35">
      <c r="A4023" s="110">
        <v>45957</v>
      </c>
      <c r="B4023" t="s">
        <v>111</v>
      </c>
      <c r="C4023" t="s">
        <v>264</v>
      </c>
      <c r="D4023">
        <v>0.3</v>
      </c>
      <c r="E4023" t="s">
        <v>383</v>
      </c>
      <c r="F4023" t="s">
        <v>356</v>
      </c>
      <c r="G4023">
        <v>1</v>
      </c>
    </row>
    <row r="4024" spans="1:7" hidden="1" x14ac:dyDescent="0.35">
      <c r="A4024" s="110">
        <v>45957</v>
      </c>
      <c r="B4024" t="s">
        <v>213</v>
      </c>
      <c r="C4024" t="s">
        <v>280</v>
      </c>
      <c r="D4024">
        <v>0.15</v>
      </c>
      <c r="E4024" t="s">
        <v>383</v>
      </c>
      <c r="F4024" t="s">
        <v>356</v>
      </c>
    </row>
    <row r="4025" spans="1:7" hidden="1" x14ac:dyDescent="0.35">
      <c r="A4025" s="110">
        <v>45957</v>
      </c>
      <c r="B4025" t="s">
        <v>116</v>
      </c>
      <c r="C4025" t="s">
        <v>254</v>
      </c>
      <c r="D4025">
        <v>0.2</v>
      </c>
      <c r="E4025" t="s">
        <v>383</v>
      </c>
      <c r="F4025" t="s">
        <v>356</v>
      </c>
    </row>
    <row r="4026" spans="1:7" x14ac:dyDescent="0.35">
      <c r="A4026" s="110">
        <v>45957</v>
      </c>
      <c r="B4026" t="s">
        <v>653</v>
      </c>
      <c r="C4026" t="s">
        <v>254</v>
      </c>
      <c r="D4026">
        <v>0</v>
      </c>
      <c r="E4026" t="s">
        <v>383</v>
      </c>
      <c r="F4026" t="s">
        <v>356</v>
      </c>
      <c r="G4026">
        <v>1</v>
      </c>
    </row>
    <row r="4027" spans="1:7" x14ac:dyDescent="0.35">
      <c r="A4027" s="110">
        <v>45957</v>
      </c>
      <c r="B4027" t="s">
        <v>654</v>
      </c>
      <c r="C4027" t="s">
        <v>254</v>
      </c>
      <c r="D4027">
        <v>0</v>
      </c>
      <c r="E4027" t="s">
        <v>383</v>
      </c>
      <c r="F4027" t="s">
        <v>356</v>
      </c>
      <c r="G4027">
        <v>1</v>
      </c>
    </row>
    <row r="4028" spans="1:7" hidden="1" x14ac:dyDescent="0.35">
      <c r="A4028" s="110">
        <v>45957</v>
      </c>
      <c r="B4028" t="s">
        <v>655</v>
      </c>
      <c r="C4028" t="s">
        <v>254</v>
      </c>
      <c r="D4028">
        <v>0.3</v>
      </c>
      <c r="E4028" t="s">
        <v>383</v>
      </c>
      <c r="F4028" t="s">
        <v>356</v>
      </c>
    </row>
    <row r="4029" spans="1:7" hidden="1" x14ac:dyDescent="0.35">
      <c r="A4029" s="110">
        <v>45957</v>
      </c>
      <c r="B4029" t="s">
        <v>211</v>
      </c>
      <c r="C4029" t="s">
        <v>264</v>
      </c>
      <c r="D4029">
        <v>6</v>
      </c>
      <c r="E4029" t="s">
        <v>383</v>
      </c>
      <c r="F4029" t="s">
        <v>356</v>
      </c>
    </row>
    <row r="4030" spans="1:7" x14ac:dyDescent="0.35">
      <c r="A4030" s="110">
        <v>45957</v>
      </c>
      <c r="B4030" t="s">
        <v>193</v>
      </c>
      <c r="C4030" t="s">
        <v>264</v>
      </c>
      <c r="D4030">
        <v>3</v>
      </c>
      <c r="E4030" t="s">
        <v>383</v>
      </c>
      <c r="F4030" t="s">
        <v>356</v>
      </c>
      <c r="G4030">
        <v>1</v>
      </c>
    </row>
    <row r="4031" spans="1:7" hidden="1" x14ac:dyDescent="0.35">
      <c r="A4031" s="110">
        <v>45957</v>
      </c>
      <c r="B4031" t="s">
        <v>128</v>
      </c>
      <c r="C4031" t="s">
        <v>264</v>
      </c>
      <c r="D4031">
        <v>8</v>
      </c>
      <c r="E4031" t="s">
        <v>383</v>
      </c>
      <c r="F4031" t="s">
        <v>356</v>
      </c>
    </row>
    <row r="4032" spans="1:7" x14ac:dyDescent="0.35">
      <c r="A4032" s="110">
        <v>45957</v>
      </c>
      <c r="B4032" t="s">
        <v>210</v>
      </c>
      <c r="C4032" t="s">
        <v>264</v>
      </c>
      <c r="D4032">
        <v>0</v>
      </c>
      <c r="E4032" t="s">
        <v>383</v>
      </c>
      <c r="F4032" t="s">
        <v>356</v>
      </c>
      <c r="G4032">
        <v>1</v>
      </c>
    </row>
    <row r="4033" spans="1:7" hidden="1" x14ac:dyDescent="0.35">
      <c r="A4033" s="110">
        <v>45957</v>
      </c>
      <c r="B4033" t="s">
        <v>129</v>
      </c>
      <c r="C4033" t="s">
        <v>264</v>
      </c>
      <c r="D4033">
        <v>14</v>
      </c>
      <c r="E4033" t="s">
        <v>383</v>
      </c>
      <c r="F4033" t="s">
        <v>356</v>
      </c>
    </row>
    <row r="4034" spans="1:7" x14ac:dyDescent="0.35">
      <c r="A4034" s="110">
        <v>45957</v>
      </c>
      <c r="B4034" t="s">
        <v>350</v>
      </c>
      <c r="C4034" t="s">
        <v>674</v>
      </c>
      <c r="D4034">
        <v>0</v>
      </c>
      <c r="E4034" t="s">
        <v>383</v>
      </c>
      <c r="F4034" t="s">
        <v>356</v>
      </c>
      <c r="G4034">
        <v>1</v>
      </c>
    </row>
    <row r="4035" spans="1:7" hidden="1" x14ac:dyDescent="0.35">
      <c r="A4035" s="110">
        <v>45957</v>
      </c>
      <c r="B4035" t="s">
        <v>118</v>
      </c>
      <c r="C4035" t="s">
        <v>264</v>
      </c>
      <c r="D4035">
        <v>22</v>
      </c>
      <c r="E4035" t="s">
        <v>383</v>
      </c>
      <c r="F4035" t="s">
        <v>356</v>
      </c>
    </row>
    <row r="4036" spans="1:7" hidden="1" x14ac:dyDescent="0.35">
      <c r="A4036" s="110">
        <v>45957</v>
      </c>
      <c r="B4036" t="s">
        <v>324</v>
      </c>
      <c r="C4036" t="s">
        <v>264</v>
      </c>
      <c r="D4036">
        <v>50</v>
      </c>
      <c r="E4036" t="s">
        <v>383</v>
      </c>
      <c r="F4036" t="s">
        <v>356</v>
      </c>
    </row>
    <row r="4037" spans="1:7" hidden="1" x14ac:dyDescent="0.35">
      <c r="A4037" s="110">
        <v>45957</v>
      </c>
      <c r="B4037" t="s">
        <v>127</v>
      </c>
      <c r="C4037" t="s">
        <v>280</v>
      </c>
      <c r="D4037">
        <v>37</v>
      </c>
      <c r="E4037" t="s">
        <v>383</v>
      </c>
      <c r="F4037" t="s">
        <v>356</v>
      </c>
    </row>
    <row r="4038" spans="1:7" x14ac:dyDescent="0.35">
      <c r="A4038" s="110">
        <v>45957</v>
      </c>
      <c r="B4038" t="s">
        <v>193</v>
      </c>
      <c r="C4038" t="s">
        <v>280</v>
      </c>
      <c r="D4038">
        <v>3</v>
      </c>
      <c r="E4038" t="s">
        <v>383</v>
      </c>
      <c r="F4038" t="s">
        <v>356</v>
      </c>
      <c r="G4038">
        <v>1</v>
      </c>
    </row>
    <row r="4039" spans="1:7" hidden="1" x14ac:dyDescent="0.35">
      <c r="A4039" s="110">
        <v>45957</v>
      </c>
      <c r="B4039" t="s">
        <v>247</v>
      </c>
      <c r="D4039">
        <v>20</v>
      </c>
      <c r="E4039" t="s">
        <v>1</v>
      </c>
      <c r="F4039" t="s">
        <v>353</v>
      </c>
    </row>
    <row r="4040" spans="1:7" hidden="1" x14ac:dyDescent="0.35">
      <c r="A4040" s="110">
        <v>45957</v>
      </c>
      <c r="B4040" t="s">
        <v>246</v>
      </c>
      <c r="D4040">
        <v>17.440000000000001</v>
      </c>
      <c r="E4040" t="s">
        <v>1</v>
      </c>
      <c r="F4040" t="s">
        <v>353</v>
      </c>
    </row>
    <row r="4041" spans="1:7" hidden="1" x14ac:dyDescent="0.35">
      <c r="A4041" s="110">
        <v>45957</v>
      </c>
      <c r="B4041" t="s">
        <v>248</v>
      </c>
      <c r="D4041">
        <v>20</v>
      </c>
      <c r="E4041" t="s">
        <v>1</v>
      </c>
      <c r="F4041" t="s">
        <v>353</v>
      </c>
    </row>
    <row r="4042" spans="1:7" hidden="1" x14ac:dyDescent="0.35">
      <c r="A4042" s="110">
        <v>45957</v>
      </c>
      <c r="B4042" t="s">
        <v>486</v>
      </c>
      <c r="D4042">
        <v>3.6749999999999998</v>
      </c>
      <c r="E4042" t="s">
        <v>384</v>
      </c>
      <c r="F4042" t="s">
        <v>353</v>
      </c>
    </row>
    <row r="4043" spans="1:7" hidden="1" x14ac:dyDescent="0.35">
      <c r="A4043" s="110">
        <v>45957</v>
      </c>
      <c r="B4043" t="s">
        <v>309</v>
      </c>
      <c r="D4043">
        <v>0.155</v>
      </c>
      <c r="E4043" t="s">
        <v>384</v>
      </c>
      <c r="F4043" t="s">
        <v>353</v>
      </c>
    </row>
    <row r="4044" spans="1:7" hidden="1" x14ac:dyDescent="0.35">
      <c r="A4044" s="110">
        <v>45957</v>
      </c>
      <c r="B4044" t="s">
        <v>222</v>
      </c>
      <c r="D4044">
        <v>3.5</v>
      </c>
      <c r="E4044" t="s">
        <v>1</v>
      </c>
      <c r="F4044" t="s">
        <v>353</v>
      </c>
    </row>
    <row r="4045" spans="1:7" hidden="1" x14ac:dyDescent="0.35">
      <c r="A4045" s="110">
        <v>45957</v>
      </c>
      <c r="B4045" t="s">
        <v>220</v>
      </c>
      <c r="D4045">
        <v>1.2</v>
      </c>
      <c r="E4045" t="s">
        <v>1</v>
      </c>
      <c r="F4045" t="s">
        <v>353</v>
      </c>
    </row>
    <row r="4046" spans="1:7" hidden="1" x14ac:dyDescent="0.35">
      <c r="A4046" s="110">
        <v>45957</v>
      </c>
      <c r="B4046" t="s">
        <v>249</v>
      </c>
      <c r="D4046">
        <v>237.5</v>
      </c>
      <c r="E4046" t="s">
        <v>1</v>
      </c>
      <c r="F4046" t="s">
        <v>353</v>
      </c>
    </row>
    <row r="4047" spans="1:7" hidden="1" x14ac:dyDescent="0.35">
      <c r="A4047" s="110">
        <v>45957</v>
      </c>
      <c r="B4047" t="s">
        <v>251</v>
      </c>
      <c r="D4047">
        <v>0.16500000000000001</v>
      </c>
      <c r="E4047" t="s">
        <v>1</v>
      </c>
      <c r="F4047" t="s">
        <v>353</v>
      </c>
    </row>
    <row r="4048" spans="1:7" hidden="1" x14ac:dyDescent="0.35">
      <c r="A4048" s="110">
        <v>45957</v>
      </c>
      <c r="B4048" t="s">
        <v>675</v>
      </c>
      <c r="D4048">
        <v>5.5</v>
      </c>
      <c r="E4048" t="s">
        <v>3</v>
      </c>
      <c r="F4048" t="s">
        <v>353</v>
      </c>
    </row>
    <row r="4049" spans="1:6" hidden="1" x14ac:dyDescent="0.35">
      <c r="A4049" s="110">
        <v>45957</v>
      </c>
      <c r="B4049" t="s">
        <v>217</v>
      </c>
      <c r="D4049">
        <v>1.77</v>
      </c>
      <c r="E4049" t="s">
        <v>1</v>
      </c>
      <c r="F4049" t="s">
        <v>353</v>
      </c>
    </row>
    <row r="4050" spans="1:6" hidden="1" x14ac:dyDescent="0.35">
      <c r="A4050" s="110">
        <v>45957</v>
      </c>
      <c r="B4050" t="s">
        <v>204</v>
      </c>
      <c r="D4050">
        <v>0.75</v>
      </c>
      <c r="E4050" t="s">
        <v>3</v>
      </c>
      <c r="F4050" t="s">
        <v>353</v>
      </c>
    </row>
    <row r="4051" spans="1:6" hidden="1" x14ac:dyDescent="0.35">
      <c r="A4051" s="110">
        <v>45957</v>
      </c>
      <c r="B4051" t="s">
        <v>250</v>
      </c>
      <c r="D4051">
        <v>0.81</v>
      </c>
      <c r="E4051" t="s">
        <v>3</v>
      </c>
      <c r="F4051" t="s">
        <v>353</v>
      </c>
    </row>
    <row r="4052" spans="1:6" hidden="1" x14ac:dyDescent="0.35">
      <c r="A4052" s="110">
        <v>45957</v>
      </c>
      <c r="B4052" t="s">
        <v>198</v>
      </c>
      <c r="D4052">
        <v>2</v>
      </c>
      <c r="E4052" t="s">
        <v>384</v>
      </c>
      <c r="F4052" t="s">
        <v>353</v>
      </c>
    </row>
    <row r="4053" spans="1:6" hidden="1" x14ac:dyDescent="0.35">
      <c r="A4053" s="110">
        <v>45957</v>
      </c>
      <c r="B4053" t="s">
        <v>206</v>
      </c>
      <c r="D4053">
        <v>0.38500000000000001</v>
      </c>
      <c r="E4053" t="s">
        <v>384</v>
      </c>
      <c r="F4053" t="s">
        <v>353</v>
      </c>
    </row>
    <row r="4054" spans="1:6" hidden="1" x14ac:dyDescent="0.35">
      <c r="A4054" s="110">
        <v>45957</v>
      </c>
      <c r="B4054" t="s">
        <v>661</v>
      </c>
      <c r="D4054">
        <v>0.68500000000000005</v>
      </c>
      <c r="E4054" t="s">
        <v>3</v>
      </c>
      <c r="F4054" t="s">
        <v>353</v>
      </c>
    </row>
    <row r="4055" spans="1:6" hidden="1" x14ac:dyDescent="0.35">
      <c r="A4055" s="110">
        <v>45957</v>
      </c>
      <c r="B4055" t="s">
        <v>221</v>
      </c>
      <c r="D4055">
        <v>25</v>
      </c>
      <c r="E4055" t="s">
        <v>3</v>
      </c>
      <c r="F4055" t="s">
        <v>353</v>
      </c>
    </row>
    <row r="4056" spans="1:6" hidden="1" x14ac:dyDescent="0.35">
      <c r="A4056" s="110">
        <v>45957</v>
      </c>
      <c r="B4056" t="s">
        <v>676</v>
      </c>
      <c r="D4056">
        <v>1.3</v>
      </c>
      <c r="E4056" t="s">
        <v>3</v>
      </c>
      <c r="F4056" t="s">
        <v>353</v>
      </c>
    </row>
    <row r="4057" spans="1:6" hidden="1" x14ac:dyDescent="0.35">
      <c r="A4057" s="110">
        <v>45957</v>
      </c>
      <c r="B4057" t="s">
        <v>677</v>
      </c>
      <c r="D4057">
        <v>0.5</v>
      </c>
      <c r="E4057" t="s">
        <v>3</v>
      </c>
      <c r="F4057" t="s">
        <v>353</v>
      </c>
    </row>
    <row r="4058" spans="1:6" hidden="1" x14ac:dyDescent="0.35">
      <c r="A4058" s="110">
        <v>45957</v>
      </c>
      <c r="B4058" t="s">
        <v>252</v>
      </c>
      <c r="D4058">
        <v>0.96</v>
      </c>
      <c r="E4058" t="s">
        <v>1</v>
      </c>
      <c r="F4058" t="s">
        <v>353</v>
      </c>
    </row>
    <row r="4059" spans="1:6" hidden="1" x14ac:dyDescent="0.35">
      <c r="A4059" s="110">
        <v>45957</v>
      </c>
      <c r="B4059" t="s">
        <v>173</v>
      </c>
      <c r="D4059">
        <v>0.49</v>
      </c>
      <c r="E4059" t="s">
        <v>1</v>
      </c>
      <c r="F4059" t="s">
        <v>353</v>
      </c>
    </row>
    <row r="4060" spans="1:6" hidden="1" x14ac:dyDescent="0.35">
      <c r="A4060" s="110">
        <v>45957</v>
      </c>
      <c r="B4060" t="s">
        <v>218</v>
      </c>
      <c r="D4060">
        <v>0.3</v>
      </c>
      <c r="E4060" t="s">
        <v>1</v>
      </c>
      <c r="F4060" t="s">
        <v>353</v>
      </c>
    </row>
    <row r="4061" spans="1:6" hidden="1" x14ac:dyDescent="0.35">
      <c r="A4061" s="110">
        <v>45957</v>
      </c>
      <c r="B4061" t="s">
        <v>224</v>
      </c>
      <c r="D4061">
        <v>0.79</v>
      </c>
      <c r="E4061" t="s">
        <v>1</v>
      </c>
      <c r="F4061" t="s">
        <v>353</v>
      </c>
    </row>
    <row r="4062" spans="1:6" hidden="1" x14ac:dyDescent="0.35">
      <c r="A4062" s="110">
        <v>45957</v>
      </c>
      <c r="B4062" t="s">
        <v>336</v>
      </c>
      <c r="D4062">
        <v>0.34</v>
      </c>
      <c r="E4062" t="s">
        <v>384</v>
      </c>
      <c r="F4062" t="s">
        <v>353</v>
      </c>
    </row>
    <row r="4063" spans="1:6" hidden="1" x14ac:dyDescent="0.35">
      <c r="A4063" s="110">
        <v>45957</v>
      </c>
      <c r="B4063" t="s">
        <v>174</v>
      </c>
      <c r="D4063">
        <v>0.15</v>
      </c>
      <c r="E4063" t="s">
        <v>1</v>
      </c>
      <c r="F4063" t="s">
        <v>353</v>
      </c>
    </row>
    <row r="4064" spans="1:6" hidden="1" x14ac:dyDescent="0.35">
      <c r="A4064" s="110">
        <v>45957</v>
      </c>
      <c r="B4064" t="s">
        <v>432</v>
      </c>
      <c r="D4064">
        <v>0.15</v>
      </c>
      <c r="E4064" t="s">
        <v>1</v>
      </c>
      <c r="F4064" t="s">
        <v>353</v>
      </c>
    </row>
    <row r="4065" spans="1:6" hidden="1" x14ac:dyDescent="0.35">
      <c r="A4065" s="110">
        <v>45957</v>
      </c>
      <c r="B4065" t="s">
        <v>203</v>
      </c>
      <c r="D4065">
        <v>6.8049999999999997</v>
      </c>
      <c r="E4065" t="s">
        <v>384</v>
      </c>
      <c r="F4065" t="s">
        <v>353</v>
      </c>
    </row>
    <row r="4066" spans="1:6" hidden="1" x14ac:dyDescent="0.35">
      <c r="A4066" s="110">
        <v>45957</v>
      </c>
      <c r="B4066" t="s">
        <v>201</v>
      </c>
      <c r="D4066">
        <v>0.3</v>
      </c>
      <c r="E4066" t="s">
        <v>3</v>
      </c>
      <c r="F4066" t="s">
        <v>353</v>
      </c>
    </row>
    <row r="4067" spans="1:6" hidden="1" x14ac:dyDescent="0.35">
      <c r="A4067" s="110">
        <v>45957</v>
      </c>
      <c r="B4067" t="s">
        <v>202</v>
      </c>
      <c r="D4067">
        <v>1.4</v>
      </c>
      <c r="E4067" t="s">
        <v>3</v>
      </c>
      <c r="F4067" t="s">
        <v>353</v>
      </c>
    </row>
    <row r="4068" spans="1:6" hidden="1" x14ac:dyDescent="0.35">
      <c r="A4068" s="110">
        <v>45957</v>
      </c>
      <c r="B4068" t="s">
        <v>200</v>
      </c>
      <c r="D4068">
        <v>1.5</v>
      </c>
      <c r="E4068" t="s">
        <v>3</v>
      </c>
      <c r="F4068" t="s">
        <v>353</v>
      </c>
    </row>
    <row r="4069" spans="1:6" hidden="1" x14ac:dyDescent="0.35">
      <c r="A4069" s="110">
        <v>45957</v>
      </c>
      <c r="B4069" t="s">
        <v>339</v>
      </c>
      <c r="D4069">
        <v>0.245</v>
      </c>
      <c r="E4069" t="s">
        <v>384</v>
      </c>
      <c r="F4069" t="s">
        <v>353</v>
      </c>
    </row>
    <row r="4070" spans="1:6" hidden="1" x14ac:dyDescent="0.35">
      <c r="A4070" s="110">
        <v>45957</v>
      </c>
      <c r="B4070" t="s">
        <v>219</v>
      </c>
      <c r="D4070">
        <v>0.7</v>
      </c>
      <c r="E4070" t="s">
        <v>1</v>
      </c>
      <c r="F4070" t="s">
        <v>353</v>
      </c>
    </row>
    <row r="4071" spans="1:6" hidden="1" x14ac:dyDescent="0.35">
      <c r="A4071" s="110">
        <v>45957</v>
      </c>
      <c r="B4071" t="s">
        <v>281</v>
      </c>
      <c r="D4071">
        <v>0.15</v>
      </c>
      <c r="E4071" t="s">
        <v>384</v>
      </c>
      <c r="F4071" t="s">
        <v>353</v>
      </c>
    </row>
    <row r="4072" spans="1:6" hidden="1" x14ac:dyDescent="0.35">
      <c r="A4072" s="110">
        <v>45957</v>
      </c>
      <c r="B4072" t="s">
        <v>235</v>
      </c>
      <c r="D4072">
        <v>0.75</v>
      </c>
      <c r="E4072" t="s">
        <v>384</v>
      </c>
      <c r="F4072" t="s">
        <v>353</v>
      </c>
    </row>
    <row r="4073" spans="1:6" hidden="1" x14ac:dyDescent="0.35">
      <c r="A4073" s="110">
        <v>45957</v>
      </c>
      <c r="B4073" t="s">
        <v>236</v>
      </c>
      <c r="D4073">
        <v>1.115</v>
      </c>
      <c r="E4073" t="s">
        <v>384</v>
      </c>
      <c r="F4073" t="s">
        <v>353</v>
      </c>
    </row>
    <row r="4074" spans="1:6" hidden="1" x14ac:dyDescent="0.35">
      <c r="A4074" s="110">
        <v>45957</v>
      </c>
      <c r="B4074" t="s">
        <v>225</v>
      </c>
      <c r="D4074">
        <v>5</v>
      </c>
      <c r="E4074" t="s">
        <v>1</v>
      </c>
      <c r="F4074" t="s">
        <v>353</v>
      </c>
    </row>
    <row r="4075" spans="1:6" hidden="1" x14ac:dyDescent="0.35">
      <c r="A4075" s="110">
        <v>45957</v>
      </c>
      <c r="B4075" t="s">
        <v>110</v>
      </c>
      <c r="D4075">
        <v>5.0999999999999996</v>
      </c>
      <c r="E4075" t="s">
        <v>3</v>
      </c>
      <c r="F4075" t="s">
        <v>353</v>
      </c>
    </row>
    <row r="4076" spans="1:6" hidden="1" x14ac:dyDescent="0.35">
      <c r="A4076" s="110">
        <v>45957</v>
      </c>
      <c r="B4076" t="s">
        <v>241</v>
      </c>
      <c r="D4076">
        <v>13</v>
      </c>
      <c r="F4076" t="s">
        <v>353</v>
      </c>
    </row>
    <row r="4077" spans="1:6" hidden="1" x14ac:dyDescent="0.35">
      <c r="A4077" s="110">
        <v>45957</v>
      </c>
      <c r="B4077" t="s">
        <v>179</v>
      </c>
      <c r="D4077">
        <v>0.2</v>
      </c>
      <c r="F4077" t="s">
        <v>353</v>
      </c>
    </row>
    <row r="4078" spans="1:6" hidden="1" x14ac:dyDescent="0.35">
      <c r="A4078" s="110">
        <v>45957</v>
      </c>
      <c r="B4078" t="s">
        <v>335</v>
      </c>
      <c r="D4078">
        <v>7</v>
      </c>
      <c r="F4078" t="s">
        <v>353</v>
      </c>
    </row>
    <row r="4079" spans="1:6" hidden="1" x14ac:dyDescent="0.35">
      <c r="A4079" s="110">
        <v>45957</v>
      </c>
      <c r="B4079" t="s">
        <v>25</v>
      </c>
      <c r="D4079">
        <v>1.4</v>
      </c>
      <c r="F4079" t="s">
        <v>353</v>
      </c>
    </row>
    <row r="4080" spans="1:6" hidden="1" x14ac:dyDescent="0.35">
      <c r="A4080" s="110">
        <v>45957</v>
      </c>
      <c r="B4080" t="s">
        <v>127</v>
      </c>
      <c r="D4080">
        <v>10</v>
      </c>
      <c r="E4080" t="s">
        <v>383</v>
      </c>
      <c r="F4080" t="s">
        <v>353</v>
      </c>
    </row>
    <row r="4081" spans="1:6" hidden="1" x14ac:dyDescent="0.35">
      <c r="A4081" s="110">
        <v>45957</v>
      </c>
      <c r="B4081" t="s">
        <v>193</v>
      </c>
      <c r="D4081">
        <v>5</v>
      </c>
      <c r="E4081" t="s">
        <v>383</v>
      </c>
      <c r="F4081" t="s">
        <v>353</v>
      </c>
    </row>
    <row r="4082" spans="1:6" hidden="1" x14ac:dyDescent="0.35">
      <c r="A4082" s="110">
        <v>45957</v>
      </c>
      <c r="B4082" t="s">
        <v>216</v>
      </c>
      <c r="D4082">
        <v>0.55000000000000004</v>
      </c>
      <c r="E4082" t="s">
        <v>384</v>
      </c>
      <c r="F4082" t="s">
        <v>353</v>
      </c>
    </row>
    <row r="4083" spans="1:6" hidden="1" x14ac:dyDescent="0.35">
      <c r="A4083" s="110">
        <v>45957</v>
      </c>
      <c r="B4083" t="s">
        <v>331</v>
      </c>
      <c r="D4083">
        <v>2</v>
      </c>
      <c r="E4083">
        <v>0</v>
      </c>
      <c r="F4083" t="s">
        <v>353</v>
      </c>
    </row>
    <row r="4084" spans="1:6" hidden="1" x14ac:dyDescent="0.35">
      <c r="A4084" s="110">
        <v>45957</v>
      </c>
      <c r="B4084" t="s">
        <v>102</v>
      </c>
      <c r="D4084">
        <v>0.8</v>
      </c>
      <c r="E4084" t="s">
        <v>3</v>
      </c>
      <c r="F4084" t="s">
        <v>353</v>
      </c>
    </row>
    <row r="4085" spans="1:6" hidden="1" x14ac:dyDescent="0.35">
      <c r="A4085" s="110">
        <v>45957</v>
      </c>
      <c r="B4085" t="s">
        <v>333</v>
      </c>
      <c r="D4085">
        <v>0</v>
      </c>
      <c r="E4085" t="s">
        <v>3</v>
      </c>
      <c r="F4085" t="s">
        <v>353</v>
      </c>
    </row>
    <row r="4086" spans="1:6" hidden="1" x14ac:dyDescent="0.35">
      <c r="A4086" s="110">
        <v>45957</v>
      </c>
      <c r="B4086" t="s">
        <v>678</v>
      </c>
      <c r="D4086">
        <v>105</v>
      </c>
      <c r="E4086" t="s">
        <v>386</v>
      </c>
      <c r="F4086" t="s">
        <v>353</v>
      </c>
    </row>
    <row r="4087" spans="1:6" hidden="1" x14ac:dyDescent="0.35">
      <c r="A4087" s="110">
        <v>45957</v>
      </c>
      <c r="B4087" t="s">
        <v>634</v>
      </c>
      <c r="D4087">
        <v>10.65</v>
      </c>
      <c r="E4087" t="s">
        <v>3</v>
      </c>
      <c r="F4087" t="s">
        <v>353</v>
      </c>
    </row>
    <row r="4088" spans="1:6" hidden="1" x14ac:dyDescent="0.35">
      <c r="A4088" s="110">
        <v>45957</v>
      </c>
      <c r="B4088" t="s">
        <v>340</v>
      </c>
      <c r="D4088">
        <v>0.56000000000000005</v>
      </c>
      <c r="E4088" t="s">
        <v>3</v>
      </c>
      <c r="F4088" t="s">
        <v>353</v>
      </c>
    </row>
    <row r="4089" spans="1:6" hidden="1" x14ac:dyDescent="0.35">
      <c r="A4089" s="110">
        <v>45957</v>
      </c>
      <c r="B4089" t="s">
        <v>168</v>
      </c>
      <c r="D4089">
        <v>0.96499999999999997</v>
      </c>
      <c r="E4089" t="s">
        <v>313</v>
      </c>
      <c r="F4089" t="s">
        <v>353</v>
      </c>
    </row>
    <row r="4090" spans="1:6" hidden="1" x14ac:dyDescent="0.35">
      <c r="A4090" s="110">
        <v>45957</v>
      </c>
      <c r="B4090" t="s">
        <v>171</v>
      </c>
      <c r="D4090">
        <v>1.1850000000000001</v>
      </c>
      <c r="E4090" t="s">
        <v>313</v>
      </c>
      <c r="F4090" t="s">
        <v>353</v>
      </c>
    </row>
    <row r="4091" spans="1:6" hidden="1" x14ac:dyDescent="0.35">
      <c r="A4091" s="110">
        <v>45957</v>
      </c>
      <c r="B4091" t="s">
        <v>341</v>
      </c>
      <c r="D4091">
        <v>1</v>
      </c>
      <c r="E4091" t="s">
        <v>313</v>
      </c>
      <c r="F4091" t="s">
        <v>353</v>
      </c>
    </row>
    <row r="4092" spans="1:6" hidden="1" x14ac:dyDescent="0.35">
      <c r="A4092" s="110">
        <v>45957</v>
      </c>
      <c r="B4092" t="s">
        <v>153</v>
      </c>
      <c r="D4092">
        <v>0.62</v>
      </c>
      <c r="E4092" t="s">
        <v>386</v>
      </c>
      <c r="F4092" t="s">
        <v>353</v>
      </c>
    </row>
    <row r="4093" spans="1:6" hidden="1" x14ac:dyDescent="0.35">
      <c r="A4093" s="110">
        <v>45957</v>
      </c>
      <c r="B4093" t="s">
        <v>232</v>
      </c>
      <c r="E4093" t="s">
        <v>386</v>
      </c>
      <c r="F4093" t="s">
        <v>353</v>
      </c>
    </row>
    <row r="4094" spans="1:6" hidden="1" x14ac:dyDescent="0.35">
      <c r="A4094" s="110">
        <v>45957</v>
      </c>
      <c r="B4094" t="s">
        <v>152</v>
      </c>
      <c r="D4094">
        <v>6.7450000000000001</v>
      </c>
      <c r="E4094" t="s">
        <v>386</v>
      </c>
      <c r="F4094" t="s">
        <v>353</v>
      </c>
    </row>
    <row r="4095" spans="1:6" hidden="1" x14ac:dyDescent="0.35">
      <c r="A4095" s="110">
        <v>45957</v>
      </c>
      <c r="B4095" t="s">
        <v>666</v>
      </c>
      <c r="E4095" t="s">
        <v>386</v>
      </c>
      <c r="F4095" t="s">
        <v>353</v>
      </c>
    </row>
    <row r="4096" spans="1:6" hidden="1" x14ac:dyDescent="0.35">
      <c r="A4096" s="110">
        <v>45957</v>
      </c>
      <c r="B4096" t="s">
        <v>154</v>
      </c>
      <c r="E4096" t="s">
        <v>386</v>
      </c>
      <c r="F4096" t="s">
        <v>353</v>
      </c>
    </row>
    <row r="4097" spans="1:6" hidden="1" x14ac:dyDescent="0.35">
      <c r="A4097" s="110">
        <v>45957</v>
      </c>
      <c r="B4097" t="s">
        <v>156</v>
      </c>
      <c r="E4097" t="s">
        <v>386</v>
      </c>
      <c r="F4097" t="s">
        <v>353</v>
      </c>
    </row>
    <row r="4098" spans="1:6" hidden="1" x14ac:dyDescent="0.35">
      <c r="A4098" s="110">
        <v>45957</v>
      </c>
      <c r="B4098" t="s">
        <v>503</v>
      </c>
      <c r="E4098" t="s">
        <v>386</v>
      </c>
      <c r="F4098" t="s">
        <v>353</v>
      </c>
    </row>
    <row r="4099" spans="1:6" hidden="1" x14ac:dyDescent="0.35">
      <c r="A4099" s="110">
        <v>45957</v>
      </c>
      <c r="B4099" t="s">
        <v>498</v>
      </c>
      <c r="E4099">
        <v>0</v>
      </c>
      <c r="F4099" t="s">
        <v>353</v>
      </c>
    </row>
    <row r="4100" spans="1:6" hidden="1" x14ac:dyDescent="0.35">
      <c r="A4100" s="110">
        <v>45957</v>
      </c>
      <c r="B4100" t="s">
        <v>163</v>
      </c>
      <c r="D4100">
        <v>0.74</v>
      </c>
      <c r="E4100" t="s">
        <v>386</v>
      </c>
      <c r="F4100" t="s">
        <v>353</v>
      </c>
    </row>
    <row r="4101" spans="1:6" hidden="1" x14ac:dyDescent="0.35">
      <c r="A4101" s="110">
        <v>45957</v>
      </c>
      <c r="B4101" t="s">
        <v>45</v>
      </c>
      <c r="D4101">
        <v>0.66</v>
      </c>
      <c r="E4101" t="s">
        <v>386</v>
      </c>
      <c r="F4101" t="s">
        <v>353</v>
      </c>
    </row>
    <row r="4102" spans="1:6" hidden="1" x14ac:dyDescent="0.35">
      <c r="A4102" s="110">
        <v>45957</v>
      </c>
      <c r="B4102" t="s">
        <v>434</v>
      </c>
      <c r="D4102">
        <v>0</v>
      </c>
      <c r="E4102" t="s">
        <v>3</v>
      </c>
      <c r="F4102" t="s">
        <v>353</v>
      </c>
    </row>
    <row r="4103" spans="1:6" hidden="1" x14ac:dyDescent="0.35">
      <c r="A4103" s="110">
        <v>45957</v>
      </c>
      <c r="B4103" t="s">
        <v>342</v>
      </c>
      <c r="D4103">
        <v>2.5</v>
      </c>
      <c r="E4103" t="s">
        <v>7</v>
      </c>
      <c r="F4103" t="s">
        <v>353</v>
      </c>
    </row>
    <row r="4104" spans="1:6" hidden="1" x14ac:dyDescent="0.35">
      <c r="A4104" s="110">
        <v>45957</v>
      </c>
      <c r="B4104" t="s">
        <v>300</v>
      </c>
      <c r="D4104">
        <v>5</v>
      </c>
      <c r="E4104" t="s">
        <v>7</v>
      </c>
      <c r="F4104" t="s">
        <v>353</v>
      </c>
    </row>
    <row r="4105" spans="1:6" hidden="1" x14ac:dyDescent="0.35">
      <c r="A4105" s="110">
        <v>45957</v>
      </c>
      <c r="B4105" t="s">
        <v>483</v>
      </c>
      <c r="D4105">
        <v>15</v>
      </c>
      <c r="E4105" t="s">
        <v>5</v>
      </c>
      <c r="F4105" t="s">
        <v>353</v>
      </c>
    </row>
    <row r="4106" spans="1:6" hidden="1" x14ac:dyDescent="0.35">
      <c r="A4106" s="110">
        <v>45962</v>
      </c>
      <c r="B4106" t="s">
        <v>623</v>
      </c>
      <c r="C4106" t="s">
        <v>545</v>
      </c>
      <c r="D4106">
        <v>2.5</v>
      </c>
      <c r="E4106" t="s">
        <v>3</v>
      </c>
      <c r="F4106" t="s">
        <v>356</v>
      </c>
    </row>
    <row r="4107" spans="1:6" hidden="1" x14ac:dyDescent="0.35">
      <c r="A4107" s="110">
        <v>45962</v>
      </c>
      <c r="B4107" t="s">
        <v>516</v>
      </c>
      <c r="C4107" t="s">
        <v>254</v>
      </c>
      <c r="D4107">
        <v>4</v>
      </c>
      <c r="E4107" t="s">
        <v>3</v>
      </c>
      <c r="F4107" t="s">
        <v>356</v>
      </c>
    </row>
    <row r="4108" spans="1:6" hidden="1" x14ac:dyDescent="0.35">
      <c r="A4108" s="110">
        <v>45962</v>
      </c>
      <c r="B4108" t="s">
        <v>626</v>
      </c>
      <c r="C4108" t="s">
        <v>254</v>
      </c>
      <c r="D4108">
        <v>1</v>
      </c>
      <c r="E4108" t="s">
        <v>3</v>
      </c>
      <c r="F4108" t="s">
        <v>356</v>
      </c>
    </row>
    <row r="4109" spans="1:6" hidden="1" x14ac:dyDescent="0.35">
      <c r="A4109" s="110">
        <v>45962</v>
      </c>
      <c r="B4109" t="s">
        <v>646</v>
      </c>
      <c r="C4109" t="s">
        <v>254</v>
      </c>
      <c r="D4109">
        <v>10</v>
      </c>
      <c r="E4109" t="s">
        <v>3</v>
      </c>
      <c r="F4109" t="s">
        <v>356</v>
      </c>
    </row>
    <row r="4110" spans="1:6" hidden="1" x14ac:dyDescent="0.35">
      <c r="A4110" s="110">
        <v>45962</v>
      </c>
      <c r="B4110" t="s">
        <v>649</v>
      </c>
      <c r="C4110" t="s">
        <v>264</v>
      </c>
      <c r="D4110">
        <v>4</v>
      </c>
      <c r="E4110" t="s">
        <v>3</v>
      </c>
      <c r="F4110" t="s">
        <v>356</v>
      </c>
    </row>
    <row r="4111" spans="1:6" hidden="1" x14ac:dyDescent="0.35">
      <c r="A4111" s="110">
        <v>45962</v>
      </c>
      <c r="B4111" t="s">
        <v>241</v>
      </c>
      <c r="C4111" t="s">
        <v>254</v>
      </c>
      <c r="D4111">
        <v>10</v>
      </c>
      <c r="E4111" t="s">
        <v>3</v>
      </c>
      <c r="F4111" t="s">
        <v>356</v>
      </c>
    </row>
    <row r="4112" spans="1:6" hidden="1" x14ac:dyDescent="0.35">
      <c r="A4112" s="110">
        <v>45962</v>
      </c>
      <c r="B4112" t="s">
        <v>123</v>
      </c>
      <c r="C4112" t="s">
        <v>264</v>
      </c>
      <c r="D4112">
        <v>1</v>
      </c>
      <c r="E4112" t="s">
        <v>3</v>
      </c>
      <c r="F4112" t="s">
        <v>356</v>
      </c>
    </row>
    <row r="4113" spans="1:6" hidden="1" x14ac:dyDescent="0.35">
      <c r="A4113" s="110">
        <v>45962</v>
      </c>
      <c r="B4113" t="s">
        <v>173</v>
      </c>
      <c r="C4113" t="s">
        <v>254</v>
      </c>
      <c r="D4113">
        <v>3</v>
      </c>
      <c r="E4113" t="s">
        <v>1</v>
      </c>
      <c r="F4113" t="s">
        <v>356</v>
      </c>
    </row>
    <row r="4114" spans="1:6" hidden="1" x14ac:dyDescent="0.35">
      <c r="A4114" s="110">
        <v>45962</v>
      </c>
      <c r="B4114" t="s">
        <v>762</v>
      </c>
      <c r="C4114" t="s">
        <v>264</v>
      </c>
      <c r="D4114">
        <v>1.25</v>
      </c>
      <c r="E4114" t="s">
        <v>3</v>
      </c>
      <c r="F4114" t="s">
        <v>356</v>
      </c>
    </row>
    <row r="4115" spans="1:6" hidden="1" x14ac:dyDescent="0.35">
      <c r="A4115" s="110">
        <v>45962</v>
      </c>
      <c r="B4115" t="s">
        <v>505</v>
      </c>
      <c r="C4115" t="s">
        <v>254</v>
      </c>
      <c r="D4115">
        <v>1.5</v>
      </c>
      <c r="E4115" t="s">
        <v>3</v>
      </c>
      <c r="F4115" t="s">
        <v>356</v>
      </c>
    </row>
    <row r="4116" spans="1:6" hidden="1" x14ac:dyDescent="0.35">
      <c r="A4116" s="110">
        <v>45962</v>
      </c>
      <c r="B4116" t="s">
        <v>763</v>
      </c>
      <c r="C4116" t="s">
        <v>254</v>
      </c>
      <c r="D4116">
        <v>0.6</v>
      </c>
      <c r="E4116" t="s">
        <v>3</v>
      </c>
      <c r="F4116" t="s">
        <v>356</v>
      </c>
    </row>
    <row r="4117" spans="1:6" hidden="1" x14ac:dyDescent="0.35">
      <c r="A4117" s="110">
        <v>45962</v>
      </c>
      <c r="B4117" t="s">
        <v>764</v>
      </c>
      <c r="C4117" t="s">
        <v>254</v>
      </c>
      <c r="D4117">
        <v>0.5</v>
      </c>
      <c r="E4117" t="s">
        <v>3</v>
      </c>
      <c r="F4117" t="s">
        <v>356</v>
      </c>
    </row>
    <row r="4118" spans="1:6" hidden="1" x14ac:dyDescent="0.35">
      <c r="A4118" s="110">
        <v>45962</v>
      </c>
      <c r="B4118" t="s">
        <v>203</v>
      </c>
      <c r="C4118" t="s">
        <v>254</v>
      </c>
      <c r="D4118">
        <v>1</v>
      </c>
      <c r="E4118" t="s">
        <v>3</v>
      </c>
      <c r="F4118" t="s">
        <v>356</v>
      </c>
    </row>
    <row r="4119" spans="1:6" hidden="1" x14ac:dyDescent="0.35">
      <c r="A4119" s="110">
        <v>45962</v>
      </c>
      <c r="B4119" t="s">
        <v>765</v>
      </c>
      <c r="C4119" t="s">
        <v>254</v>
      </c>
      <c r="D4119">
        <v>2.7</v>
      </c>
      <c r="E4119" t="s">
        <v>3</v>
      </c>
      <c r="F4119" t="s">
        <v>356</v>
      </c>
    </row>
    <row r="4120" spans="1:6" hidden="1" x14ac:dyDescent="0.35">
      <c r="A4120" s="110">
        <v>45962</v>
      </c>
      <c r="B4120" t="s">
        <v>739</v>
      </c>
      <c r="C4120" t="s">
        <v>254</v>
      </c>
      <c r="D4120">
        <v>1</v>
      </c>
      <c r="E4120" t="s">
        <v>3</v>
      </c>
      <c r="F4120" t="s">
        <v>356</v>
      </c>
    </row>
    <row r="4121" spans="1:6" hidden="1" x14ac:dyDescent="0.35">
      <c r="A4121" s="110">
        <v>45962</v>
      </c>
      <c r="B4121" t="s">
        <v>202</v>
      </c>
      <c r="C4121" t="s">
        <v>254</v>
      </c>
      <c r="D4121">
        <v>4.3</v>
      </c>
      <c r="E4121" t="s">
        <v>3</v>
      </c>
      <c r="F4121" t="s">
        <v>356</v>
      </c>
    </row>
    <row r="4122" spans="1:6" hidden="1" x14ac:dyDescent="0.35">
      <c r="A4122" s="110">
        <v>45962</v>
      </c>
      <c r="B4122" t="s">
        <v>157</v>
      </c>
      <c r="C4122" t="s">
        <v>254</v>
      </c>
      <c r="D4122">
        <v>2</v>
      </c>
      <c r="E4122" t="s">
        <v>386</v>
      </c>
      <c r="F4122" t="s">
        <v>356</v>
      </c>
    </row>
    <row r="4123" spans="1:6" hidden="1" x14ac:dyDescent="0.35">
      <c r="A4123" s="110">
        <v>45962</v>
      </c>
      <c r="B4123" t="s">
        <v>514</v>
      </c>
      <c r="C4123" t="s">
        <v>254</v>
      </c>
      <c r="D4123">
        <v>4</v>
      </c>
      <c r="E4123" t="s">
        <v>386</v>
      </c>
      <c r="F4123" t="s">
        <v>356</v>
      </c>
    </row>
    <row r="4124" spans="1:6" hidden="1" x14ac:dyDescent="0.35">
      <c r="A4124" s="110">
        <v>45962</v>
      </c>
      <c r="B4124" t="s">
        <v>513</v>
      </c>
      <c r="C4124" t="s">
        <v>254</v>
      </c>
      <c r="D4124">
        <v>0.4</v>
      </c>
      <c r="E4124" t="s">
        <v>386</v>
      </c>
      <c r="F4124" t="s">
        <v>356</v>
      </c>
    </row>
    <row r="4125" spans="1:6" hidden="1" x14ac:dyDescent="0.35">
      <c r="A4125" s="110">
        <v>45962</v>
      </c>
      <c r="B4125" t="s">
        <v>45</v>
      </c>
      <c r="C4125" t="s">
        <v>254</v>
      </c>
      <c r="D4125">
        <v>1</v>
      </c>
      <c r="E4125" t="s">
        <v>386</v>
      </c>
      <c r="F4125" t="s">
        <v>356</v>
      </c>
    </row>
    <row r="4126" spans="1:6" hidden="1" x14ac:dyDescent="0.35">
      <c r="A4126" s="110">
        <v>45962</v>
      </c>
      <c r="B4126" t="s">
        <v>164</v>
      </c>
      <c r="C4126" t="s">
        <v>254</v>
      </c>
      <c r="D4126">
        <v>0.8</v>
      </c>
      <c r="E4126" t="s">
        <v>386</v>
      </c>
      <c r="F4126" t="s">
        <v>356</v>
      </c>
    </row>
    <row r="4127" spans="1:6" hidden="1" x14ac:dyDescent="0.35">
      <c r="A4127" s="110">
        <v>45962</v>
      </c>
      <c r="B4127" t="s">
        <v>503</v>
      </c>
      <c r="C4127" t="s">
        <v>254</v>
      </c>
      <c r="D4127">
        <v>0.7</v>
      </c>
      <c r="E4127" t="s">
        <v>386</v>
      </c>
      <c r="F4127" t="s">
        <v>356</v>
      </c>
    </row>
    <row r="4128" spans="1:6" hidden="1" x14ac:dyDescent="0.35">
      <c r="A4128" s="110">
        <v>45962</v>
      </c>
      <c r="B4128" t="s">
        <v>156</v>
      </c>
      <c r="C4128" t="s">
        <v>254</v>
      </c>
      <c r="D4128">
        <v>1</v>
      </c>
      <c r="E4128" t="s">
        <v>386</v>
      </c>
      <c r="F4128" t="s">
        <v>356</v>
      </c>
    </row>
    <row r="4129" spans="1:6" hidden="1" x14ac:dyDescent="0.35">
      <c r="A4129" s="110">
        <v>45962</v>
      </c>
      <c r="B4129" t="s">
        <v>55</v>
      </c>
      <c r="C4129" t="s">
        <v>257</v>
      </c>
      <c r="D4129">
        <v>0.5</v>
      </c>
      <c r="E4129" t="s">
        <v>386</v>
      </c>
      <c r="F4129" t="s">
        <v>356</v>
      </c>
    </row>
    <row r="4130" spans="1:6" hidden="1" x14ac:dyDescent="0.35">
      <c r="A4130" s="110">
        <v>45962</v>
      </c>
      <c r="B4130" t="s">
        <v>766</v>
      </c>
      <c r="C4130" t="s">
        <v>254</v>
      </c>
      <c r="D4130">
        <v>0.53</v>
      </c>
      <c r="E4130" t="s">
        <v>3</v>
      </c>
      <c r="F4130" t="s">
        <v>356</v>
      </c>
    </row>
    <row r="4131" spans="1:6" hidden="1" x14ac:dyDescent="0.35">
      <c r="A4131" s="110">
        <v>45962</v>
      </c>
      <c r="B4131" t="s">
        <v>767</v>
      </c>
      <c r="C4131" t="s">
        <v>254</v>
      </c>
      <c r="D4131">
        <v>0.5</v>
      </c>
      <c r="E4131" t="s">
        <v>3</v>
      </c>
      <c r="F4131" t="s">
        <v>356</v>
      </c>
    </row>
    <row r="4132" spans="1:6" hidden="1" x14ac:dyDescent="0.35">
      <c r="A4132" s="110">
        <v>45962</v>
      </c>
      <c r="B4132" t="s">
        <v>576</v>
      </c>
      <c r="C4132" t="s">
        <v>254</v>
      </c>
      <c r="D4132">
        <v>1</v>
      </c>
      <c r="E4132" t="s">
        <v>3</v>
      </c>
      <c r="F4132" t="s">
        <v>356</v>
      </c>
    </row>
    <row r="4133" spans="1:6" hidden="1" x14ac:dyDescent="0.35">
      <c r="A4133" s="110">
        <v>45962</v>
      </c>
      <c r="B4133" t="s">
        <v>250</v>
      </c>
      <c r="C4133" t="s">
        <v>254</v>
      </c>
      <c r="D4133">
        <v>0.5</v>
      </c>
      <c r="E4133" t="s">
        <v>3</v>
      </c>
      <c r="F4133" t="s">
        <v>356</v>
      </c>
    </row>
    <row r="4134" spans="1:6" hidden="1" x14ac:dyDescent="0.35">
      <c r="A4134" s="110">
        <v>45962</v>
      </c>
      <c r="B4134" t="s">
        <v>476</v>
      </c>
      <c r="C4134" t="s">
        <v>254</v>
      </c>
      <c r="D4134">
        <v>1</v>
      </c>
      <c r="E4134" t="s">
        <v>3</v>
      </c>
      <c r="F4134" t="s">
        <v>356</v>
      </c>
    </row>
    <row r="4135" spans="1:6" hidden="1" x14ac:dyDescent="0.35">
      <c r="A4135" s="110">
        <v>45962</v>
      </c>
      <c r="B4135" t="s">
        <v>768</v>
      </c>
      <c r="C4135" t="s">
        <v>254</v>
      </c>
      <c r="D4135">
        <v>0.8</v>
      </c>
      <c r="E4135" t="s">
        <v>3</v>
      </c>
      <c r="F4135" t="s">
        <v>356</v>
      </c>
    </row>
    <row r="4136" spans="1:6" hidden="1" x14ac:dyDescent="0.35">
      <c r="A4136" s="110">
        <v>45962</v>
      </c>
      <c r="B4136" t="s">
        <v>477</v>
      </c>
      <c r="C4136" t="s">
        <v>254</v>
      </c>
      <c r="D4136">
        <v>1</v>
      </c>
      <c r="E4136" t="s">
        <v>3</v>
      </c>
      <c r="F4136" t="s">
        <v>356</v>
      </c>
    </row>
    <row r="4137" spans="1:6" hidden="1" x14ac:dyDescent="0.35">
      <c r="A4137" s="110">
        <v>45962</v>
      </c>
      <c r="B4137" t="s">
        <v>769</v>
      </c>
      <c r="C4137" t="s">
        <v>254</v>
      </c>
      <c r="D4137">
        <v>0.5</v>
      </c>
      <c r="E4137" t="s">
        <v>3</v>
      </c>
      <c r="F4137" t="s">
        <v>356</v>
      </c>
    </row>
    <row r="4138" spans="1:6" hidden="1" x14ac:dyDescent="0.35">
      <c r="A4138" s="110">
        <v>45962</v>
      </c>
      <c r="B4138" t="s">
        <v>770</v>
      </c>
      <c r="C4138" t="s">
        <v>254</v>
      </c>
      <c r="D4138">
        <v>0.3</v>
      </c>
      <c r="E4138" t="s">
        <v>3</v>
      </c>
      <c r="F4138" t="s">
        <v>356</v>
      </c>
    </row>
    <row r="4139" spans="1:6" hidden="1" x14ac:dyDescent="0.35">
      <c r="A4139" s="110">
        <v>45962</v>
      </c>
      <c r="B4139" t="s">
        <v>571</v>
      </c>
      <c r="C4139" t="s">
        <v>254</v>
      </c>
      <c r="D4139">
        <v>0.3</v>
      </c>
      <c r="E4139" t="s">
        <v>3</v>
      </c>
      <c r="F4139" t="s">
        <v>356</v>
      </c>
    </row>
    <row r="4140" spans="1:6" hidden="1" x14ac:dyDescent="0.35">
      <c r="A4140" s="110">
        <v>45962</v>
      </c>
      <c r="B4140" t="s">
        <v>206</v>
      </c>
      <c r="C4140" t="s">
        <v>254</v>
      </c>
      <c r="D4140">
        <v>1</v>
      </c>
      <c r="E4140" t="s">
        <v>3</v>
      </c>
      <c r="F4140" t="s">
        <v>356</v>
      </c>
    </row>
    <row r="4141" spans="1:6" hidden="1" x14ac:dyDescent="0.35">
      <c r="A4141" s="110">
        <v>45962</v>
      </c>
      <c r="B4141" t="s">
        <v>559</v>
      </c>
      <c r="C4141" t="s">
        <v>254</v>
      </c>
      <c r="D4141">
        <v>0.06</v>
      </c>
      <c r="E4141" t="s">
        <v>3</v>
      </c>
      <c r="F4141" t="s">
        <v>356</v>
      </c>
    </row>
    <row r="4142" spans="1:6" hidden="1" x14ac:dyDescent="0.35">
      <c r="A4142" s="110">
        <v>45962</v>
      </c>
      <c r="B4142" t="s">
        <v>771</v>
      </c>
      <c r="C4142" t="s">
        <v>254</v>
      </c>
      <c r="D4142">
        <v>0.5</v>
      </c>
      <c r="E4142" t="s">
        <v>3</v>
      </c>
      <c r="F4142" t="s">
        <v>356</v>
      </c>
    </row>
    <row r="4143" spans="1:6" hidden="1" x14ac:dyDescent="0.35">
      <c r="A4143" s="110">
        <v>45962</v>
      </c>
      <c r="B4143" t="s">
        <v>620</v>
      </c>
      <c r="C4143" t="s">
        <v>254</v>
      </c>
      <c r="D4143">
        <v>1.3</v>
      </c>
      <c r="E4143" t="s">
        <v>3</v>
      </c>
      <c r="F4143" t="s">
        <v>356</v>
      </c>
    </row>
    <row r="4144" spans="1:6" hidden="1" x14ac:dyDescent="0.35">
      <c r="A4144" s="110">
        <v>45962</v>
      </c>
      <c r="B4144" t="s">
        <v>772</v>
      </c>
      <c r="C4144" t="s">
        <v>254</v>
      </c>
      <c r="D4144">
        <v>0.5</v>
      </c>
      <c r="E4144" t="s">
        <v>3</v>
      </c>
      <c r="F4144" t="s">
        <v>356</v>
      </c>
    </row>
    <row r="4145" spans="1:6" hidden="1" x14ac:dyDescent="0.35">
      <c r="A4145" s="110">
        <v>45962</v>
      </c>
      <c r="B4145" t="s">
        <v>320</v>
      </c>
      <c r="C4145" t="s">
        <v>264</v>
      </c>
      <c r="D4145">
        <v>1</v>
      </c>
      <c r="E4145" t="s">
        <v>3</v>
      </c>
      <c r="F4145" t="s">
        <v>356</v>
      </c>
    </row>
    <row r="4146" spans="1:6" hidden="1" x14ac:dyDescent="0.35">
      <c r="A4146" s="110">
        <v>45962</v>
      </c>
      <c r="B4146" t="s">
        <v>154</v>
      </c>
      <c r="C4146" t="s">
        <v>257</v>
      </c>
      <c r="D4146">
        <v>1</v>
      </c>
      <c r="E4146" t="s">
        <v>386</v>
      </c>
      <c r="F4146" t="s">
        <v>356</v>
      </c>
    </row>
    <row r="4147" spans="1:6" hidden="1" x14ac:dyDescent="0.35">
      <c r="A4147" s="110">
        <v>45962</v>
      </c>
      <c r="B4147" t="s">
        <v>152</v>
      </c>
      <c r="C4147" t="s">
        <v>257</v>
      </c>
      <c r="D4147">
        <v>2</v>
      </c>
      <c r="E4147" t="s">
        <v>386</v>
      </c>
      <c r="F4147" t="s">
        <v>356</v>
      </c>
    </row>
    <row r="4148" spans="1:6" hidden="1" x14ac:dyDescent="0.35">
      <c r="A4148" s="110">
        <v>45962</v>
      </c>
      <c r="B4148" t="s">
        <v>116</v>
      </c>
      <c r="C4148" t="s">
        <v>254</v>
      </c>
      <c r="D4148">
        <v>1.3</v>
      </c>
      <c r="E4148" t="s">
        <v>383</v>
      </c>
      <c r="F4148" t="s">
        <v>356</v>
      </c>
    </row>
    <row r="4149" spans="1:6" hidden="1" x14ac:dyDescent="0.35">
      <c r="A4149" s="110">
        <v>45962</v>
      </c>
      <c r="B4149" t="s">
        <v>185</v>
      </c>
      <c r="C4149" t="s">
        <v>254</v>
      </c>
      <c r="D4149">
        <v>6.2</v>
      </c>
      <c r="E4149" t="s">
        <v>383</v>
      </c>
      <c r="F4149" t="s">
        <v>356</v>
      </c>
    </row>
    <row r="4150" spans="1:6" hidden="1" x14ac:dyDescent="0.35">
      <c r="A4150" s="110">
        <v>45962</v>
      </c>
      <c r="B4150" t="s">
        <v>186</v>
      </c>
      <c r="C4150" t="s">
        <v>254</v>
      </c>
      <c r="D4150">
        <v>0.5</v>
      </c>
      <c r="E4150" t="s">
        <v>383</v>
      </c>
      <c r="F4150" t="s">
        <v>356</v>
      </c>
    </row>
    <row r="4151" spans="1:6" hidden="1" x14ac:dyDescent="0.35">
      <c r="A4151" s="110">
        <v>45962</v>
      </c>
      <c r="B4151" t="s">
        <v>285</v>
      </c>
      <c r="C4151" t="s">
        <v>264</v>
      </c>
      <c r="D4151">
        <v>12</v>
      </c>
      <c r="E4151" t="s">
        <v>383</v>
      </c>
      <c r="F4151" t="s">
        <v>356</v>
      </c>
    </row>
    <row r="4152" spans="1:6" hidden="1" x14ac:dyDescent="0.35">
      <c r="A4152" s="110">
        <v>45962</v>
      </c>
      <c r="B4152" t="s">
        <v>288</v>
      </c>
      <c r="C4152" t="s">
        <v>264</v>
      </c>
      <c r="D4152">
        <v>189</v>
      </c>
      <c r="E4152" t="s">
        <v>383</v>
      </c>
      <c r="F4152" t="s">
        <v>356</v>
      </c>
    </row>
    <row r="4153" spans="1:6" hidden="1" x14ac:dyDescent="0.35">
      <c r="A4153" s="110">
        <v>45962</v>
      </c>
      <c r="B4153" t="s">
        <v>130</v>
      </c>
      <c r="C4153" t="s">
        <v>254</v>
      </c>
      <c r="D4153">
        <v>0.1</v>
      </c>
      <c r="E4153" t="s">
        <v>383</v>
      </c>
      <c r="F4153" t="s">
        <v>356</v>
      </c>
    </row>
    <row r="4154" spans="1:6" hidden="1" x14ac:dyDescent="0.35">
      <c r="A4154" s="110">
        <v>45962</v>
      </c>
      <c r="B4154" t="s">
        <v>298</v>
      </c>
      <c r="C4154" t="s">
        <v>264</v>
      </c>
      <c r="D4154">
        <v>63</v>
      </c>
      <c r="E4154" t="s">
        <v>383</v>
      </c>
      <c r="F4154" t="s">
        <v>356</v>
      </c>
    </row>
    <row r="4155" spans="1:6" hidden="1" x14ac:dyDescent="0.35">
      <c r="A4155" s="110">
        <v>45962</v>
      </c>
      <c r="B4155" t="s">
        <v>297</v>
      </c>
      <c r="C4155" t="s">
        <v>264</v>
      </c>
      <c r="D4155">
        <v>100</v>
      </c>
      <c r="E4155" t="s">
        <v>383</v>
      </c>
      <c r="F4155" t="s">
        <v>356</v>
      </c>
    </row>
    <row r="4156" spans="1:6" hidden="1" x14ac:dyDescent="0.35">
      <c r="A4156" s="110">
        <v>45962</v>
      </c>
      <c r="B4156" t="s">
        <v>355</v>
      </c>
      <c r="C4156" t="s">
        <v>264</v>
      </c>
      <c r="D4156">
        <v>1</v>
      </c>
      <c r="E4156" t="s">
        <v>383</v>
      </c>
      <c r="F4156" t="s">
        <v>356</v>
      </c>
    </row>
    <row r="4157" spans="1:6" hidden="1" x14ac:dyDescent="0.35">
      <c r="A4157" s="110">
        <v>45962</v>
      </c>
      <c r="B4157" t="s">
        <v>192</v>
      </c>
      <c r="C4157" t="s">
        <v>264</v>
      </c>
      <c r="D4157">
        <v>39</v>
      </c>
      <c r="E4157" t="s">
        <v>383</v>
      </c>
      <c r="F4157" t="s">
        <v>356</v>
      </c>
    </row>
    <row r="4158" spans="1:6" hidden="1" x14ac:dyDescent="0.35">
      <c r="A4158" s="110">
        <v>45962</v>
      </c>
      <c r="B4158" t="s">
        <v>195</v>
      </c>
      <c r="C4158" t="s">
        <v>264</v>
      </c>
      <c r="D4158">
        <v>2</v>
      </c>
      <c r="E4158" t="s">
        <v>383</v>
      </c>
      <c r="F4158" t="s">
        <v>356</v>
      </c>
    </row>
    <row r="4159" spans="1:6" hidden="1" x14ac:dyDescent="0.35">
      <c r="A4159" s="110">
        <v>45962</v>
      </c>
      <c r="B4159" t="s">
        <v>287</v>
      </c>
      <c r="C4159" t="s">
        <v>254</v>
      </c>
      <c r="D4159">
        <v>1.3</v>
      </c>
      <c r="E4159" t="s">
        <v>383</v>
      </c>
      <c r="F4159" t="s">
        <v>356</v>
      </c>
    </row>
    <row r="4160" spans="1:6" hidden="1" x14ac:dyDescent="0.35">
      <c r="A4160" s="110">
        <v>45962</v>
      </c>
      <c r="B4160" t="s">
        <v>299</v>
      </c>
      <c r="C4160" t="s">
        <v>254</v>
      </c>
      <c r="D4160">
        <v>0.3</v>
      </c>
      <c r="E4160" t="s">
        <v>383</v>
      </c>
      <c r="F4160" t="s">
        <v>356</v>
      </c>
    </row>
    <row r="4161" spans="1:6" hidden="1" x14ac:dyDescent="0.35">
      <c r="A4161" s="110">
        <v>45962</v>
      </c>
      <c r="B4161" t="s">
        <v>418</v>
      </c>
      <c r="C4161" t="s">
        <v>264</v>
      </c>
    </row>
    <row r="4162" spans="1:6" hidden="1" x14ac:dyDescent="0.35">
      <c r="A4162" s="110">
        <v>45962</v>
      </c>
      <c r="B4162" t="s">
        <v>419</v>
      </c>
      <c r="C4162" t="s">
        <v>254</v>
      </c>
      <c r="D4162">
        <v>0.1</v>
      </c>
      <c r="E4162" t="s">
        <v>383</v>
      </c>
      <c r="F4162" t="s">
        <v>356</v>
      </c>
    </row>
    <row r="4163" spans="1:6" hidden="1" x14ac:dyDescent="0.35">
      <c r="A4163" s="110">
        <v>45962</v>
      </c>
      <c r="B4163" t="s">
        <v>420</v>
      </c>
      <c r="C4163" t="s">
        <v>254</v>
      </c>
      <c r="D4163">
        <v>0.75</v>
      </c>
      <c r="E4163" t="s">
        <v>383</v>
      </c>
      <c r="F4163" t="s">
        <v>356</v>
      </c>
    </row>
    <row r="4164" spans="1:6" hidden="1" x14ac:dyDescent="0.35">
      <c r="A4164" s="110">
        <v>45962</v>
      </c>
      <c r="B4164" t="s">
        <v>421</v>
      </c>
      <c r="C4164" t="s">
        <v>254</v>
      </c>
      <c r="D4164">
        <v>0.75</v>
      </c>
      <c r="E4164" t="s">
        <v>383</v>
      </c>
      <c r="F4164" t="s">
        <v>356</v>
      </c>
    </row>
    <row r="4165" spans="1:6" hidden="1" x14ac:dyDescent="0.35">
      <c r="A4165" s="110">
        <v>45962</v>
      </c>
      <c r="B4165" t="s">
        <v>116</v>
      </c>
      <c r="C4165" t="s">
        <v>254</v>
      </c>
      <c r="D4165">
        <v>1.3</v>
      </c>
      <c r="E4165" t="s">
        <v>383</v>
      </c>
      <c r="F4165" t="s">
        <v>356</v>
      </c>
    </row>
    <row r="4166" spans="1:6" hidden="1" x14ac:dyDescent="0.35">
      <c r="A4166" s="110">
        <v>45962</v>
      </c>
      <c r="B4166" t="s">
        <v>422</v>
      </c>
      <c r="C4166" t="s">
        <v>254</v>
      </c>
      <c r="D4166">
        <v>1</v>
      </c>
      <c r="E4166" t="s">
        <v>383</v>
      </c>
      <c r="F4166" t="s">
        <v>356</v>
      </c>
    </row>
    <row r="4167" spans="1:6" hidden="1" x14ac:dyDescent="0.35">
      <c r="A4167" s="110">
        <v>45962</v>
      </c>
      <c r="B4167" t="s">
        <v>423</v>
      </c>
      <c r="C4167" t="s">
        <v>254</v>
      </c>
      <c r="D4167">
        <v>0.45</v>
      </c>
      <c r="E4167" t="s">
        <v>383</v>
      </c>
      <c r="F4167" t="s">
        <v>356</v>
      </c>
    </row>
    <row r="4168" spans="1:6" hidden="1" x14ac:dyDescent="0.35">
      <c r="A4168" s="110">
        <v>45962</v>
      </c>
      <c r="B4168" t="s">
        <v>426</v>
      </c>
      <c r="C4168" t="s">
        <v>254</v>
      </c>
      <c r="D4168">
        <v>1</v>
      </c>
      <c r="E4168" t="s">
        <v>383</v>
      </c>
      <c r="F4168" t="s">
        <v>356</v>
      </c>
    </row>
    <row r="4169" spans="1:6" hidden="1" x14ac:dyDescent="0.35">
      <c r="A4169" s="110">
        <v>45962</v>
      </c>
      <c r="B4169" t="s">
        <v>427</v>
      </c>
      <c r="C4169" t="s">
        <v>280</v>
      </c>
      <c r="D4169">
        <v>0.75</v>
      </c>
      <c r="E4169" t="s">
        <v>383</v>
      </c>
      <c r="F4169" t="s">
        <v>356</v>
      </c>
    </row>
    <row r="4170" spans="1:6" hidden="1" x14ac:dyDescent="0.35">
      <c r="A4170" s="110">
        <v>45962</v>
      </c>
      <c r="B4170" t="s">
        <v>428</v>
      </c>
      <c r="C4170" t="s">
        <v>280</v>
      </c>
      <c r="D4170">
        <v>0</v>
      </c>
      <c r="E4170" t="s">
        <v>383</v>
      </c>
      <c r="F4170" t="s">
        <v>356</v>
      </c>
    </row>
    <row r="4171" spans="1:6" hidden="1" x14ac:dyDescent="0.35">
      <c r="A4171" s="110">
        <v>45962</v>
      </c>
      <c r="B4171" t="s">
        <v>429</v>
      </c>
      <c r="C4171" t="s">
        <v>280</v>
      </c>
      <c r="D4171">
        <v>1</v>
      </c>
      <c r="E4171" t="s">
        <v>383</v>
      </c>
      <c r="F4171" t="s">
        <v>356</v>
      </c>
    </row>
    <row r="4172" spans="1:6" hidden="1" x14ac:dyDescent="0.35">
      <c r="A4172" s="110">
        <v>45962</v>
      </c>
      <c r="B4172" t="s">
        <v>111</v>
      </c>
      <c r="C4172" t="s">
        <v>254</v>
      </c>
      <c r="D4172">
        <v>1.2</v>
      </c>
      <c r="E4172" t="s">
        <v>383</v>
      </c>
      <c r="F4172" t="s">
        <v>356</v>
      </c>
    </row>
    <row r="4173" spans="1:6" hidden="1" x14ac:dyDescent="0.35">
      <c r="A4173" s="110">
        <v>45962</v>
      </c>
      <c r="B4173" t="s">
        <v>213</v>
      </c>
      <c r="C4173" t="s">
        <v>264</v>
      </c>
      <c r="D4173">
        <v>1</v>
      </c>
      <c r="E4173" t="s">
        <v>383</v>
      </c>
      <c r="F4173" t="s">
        <v>356</v>
      </c>
    </row>
    <row r="4174" spans="1:6" hidden="1" x14ac:dyDescent="0.35">
      <c r="A4174" s="110">
        <v>45962</v>
      </c>
      <c r="B4174" t="s">
        <v>116</v>
      </c>
      <c r="C4174" t="s">
        <v>280</v>
      </c>
      <c r="D4174">
        <v>1.3</v>
      </c>
      <c r="E4174" t="s">
        <v>383</v>
      </c>
      <c r="F4174" t="s">
        <v>356</v>
      </c>
    </row>
    <row r="4175" spans="1:6" hidden="1" x14ac:dyDescent="0.35">
      <c r="A4175" s="110">
        <v>45962</v>
      </c>
      <c r="B4175" t="s">
        <v>653</v>
      </c>
      <c r="C4175" t="s">
        <v>254</v>
      </c>
      <c r="D4175">
        <v>0</v>
      </c>
      <c r="E4175" t="s">
        <v>383</v>
      </c>
      <c r="F4175" t="s">
        <v>356</v>
      </c>
    </row>
    <row r="4176" spans="1:6" hidden="1" x14ac:dyDescent="0.35">
      <c r="A4176" s="110">
        <v>45962</v>
      </c>
      <c r="B4176" t="s">
        <v>654</v>
      </c>
      <c r="C4176" t="s">
        <v>254</v>
      </c>
      <c r="D4176">
        <v>0</v>
      </c>
      <c r="E4176" t="s">
        <v>383</v>
      </c>
      <c r="F4176" t="s">
        <v>356</v>
      </c>
    </row>
    <row r="4177" spans="1:6" hidden="1" x14ac:dyDescent="0.35">
      <c r="A4177" s="110">
        <v>45962</v>
      </c>
      <c r="B4177" t="s">
        <v>655</v>
      </c>
      <c r="C4177" t="s">
        <v>254</v>
      </c>
      <c r="D4177">
        <v>0.215</v>
      </c>
      <c r="E4177" t="s">
        <v>383</v>
      </c>
      <c r="F4177" t="s">
        <v>356</v>
      </c>
    </row>
    <row r="4178" spans="1:6" hidden="1" x14ac:dyDescent="0.35">
      <c r="A4178" s="110">
        <v>45962</v>
      </c>
      <c r="B4178" t="s">
        <v>211</v>
      </c>
      <c r="C4178" t="s">
        <v>254</v>
      </c>
      <c r="D4178">
        <v>0</v>
      </c>
      <c r="E4178" t="s">
        <v>383</v>
      </c>
      <c r="F4178" t="s">
        <v>356</v>
      </c>
    </row>
    <row r="4179" spans="1:6" hidden="1" x14ac:dyDescent="0.35">
      <c r="A4179" s="110">
        <v>45962</v>
      </c>
      <c r="B4179" t="s">
        <v>193</v>
      </c>
      <c r="C4179" t="s">
        <v>264</v>
      </c>
      <c r="D4179">
        <v>1</v>
      </c>
      <c r="E4179" t="s">
        <v>383</v>
      </c>
      <c r="F4179" t="s">
        <v>356</v>
      </c>
    </row>
    <row r="4180" spans="1:6" hidden="1" x14ac:dyDescent="0.35">
      <c r="A4180" s="110">
        <v>45962</v>
      </c>
      <c r="B4180" t="s">
        <v>128</v>
      </c>
      <c r="C4180" t="s">
        <v>264</v>
      </c>
      <c r="D4180">
        <v>17</v>
      </c>
      <c r="E4180" t="s">
        <v>383</v>
      </c>
      <c r="F4180" t="s">
        <v>356</v>
      </c>
    </row>
    <row r="4181" spans="1:6" hidden="1" x14ac:dyDescent="0.35">
      <c r="A4181" s="110">
        <v>45962</v>
      </c>
      <c r="B4181" t="s">
        <v>210</v>
      </c>
      <c r="C4181" t="s">
        <v>264</v>
      </c>
      <c r="D4181">
        <v>0</v>
      </c>
      <c r="E4181" t="s">
        <v>383</v>
      </c>
      <c r="F4181" t="s">
        <v>356</v>
      </c>
    </row>
    <row r="4182" spans="1:6" hidden="1" x14ac:dyDescent="0.35">
      <c r="A4182" s="110">
        <v>45962</v>
      </c>
      <c r="B4182" t="s">
        <v>129</v>
      </c>
      <c r="C4182" t="s">
        <v>264</v>
      </c>
      <c r="D4182">
        <v>11</v>
      </c>
      <c r="E4182" t="s">
        <v>383</v>
      </c>
      <c r="F4182" t="s">
        <v>356</v>
      </c>
    </row>
    <row r="4183" spans="1:6" hidden="1" x14ac:dyDescent="0.35">
      <c r="A4183" s="110">
        <v>45962</v>
      </c>
      <c r="B4183" t="s">
        <v>350</v>
      </c>
      <c r="C4183" t="s">
        <v>264</v>
      </c>
      <c r="D4183">
        <v>0</v>
      </c>
      <c r="E4183" t="s">
        <v>383</v>
      </c>
      <c r="F4183" t="s">
        <v>356</v>
      </c>
    </row>
    <row r="4184" spans="1:6" hidden="1" x14ac:dyDescent="0.35">
      <c r="A4184" s="110">
        <v>45962</v>
      </c>
      <c r="B4184" t="s">
        <v>118</v>
      </c>
      <c r="C4184" t="s">
        <v>674</v>
      </c>
      <c r="D4184">
        <v>32</v>
      </c>
      <c r="E4184" t="s">
        <v>383</v>
      </c>
      <c r="F4184" t="s">
        <v>356</v>
      </c>
    </row>
    <row r="4185" spans="1:6" hidden="1" x14ac:dyDescent="0.35">
      <c r="A4185" s="110">
        <v>45962</v>
      </c>
      <c r="B4185" t="s">
        <v>324</v>
      </c>
      <c r="C4185" t="s">
        <v>264</v>
      </c>
      <c r="D4185">
        <v>12</v>
      </c>
      <c r="E4185" t="s">
        <v>383</v>
      </c>
      <c r="F4185" t="s">
        <v>356</v>
      </c>
    </row>
    <row r="4186" spans="1:6" hidden="1" x14ac:dyDescent="0.35">
      <c r="A4186" s="110">
        <v>45962</v>
      </c>
      <c r="B4186" t="s">
        <v>127</v>
      </c>
      <c r="C4186" t="s">
        <v>264</v>
      </c>
    </row>
    <row r="4187" spans="1:6" hidden="1" x14ac:dyDescent="0.35">
      <c r="A4187" s="110">
        <v>45962</v>
      </c>
      <c r="B4187" t="s">
        <v>193</v>
      </c>
      <c r="C4187" t="s">
        <v>264</v>
      </c>
    </row>
    <row r="4188" spans="1:6" hidden="1" x14ac:dyDescent="0.35">
      <c r="A4188" s="110">
        <v>45963</v>
      </c>
      <c r="B4188" t="s">
        <v>163</v>
      </c>
      <c r="C4188" t="s">
        <v>254</v>
      </c>
      <c r="D4188">
        <v>0.5</v>
      </c>
      <c r="E4188" t="s">
        <v>386</v>
      </c>
      <c r="F4188" t="s">
        <v>356</v>
      </c>
    </row>
    <row r="4189" spans="1:6" hidden="1" x14ac:dyDescent="0.35">
      <c r="A4189" s="110">
        <v>45963</v>
      </c>
      <c r="B4189" t="s">
        <v>153</v>
      </c>
      <c r="C4189" t="s">
        <v>257</v>
      </c>
      <c r="D4189">
        <v>0.25</v>
      </c>
      <c r="E4189" t="s">
        <v>386</v>
      </c>
      <c r="F4189" t="s">
        <v>356</v>
      </c>
    </row>
    <row r="4190" spans="1:6" hidden="1" x14ac:dyDescent="0.35">
      <c r="A4190" s="110">
        <v>45963</v>
      </c>
      <c r="B4190" t="s">
        <v>152</v>
      </c>
      <c r="C4190" t="s">
        <v>257</v>
      </c>
      <c r="D4190">
        <v>0.25</v>
      </c>
      <c r="E4190" t="s">
        <v>386</v>
      </c>
      <c r="F4190" t="s">
        <v>356</v>
      </c>
    </row>
    <row r="4191" spans="1:6" hidden="1" x14ac:dyDescent="0.35">
      <c r="A4191" s="110">
        <v>45963</v>
      </c>
      <c r="B4191" t="s">
        <v>164</v>
      </c>
      <c r="C4191" t="s">
        <v>254</v>
      </c>
      <c r="D4191">
        <v>1.5</v>
      </c>
      <c r="E4191" t="s">
        <v>386</v>
      </c>
      <c r="F4191" t="s">
        <v>356</v>
      </c>
    </row>
    <row r="4192" spans="1:6" hidden="1" x14ac:dyDescent="0.35">
      <c r="A4192" s="110">
        <v>45963</v>
      </c>
      <c r="B4192" t="s">
        <v>154</v>
      </c>
      <c r="C4192" t="s">
        <v>254</v>
      </c>
      <c r="D4192">
        <v>4</v>
      </c>
      <c r="E4192" t="s">
        <v>386</v>
      </c>
      <c r="F4192" t="s">
        <v>356</v>
      </c>
    </row>
    <row r="4193" spans="1:6" hidden="1" x14ac:dyDescent="0.35">
      <c r="A4193" s="110">
        <v>45963</v>
      </c>
      <c r="B4193" t="s">
        <v>157</v>
      </c>
      <c r="C4193" t="s">
        <v>254</v>
      </c>
      <c r="D4193">
        <v>2</v>
      </c>
      <c r="E4193" t="s">
        <v>386</v>
      </c>
      <c r="F4193" t="s">
        <v>356</v>
      </c>
    </row>
    <row r="4194" spans="1:6" hidden="1" x14ac:dyDescent="0.35">
      <c r="A4194" s="110">
        <v>45963</v>
      </c>
      <c r="B4194" t="s">
        <v>45</v>
      </c>
      <c r="C4194" t="s">
        <v>254</v>
      </c>
      <c r="D4194">
        <v>1</v>
      </c>
      <c r="E4194" t="s">
        <v>386</v>
      </c>
      <c r="F4194" t="s">
        <v>356</v>
      </c>
    </row>
    <row r="4195" spans="1:6" hidden="1" x14ac:dyDescent="0.35">
      <c r="A4195" s="110">
        <v>45963</v>
      </c>
      <c r="B4195" t="s">
        <v>514</v>
      </c>
      <c r="C4195" t="s">
        <v>254</v>
      </c>
      <c r="D4195">
        <v>3</v>
      </c>
      <c r="E4195" t="s">
        <v>386</v>
      </c>
      <c r="F4195" t="s">
        <v>356</v>
      </c>
    </row>
    <row r="4196" spans="1:6" hidden="1" x14ac:dyDescent="0.35">
      <c r="A4196" s="110">
        <v>45963</v>
      </c>
      <c r="B4196" t="s">
        <v>156</v>
      </c>
      <c r="C4196" t="s">
        <v>254</v>
      </c>
      <c r="D4196">
        <v>0.7</v>
      </c>
      <c r="E4196" t="s">
        <v>386</v>
      </c>
      <c r="F4196" t="s">
        <v>356</v>
      </c>
    </row>
    <row r="4197" spans="1:6" hidden="1" x14ac:dyDescent="0.35">
      <c r="A4197" s="110">
        <v>45963</v>
      </c>
      <c r="B4197" t="s">
        <v>516</v>
      </c>
      <c r="C4197" t="s">
        <v>254</v>
      </c>
      <c r="D4197">
        <v>1</v>
      </c>
      <c r="E4197" t="s">
        <v>3</v>
      </c>
      <c r="F4197" t="s">
        <v>356</v>
      </c>
    </row>
    <row r="4198" spans="1:6" hidden="1" x14ac:dyDescent="0.35">
      <c r="A4198" s="110">
        <v>45963</v>
      </c>
      <c r="B4198" t="s">
        <v>123</v>
      </c>
      <c r="C4198" t="s">
        <v>264</v>
      </c>
      <c r="D4198">
        <v>1</v>
      </c>
      <c r="E4198" t="s">
        <v>3</v>
      </c>
      <c r="F4198" t="s">
        <v>356</v>
      </c>
    </row>
    <row r="4199" spans="1:6" hidden="1" x14ac:dyDescent="0.35">
      <c r="A4199" s="110">
        <v>45963</v>
      </c>
      <c r="B4199" t="s">
        <v>773</v>
      </c>
      <c r="C4199" t="s">
        <v>264</v>
      </c>
      <c r="D4199">
        <v>7</v>
      </c>
      <c r="E4199" t="s">
        <v>3</v>
      </c>
      <c r="F4199" t="s">
        <v>356</v>
      </c>
    </row>
    <row r="4200" spans="1:6" hidden="1" x14ac:dyDescent="0.35">
      <c r="A4200" s="110">
        <v>45963</v>
      </c>
      <c r="B4200" t="s">
        <v>55</v>
      </c>
      <c r="C4200" t="s">
        <v>656</v>
      </c>
      <c r="D4200">
        <v>4</v>
      </c>
      <c r="E4200" t="s">
        <v>386</v>
      </c>
      <c r="F4200" t="s">
        <v>356</v>
      </c>
    </row>
  </sheetData>
  <conditionalFormatting sqref="B2844">
    <cfRule type="duplicateValues" dxfId="30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4F7E-760A-4643-869C-432A46CD3E49}">
  <sheetPr codeName="Hoja4">
    <tabColor rgb="FF92D050"/>
  </sheetPr>
  <dimension ref="A1:H1412"/>
  <sheetViews>
    <sheetView topLeftCell="A762" workbookViewId="0">
      <selection activeCell="C893" sqref="C893"/>
    </sheetView>
  </sheetViews>
  <sheetFormatPr baseColWidth="10" defaultColWidth="10.7265625" defaultRowHeight="14.5" x14ac:dyDescent="0.35"/>
  <cols>
    <col min="1" max="1" width="13.54296875" customWidth="1"/>
    <col min="2" max="2" width="21.54296875" bestFit="1" customWidth="1"/>
    <col min="3" max="3" width="43.54296875" customWidth="1"/>
    <col min="4" max="5" width="13.54296875" customWidth="1"/>
    <col min="6" max="6" width="13.54296875" style="86" customWidth="1"/>
    <col min="7" max="7" width="21.6328125" customWidth="1"/>
    <col min="8" max="8" width="17.08984375" customWidth="1"/>
  </cols>
  <sheetData>
    <row r="1" spans="1:8" x14ac:dyDescent="0.35">
      <c r="A1" s="109" t="s">
        <v>10</v>
      </c>
      <c r="B1" s="107" t="s">
        <v>15</v>
      </c>
      <c r="C1" s="107" t="s">
        <v>12</v>
      </c>
      <c r="D1" s="107" t="s">
        <v>37</v>
      </c>
      <c r="E1" s="111" t="s">
        <v>38</v>
      </c>
      <c r="F1" s="111" t="s">
        <v>43</v>
      </c>
      <c r="G1" s="151" t="s">
        <v>388</v>
      </c>
      <c r="H1" s="108" t="s">
        <v>44</v>
      </c>
    </row>
    <row r="2" spans="1:8" hidden="1" x14ac:dyDescent="0.35">
      <c r="A2" s="110">
        <v>45774</v>
      </c>
      <c r="B2" t="s">
        <v>50</v>
      </c>
      <c r="C2" t="s">
        <v>350</v>
      </c>
      <c r="D2">
        <v>2</v>
      </c>
      <c r="E2" s="86">
        <v>7701.7638610000004</v>
      </c>
      <c r="F2" s="86">
        <v>15403.527722000001</v>
      </c>
      <c r="G2" t="s">
        <v>389</v>
      </c>
      <c r="H2" t="s">
        <v>387</v>
      </c>
    </row>
    <row r="3" spans="1:8" hidden="1" x14ac:dyDescent="0.35">
      <c r="A3" s="110">
        <v>45774</v>
      </c>
      <c r="B3" t="s">
        <v>50</v>
      </c>
      <c r="C3" t="s">
        <v>113</v>
      </c>
      <c r="D3">
        <v>2</v>
      </c>
      <c r="E3" s="86">
        <v>1102.064975</v>
      </c>
      <c r="F3" s="86">
        <v>2204.12995</v>
      </c>
      <c r="G3" t="s">
        <v>389</v>
      </c>
      <c r="H3" t="s">
        <v>387</v>
      </c>
    </row>
    <row r="4" spans="1:8" hidden="1" x14ac:dyDescent="0.35">
      <c r="A4" s="110">
        <v>45774</v>
      </c>
      <c r="B4" t="s">
        <v>50</v>
      </c>
      <c r="C4" t="s">
        <v>105</v>
      </c>
      <c r="D4">
        <v>2</v>
      </c>
      <c r="E4" s="86">
        <v>0</v>
      </c>
      <c r="F4" s="86">
        <v>0</v>
      </c>
      <c r="G4" t="s">
        <v>389</v>
      </c>
      <c r="H4" t="s">
        <v>387</v>
      </c>
    </row>
    <row r="5" spans="1:8" hidden="1" x14ac:dyDescent="0.35">
      <c r="A5" s="110">
        <v>45774</v>
      </c>
      <c r="B5" t="s">
        <v>50</v>
      </c>
      <c r="C5" t="s">
        <v>106</v>
      </c>
      <c r="D5">
        <v>3</v>
      </c>
      <c r="E5" s="86">
        <v>864.12658199999987</v>
      </c>
      <c r="F5" s="86">
        <v>2592.3797459999996</v>
      </c>
      <c r="G5" t="s">
        <v>389</v>
      </c>
      <c r="H5" t="s">
        <v>387</v>
      </c>
    </row>
    <row r="6" spans="1:8" hidden="1" x14ac:dyDescent="0.35">
      <c r="A6" s="110">
        <v>45774</v>
      </c>
      <c r="B6" t="s">
        <v>53</v>
      </c>
      <c r="C6" t="s">
        <v>139</v>
      </c>
      <c r="D6">
        <v>2</v>
      </c>
      <c r="E6" s="86">
        <v>0</v>
      </c>
      <c r="F6" s="86">
        <v>0</v>
      </c>
      <c r="G6" t="s">
        <v>389</v>
      </c>
      <c r="H6" t="s">
        <v>387</v>
      </c>
    </row>
    <row r="7" spans="1:8" hidden="1" x14ac:dyDescent="0.35">
      <c r="A7" s="110">
        <v>45774</v>
      </c>
      <c r="B7" t="s">
        <v>53</v>
      </c>
      <c r="C7" t="s">
        <v>140</v>
      </c>
      <c r="D7">
        <v>1</v>
      </c>
      <c r="E7" s="86">
        <v>9500.0004000000008</v>
      </c>
      <c r="F7" s="86">
        <v>9500.0004000000008</v>
      </c>
      <c r="G7" t="s">
        <v>389</v>
      </c>
      <c r="H7" t="s">
        <v>387</v>
      </c>
    </row>
    <row r="8" spans="1:8" hidden="1" x14ac:dyDescent="0.35">
      <c r="A8" s="110">
        <v>45774</v>
      </c>
      <c r="B8" t="s">
        <v>53</v>
      </c>
      <c r="C8" t="s">
        <v>146</v>
      </c>
      <c r="D8">
        <v>30</v>
      </c>
      <c r="E8" s="86">
        <v>0</v>
      </c>
      <c r="F8" s="86">
        <v>0</v>
      </c>
      <c r="G8" t="s">
        <v>389</v>
      </c>
      <c r="H8" t="s">
        <v>387</v>
      </c>
    </row>
    <row r="9" spans="1:8" hidden="1" x14ac:dyDescent="0.35">
      <c r="A9" s="110">
        <v>45774</v>
      </c>
      <c r="B9" t="s">
        <v>56</v>
      </c>
      <c r="C9" t="s">
        <v>168</v>
      </c>
      <c r="D9">
        <v>2</v>
      </c>
      <c r="E9" s="86">
        <v>0</v>
      </c>
      <c r="F9" s="86">
        <v>0</v>
      </c>
      <c r="G9" t="s">
        <v>389</v>
      </c>
      <c r="H9" t="s">
        <v>387</v>
      </c>
    </row>
    <row r="10" spans="1:8" hidden="1" x14ac:dyDescent="0.35">
      <c r="A10" s="110">
        <v>45774</v>
      </c>
      <c r="B10" t="s">
        <v>57</v>
      </c>
      <c r="C10" t="s">
        <v>200</v>
      </c>
      <c r="D10">
        <v>1</v>
      </c>
      <c r="E10" s="86">
        <v>5897.9393</v>
      </c>
      <c r="F10" s="86">
        <v>5897.9393</v>
      </c>
      <c r="G10" t="s">
        <v>389</v>
      </c>
      <c r="H10" t="s">
        <v>387</v>
      </c>
    </row>
    <row r="11" spans="1:8" hidden="1" x14ac:dyDescent="0.35">
      <c r="A11" s="110">
        <v>45774</v>
      </c>
      <c r="B11" t="s">
        <v>57</v>
      </c>
      <c r="C11" t="s">
        <v>220</v>
      </c>
      <c r="D11">
        <v>10</v>
      </c>
      <c r="E11" s="86">
        <v>1409.3716999999999</v>
      </c>
      <c r="F11" s="86">
        <v>14093.716999999999</v>
      </c>
      <c r="G11" t="s">
        <v>389</v>
      </c>
      <c r="H11" t="s">
        <v>387</v>
      </c>
    </row>
    <row r="12" spans="1:8" hidden="1" x14ac:dyDescent="0.35">
      <c r="A12" s="110">
        <v>45774</v>
      </c>
      <c r="B12" t="s">
        <v>57</v>
      </c>
      <c r="C12" t="s">
        <v>218</v>
      </c>
      <c r="D12">
        <v>0.5</v>
      </c>
      <c r="E12" s="86">
        <v>11101.75</v>
      </c>
      <c r="F12" s="86">
        <v>5550.875</v>
      </c>
      <c r="G12" t="s">
        <v>389</v>
      </c>
      <c r="H12" t="s">
        <v>387</v>
      </c>
    </row>
    <row r="13" spans="1:8" hidden="1" x14ac:dyDescent="0.35">
      <c r="A13" s="110">
        <v>45774</v>
      </c>
      <c r="B13" t="s">
        <v>55</v>
      </c>
      <c r="C13" t="s">
        <v>167</v>
      </c>
      <c r="D13">
        <v>360</v>
      </c>
      <c r="E13" s="86">
        <v>0</v>
      </c>
      <c r="F13" s="86">
        <v>0</v>
      </c>
      <c r="G13" t="s">
        <v>389</v>
      </c>
      <c r="H13" t="s">
        <v>387</v>
      </c>
    </row>
    <row r="14" spans="1:8" hidden="1" x14ac:dyDescent="0.35">
      <c r="A14" s="110">
        <v>45774</v>
      </c>
      <c r="B14" t="s">
        <v>63</v>
      </c>
      <c r="C14" t="s">
        <v>192</v>
      </c>
      <c r="D14">
        <v>1</v>
      </c>
      <c r="E14" s="86">
        <v>0</v>
      </c>
      <c r="F14" s="86">
        <v>0</v>
      </c>
      <c r="G14" t="s">
        <v>389</v>
      </c>
      <c r="H14" t="s">
        <v>387</v>
      </c>
    </row>
    <row r="15" spans="1:8" hidden="1" x14ac:dyDescent="0.35">
      <c r="A15" s="110">
        <v>45774</v>
      </c>
      <c r="B15" t="s">
        <v>54</v>
      </c>
      <c r="C15" t="s">
        <v>27</v>
      </c>
      <c r="D15">
        <v>2</v>
      </c>
      <c r="E15" s="86">
        <v>1300</v>
      </c>
      <c r="F15" s="86">
        <v>2600</v>
      </c>
      <c r="G15" t="s">
        <v>389</v>
      </c>
      <c r="H15" t="s">
        <v>387</v>
      </c>
    </row>
    <row r="16" spans="1:8" hidden="1" x14ac:dyDescent="0.35">
      <c r="A16" s="110">
        <v>45774</v>
      </c>
      <c r="B16" t="s">
        <v>54</v>
      </c>
      <c r="C16" t="s">
        <v>260</v>
      </c>
      <c r="D16">
        <v>2</v>
      </c>
      <c r="E16" s="86">
        <v>800</v>
      </c>
      <c r="F16" s="86">
        <v>1600</v>
      </c>
      <c r="G16" t="s">
        <v>389</v>
      </c>
      <c r="H16" t="s">
        <v>387</v>
      </c>
    </row>
    <row r="17" spans="1:8" hidden="1" x14ac:dyDescent="0.35">
      <c r="A17" s="110">
        <v>45774</v>
      </c>
      <c r="B17" t="s">
        <v>54</v>
      </c>
      <c r="C17" t="s">
        <v>268</v>
      </c>
      <c r="D17">
        <v>2</v>
      </c>
      <c r="E17" s="86">
        <v>2300</v>
      </c>
      <c r="F17" s="86">
        <v>4600</v>
      </c>
      <c r="G17" t="s">
        <v>389</v>
      </c>
      <c r="H17" t="s">
        <v>387</v>
      </c>
    </row>
    <row r="18" spans="1:8" hidden="1" x14ac:dyDescent="0.35">
      <c r="A18" s="110">
        <v>45774</v>
      </c>
      <c r="B18" t="s">
        <v>54</v>
      </c>
      <c r="C18" t="s">
        <v>262</v>
      </c>
      <c r="D18">
        <v>2</v>
      </c>
      <c r="E18" s="86">
        <v>3300</v>
      </c>
      <c r="F18" s="86">
        <v>6600</v>
      </c>
      <c r="G18" t="s">
        <v>389</v>
      </c>
      <c r="H18" t="s">
        <v>387</v>
      </c>
    </row>
    <row r="19" spans="1:8" hidden="1" x14ac:dyDescent="0.35">
      <c r="A19" s="110">
        <v>45774</v>
      </c>
      <c r="B19" t="s">
        <v>54</v>
      </c>
      <c r="C19" t="s">
        <v>152</v>
      </c>
      <c r="D19">
        <v>1</v>
      </c>
      <c r="E19" s="86">
        <v>937.5</v>
      </c>
      <c r="F19" s="86">
        <v>937.5</v>
      </c>
      <c r="G19" t="s">
        <v>389</v>
      </c>
      <c r="H19" t="s">
        <v>387</v>
      </c>
    </row>
    <row r="20" spans="1:8" hidden="1" x14ac:dyDescent="0.35">
      <c r="A20" s="110">
        <v>45774</v>
      </c>
      <c r="B20" t="s">
        <v>54</v>
      </c>
      <c r="C20" t="s">
        <v>159</v>
      </c>
      <c r="D20">
        <v>2</v>
      </c>
      <c r="E20" s="86">
        <v>750</v>
      </c>
      <c r="F20" s="86">
        <v>1500</v>
      </c>
      <c r="G20" t="s">
        <v>389</v>
      </c>
      <c r="H20" t="s">
        <v>387</v>
      </c>
    </row>
    <row r="21" spans="1:8" hidden="1" x14ac:dyDescent="0.35">
      <c r="A21" s="110">
        <v>45774</v>
      </c>
      <c r="B21" t="s">
        <v>54</v>
      </c>
      <c r="C21" t="s">
        <v>28</v>
      </c>
      <c r="D21">
        <v>4</v>
      </c>
      <c r="E21" s="86">
        <v>1600</v>
      </c>
      <c r="F21" s="86">
        <v>6400</v>
      </c>
      <c r="G21" t="s">
        <v>389</v>
      </c>
      <c r="H21" t="s">
        <v>387</v>
      </c>
    </row>
    <row r="22" spans="1:8" hidden="1" x14ac:dyDescent="0.35">
      <c r="A22" s="110">
        <v>45774</v>
      </c>
      <c r="B22" t="s">
        <v>347</v>
      </c>
      <c r="C22" t="s">
        <v>352</v>
      </c>
      <c r="D22">
        <v>5</v>
      </c>
      <c r="E22" s="86">
        <v>1060</v>
      </c>
      <c r="F22" s="86">
        <v>5300</v>
      </c>
      <c r="G22" t="s">
        <v>389</v>
      </c>
      <c r="H22" t="s">
        <v>387</v>
      </c>
    </row>
    <row r="23" spans="1:8" hidden="1" x14ac:dyDescent="0.35">
      <c r="A23" s="110">
        <v>45774</v>
      </c>
      <c r="B23" t="s">
        <v>347</v>
      </c>
      <c r="C23" t="s">
        <v>335</v>
      </c>
      <c r="D23">
        <v>20</v>
      </c>
      <c r="E23" s="86">
        <v>1925</v>
      </c>
      <c r="F23" s="86">
        <v>38500</v>
      </c>
      <c r="G23" t="s">
        <v>389</v>
      </c>
      <c r="H23" t="s">
        <v>387</v>
      </c>
    </row>
    <row r="24" spans="1:8" hidden="1" x14ac:dyDescent="0.35">
      <c r="A24" s="110">
        <v>45774</v>
      </c>
      <c r="B24" t="s">
        <v>347</v>
      </c>
      <c r="C24" t="s">
        <v>334</v>
      </c>
      <c r="D24">
        <v>2</v>
      </c>
      <c r="E24" s="86">
        <v>9790</v>
      </c>
      <c r="F24" s="86">
        <v>19580</v>
      </c>
      <c r="G24" t="s">
        <v>389</v>
      </c>
      <c r="H24" t="s">
        <v>387</v>
      </c>
    </row>
    <row r="25" spans="1:8" hidden="1" x14ac:dyDescent="0.35">
      <c r="A25" s="110">
        <v>45774</v>
      </c>
      <c r="B25" t="s">
        <v>347</v>
      </c>
      <c r="C25" t="s">
        <v>332</v>
      </c>
      <c r="D25">
        <v>2</v>
      </c>
      <c r="E25" s="86">
        <v>7722.12</v>
      </c>
      <c r="F25" s="86">
        <v>15444.24</v>
      </c>
      <c r="G25" t="s">
        <v>389</v>
      </c>
      <c r="H25" t="s">
        <v>387</v>
      </c>
    </row>
    <row r="26" spans="1:8" hidden="1" x14ac:dyDescent="0.35">
      <c r="A26" s="110">
        <v>45774</v>
      </c>
      <c r="B26" t="s">
        <v>52</v>
      </c>
      <c r="C26" t="s">
        <v>128</v>
      </c>
      <c r="D26">
        <v>12</v>
      </c>
      <c r="E26" s="86">
        <v>1332.7061000000001</v>
      </c>
      <c r="F26" s="86">
        <v>15992.4732</v>
      </c>
      <c r="G26" t="s">
        <v>389</v>
      </c>
      <c r="H26" t="s">
        <v>387</v>
      </c>
    </row>
    <row r="27" spans="1:8" hidden="1" x14ac:dyDescent="0.35">
      <c r="A27" s="110">
        <v>45774</v>
      </c>
      <c r="B27" t="s">
        <v>52</v>
      </c>
      <c r="C27" t="s">
        <v>129</v>
      </c>
      <c r="D27">
        <v>12</v>
      </c>
      <c r="E27" s="86">
        <v>1430.8975999999998</v>
      </c>
      <c r="F27" s="86">
        <v>17170.771199999996</v>
      </c>
      <c r="G27" t="s">
        <v>389</v>
      </c>
      <c r="H27" t="s">
        <v>387</v>
      </c>
    </row>
    <row r="28" spans="1:8" hidden="1" x14ac:dyDescent="0.35">
      <c r="A28" s="110">
        <v>45774</v>
      </c>
      <c r="B28" t="s">
        <v>52</v>
      </c>
      <c r="C28" t="s">
        <v>127</v>
      </c>
      <c r="D28">
        <v>84</v>
      </c>
      <c r="E28" s="86">
        <v>1332.7061000000001</v>
      </c>
      <c r="F28" s="86">
        <v>111947.31240000001</v>
      </c>
      <c r="G28" t="s">
        <v>389</v>
      </c>
      <c r="H28" t="s">
        <v>387</v>
      </c>
    </row>
    <row r="29" spans="1:8" hidden="1" x14ac:dyDescent="0.35">
      <c r="A29" s="110">
        <v>45774</v>
      </c>
      <c r="B29" t="s">
        <v>292</v>
      </c>
      <c r="C29" t="s">
        <v>349</v>
      </c>
      <c r="D29">
        <v>2</v>
      </c>
      <c r="E29" s="86">
        <v>0</v>
      </c>
      <c r="F29" s="86">
        <v>0</v>
      </c>
      <c r="G29" t="s">
        <v>389</v>
      </c>
      <c r="H29" t="s">
        <v>387</v>
      </c>
    </row>
    <row r="30" spans="1:8" hidden="1" x14ac:dyDescent="0.35">
      <c r="A30" s="110">
        <v>45774</v>
      </c>
      <c r="B30" t="s">
        <v>292</v>
      </c>
      <c r="C30" t="s">
        <v>354</v>
      </c>
      <c r="D30">
        <v>1</v>
      </c>
      <c r="E30" s="86">
        <v>0</v>
      </c>
      <c r="F30" s="86">
        <v>0</v>
      </c>
      <c r="G30" t="s">
        <v>389</v>
      </c>
      <c r="H30" t="s">
        <v>387</v>
      </c>
    </row>
    <row r="31" spans="1:8" hidden="1" x14ac:dyDescent="0.35">
      <c r="A31" s="110">
        <v>45774</v>
      </c>
      <c r="B31" t="s">
        <v>292</v>
      </c>
      <c r="C31" t="s">
        <v>300</v>
      </c>
      <c r="D31">
        <v>1</v>
      </c>
      <c r="E31" s="86">
        <v>0</v>
      </c>
      <c r="F31" s="86">
        <v>0</v>
      </c>
      <c r="G31" t="s">
        <v>389</v>
      </c>
      <c r="H31" t="s">
        <v>387</v>
      </c>
    </row>
    <row r="32" spans="1:8" hidden="1" x14ac:dyDescent="0.35">
      <c r="A32" s="110">
        <v>45774</v>
      </c>
      <c r="B32" t="s">
        <v>292</v>
      </c>
      <c r="C32" t="s">
        <v>301</v>
      </c>
      <c r="D32">
        <v>1</v>
      </c>
      <c r="E32" s="86">
        <v>0</v>
      </c>
      <c r="F32" s="86">
        <v>0</v>
      </c>
      <c r="G32" t="s">
        <v>389</v>
      </c>
      <c r="H32" t="s">
        <v>387</v>
      </c>
    </row>
    <row r="33" spans="1:8" hidden="1" x14ac:dyDescent="0.35">
      <c r="A33" s="110">
        <v>45774</v>
      </c>
      <c r="B33" t="s">
        <v>292</v>
      </c>
      <c r="C33" t="s">
        <v>303</v>
      </c>
      <c r="D33">
        <v>3</v>
      </c>
      <c r="E33" s="86">
        <v>0</v>
      </c>
      <c r="F33" s="86">
        <v>0</v>
      </c>
      <c r="G33" t="s">
        <v>389</v>
      </c>
      <c r="H33" t="s">
        <v>387</v>
      </c>
    </row>
    <row r="34" spans="1:8" hidden="1" x14ac:dyDescent="0.35">
      <c r="A34" s="110">
        <v>45774</v>
      </c>
      <c r="B34" t="s">
        <v>292</v>
      </c>
      <c r="C34" t="s">
        <v>304</v>
      </c>
      <c r="D34">
        <v>2</v>
      </c>
      <c r="E34" s="86">
        <v>0</v>
      </c>
      <c r="F34" s="86">
        <v>0</v>
      </c>
      <c r="G34" t="s">
        <v>389</v>
      </c>
      <c r="H34" t="s">
        <v>387</v>
      </c>
    </row>
    <row r="35" spans="1:8" hidden="1" x14ac:dyDescent="0.35">
      <c r="A35" s="110">
        <v>45774</v>
      </c>
      <c r="B35" t="s">
        <v>292</v>
      </c>
      <c r="C35" t="s">
        <v>305</v>
      </c>
      <c r="D35">
        <v>1</v>
      </c>
      <c r="E35" s="86">
        <v>0</v>
      </c>
      <c r="F35" s="86">
        <v>0</v>
      </c>
      <c r="G35" t="s">
        <v>389</v>
      </c>
      <c r="H35" t="s">
        <v>387</v>
      </c>
    </row>
    <row r="36" spans="1:8" hidden="1" x14ac:dyDescent="0.35">
      <c r="A36" s="110">
        <v>45774</v>
      </c>
      <c r="B36" t="s">
        <v>292</v>
      </c>
      <c r="C36" t="s">
        <v>306</v>
      </c>
      <c r="D36">
        <v>1</v>
      </c>
      <c r="E36" s="86">
        <v>0</v>
      </c>
      <c r="F36" s="86">
        <v>0</v>
      </c>
      <c r="G36" t="s">
        <v>389</v>
      </c>
      <c r="H36" t="s">
        <v>387</v>
      </c>
    </row>
    <row r="37" spans="1:8" hidden="1" x14ac:dyDescent="0.35">
      <c r="A37" s="110">
        <v>45774</v>
      </c>
      <c r="B37" t="s">
        <v>65</v>
      </c>
      <c r="C37" t="s">
        <v>309</v>
      </c>
      <c r="D37">
        <v>5</v>
      </c>
      <c r="E37" s="86">
        <v>0</v>
      </c>
      <c r="F37" s="86">
        <v>0</v>
      </c>
      <c r="G37" t="s">
        <v>353</v>
      </c>
      <c r="H37" t="s">
        <v>387</v>
      </c>
    </row>
    <row r="38" spans="1:8" hidden="1" x14ac:dyDescent="0.35">
      <c r="A38" s="110">
        <v>45774</v>
      </c>
      <c r="B38" t="s">
        <v>292</v>
      </c>
      <c r="C38" t="s">
        <v>342</v>
      </c>
      <c r="D38">
        <v>1</v>
      </c>
      <c r="E38" s="86">
        <v>0</v>
      </c>
      <c r="F38" s="86">
        <v>0</v>
      </c>
      <c r="G38" t="s">
        <v>353</v>
      </c>
      <c r="H38" t="s">
        <v>387</v>
      </c>
    </row>
    <row r="39" spans="1:8" hidden="1" x14ac:dyDescent="0.35">
      <c r="A39" s="110">
        <v>45774</v>
      </c>
      <c r="B39" t="s">
        <v>348</v>
      </c>
      <c r="C39" t="s">
        <v>247</v>
      </c>
      <c r="D39">
        <v>45</v>
      </c>
      <c r="E39" s="86">
        <v>737.68</v>
      </c>
      <c r="F39" s="86">
        <v>33195.599999999999</v>
      </c>
      <c r="G39" t="s">
        <v>353</v>
      </c>
      <c r="H39" t="s">
        <v>387</v>
      </c>
    </row>
    <row r="40" spans="1:8" hidden="1" x14ac:dyDescent="0.35">
      <c r="A40" s="110">
        <v>45774</v>
      </c>
      <c r="B40" t="s">
        <v>292</v>
      </c>
      <c r="C40" t="s">
        <v>343</v>
      </c>
      <c r="D40">
        <v>4</v>
      </c>
      <c r="E40" s="86">
        <v>0</v>
      </c>
      <c r="F40" s="86">
        <v>0</v>
      </c>
      <c r="G40" t="s">
        <v>353</v>
      </c>
      <c r="H40" t="s">
        <v>387</v>
      </c>
    </row>
    <row r="41" spans="1:8" hidden="1" x14ac:dyDescent="0.35">
      <c r="A41" s="110">
        <v>45774</v>
      </c>
      <c r="B41" t="s">
        <v>50</v>
      </c>
      <c r="C41" t="s">
        <v>102</v>
      </c>
      <c r="D41">
        <v>3.5</v>
      </c>
      <c r="E41" s="86">
        <v>6320.6539754285704</v>
      </c>
      <c r="F41" s="86">
        <v>22122.288913999997</v>
      </c>
      <c r="G41" t="s">
        <v>353</v>
      </c>
      <c r="H41" t="s">
        <v>387</v>
      </c>
    </row>
    <row r="42" spans="1:8" hidden="1" x14ac:dyDescent="0.35">
      <c r="A42" s="110">
        <v>45774</v>
      </c>
      <c r="B42" t="s">
        <v>64</v>
      </c>
      <c r="C42" t="s">
        <v>201</v>
      </c>
      <c r="D42">
        <v>1</v>
      </c>
      <c r="E42" s="86">
        <v>0</v>
      </c>
      <c r="F42" s="86">
        <v>0</v>
      </c>
      <c r="G42" t="s">
        <v>353</v>
      </c>
      <c r="H42" t="s">
        <v>387</v>
      </c>
    </row>
    <row r="43" spans="1:8" hidden="1" x14ac:dyDescent="0.35">
      <c r="A43" s="110">
        <v>45774</v>
      </c>
      <c r="B43" t="s">
        <v>242</v>
      </c>
      <c r="C43" t="s">
        <v>244</v>
      </c>
      <c r="D43">
        <v>35</v>
      </c>
      <c r="E43" s="86">
        <v>12000</v>
      </c>
      <c r="F43" s="86">
        <v>420000</v>
      </c>
      <c r="G43" t="s">
        <v>353</v>
      </c>
      <c r="H43" t="s">
        <v>387</v>
      </c>
    </row>
    <row r="44" spans="1:8" hidden="1" x14ac:dyDescent="0.35">
      <c r="A44" s="110">
        <v>45774</v>
      </c>
      <c r="B44" t="s">
        <v>53</v>
      </c>
      <c r="C44" t="s">
        <v>137</v>
      </c>
      <c r="D44">
        <v>1</v>
      </c>
      <c r="E44" s="86">
        <v>6600.0055000000002</v>
      </c>
      <c r="F44" s="86">
        <v>6600.0055000000002</v>
      </c>
      <c r="G44" t="s">
        <v>353</v>
      </c>
      <c r="H44" t="s">
        <v>387</v>
      </c>
    </row>
    <row r="45" spans="1:8" hidden="1" x14ac:dyDescent="0.35">
      <c r="A45" s="110">
        <v>45774</v>
      </c>
      <c r="B45" t="s">
        <v>53</v>
      </c>
      <c r="C45" t="s">
        <v>140</v>
      </c>
      <c r="D45">
        <v>1</v>
      </c>
      <c r="E45" s="86">
        <v>9500.0004000000008</v>
      </c>
      <c r="F45" s="86">
        <v>9500.0004000000008</v>
      </c>
      <c r="G45" t="s">
        <v>353</v>
      </c>
      <c r="H45" t="s">
        <v>387</v>
      </c>
    </row>
    <row r="46" spans="1:8" hidden="1" x14ac:dyDescent="0.35">
      <c r="A46" s="110">
        <v>45774</v>
      </c>
      <c r="B46" t="s">
        <v>50</v>
      </c>
      <c r="C46" t="s">
        <v>214</v>
      </c>
      <c r="D46">
        <v>2</v>
      </c>
      <c r="E46" s="86">
        <v>0</v>
      </c>
      <c r="F46" s="86">
        <v>0</v>
      </c>
      <c r="G46" t="s">
        <v>353</v>
      </c>
      <c r="H46" t="s">
        <v>387</v>
      </c>
    </row>
    <row r="47" spans="1:8" hidden="1" x14ac:dyDescent="0.35">
      <c r="A47" s="110">
        <v>45774</v>
      </c>
      <c r="B47" t="s">
        <v>50</v>
      </c>
      <c r="C47" t="s">
        <v>345</v>
      </c>
      <c r="D47">
        <v>5</v>
      </c>
      <c r="E47" s="86">
        <v>8329.6</v>
      </c>
      <c r="F47" s="86">
        <v>41648</v>
      </c>
      <c r="G47" t="s">
        <v>353</v>
      </c>
      <c r="H47" t="s">
        <v>387</v>
      </c>
    </row>
    <row r="48" spans="1:8" hidden="1" x14ac:dyDescent="0.35">
      <c r="A48" s="110">
        <v>45774</v>
      </c>
      <c r="B48" t="s">
        <v>363</v>
      </c>
      <c r="C48" t="s">
        <v>330</v>
      </c>
      <c r="D48">
        <v>15</v>
      </c>
      <c r="E48" s="86">
        <v>11938.373524000001</v>
      </c>
      <c r="F48" s="86">
        <v>179075.60286000001</v>
      </c>
      <c r="G48" t="s">
        <v>353</v>
      </c>
      <c r="H48" t="s">
        <v>387</v>
      </c>
    </row>
    <row r="49" spans="1:8" hidden="1" x14ac:dyDescent="0.35">
      <c r="A49" s="110">
        <v>45774</v>
      </c>
      <c r="B49" t="s">
        <v>57</v>
      </c>
      <c r="C49" t="s">
        <v>217</v>
      </c>
      <c r="D49">
        <v>5</v>
      </c>
      <c r="E49" s="86">
        <v>2230.998</v>
      </c>
      <c r="F49" s="86">
        <v>11154.99</v>
      </c>
      <c r="G49" t="s">
        <v>353</v>
      </c>
      <c r="H49" t="s">
        <v>387</v>
      </c>
    </row>
    <row r="50" spans="1:8" hidden="1" x14ac:dyDescent="0.35">
      <c r="A50" s="110">
        <v>45774</v>
      </c>
      <c r="B50" t="s">
        <v>54</v>
      </c>
      <c r="C50" t="s">
        <v>153</v>
      </c>
      <c r="D50">
        <v>0.5</v>
      </c>
      <c r="E50" s="86">
        <v>15000</v>
      </c>
      <c r="F50" s="86">
        <v>7500</v>
      </c>
      <c r="G50" t="s">
        <v>353</v>
      </c>
      <c r="H50" t="s">
        <v>387</v>
      </c>
    </row>
    <row r="51" spans="1:8" hidden="1" x14ac:dyDescent="0.35">
      <c r="A51" s="110">
        <v>45774</v>
      </c>
      <c r="B51" t="s">
        <v>54</v>
      </c>
      <c r="C51" t="s">
        <v>234</v>
      </c>
      <c r="D51">
        <v>3</v>
      </c>
      <c r="E51" s="86">
        <v>3300</v>
      </c>
      <c r="F51" s="86">
        <v>9900</v>
      </c>
      <c r="G51" t="s">
        <v>353</v>
      </c>
      <c r="H51" t="s">
        <v>387</v>
      </c>
    </row>
    <row r="52" spans="1:8" hidden="1" x14ac:dyDescent="0.35">
      <c r="A52" s="110">
        <v>45774</v>
      </c>
      <c r="B52" t="s">
        <v>54</v>
      </c>
      <c r="C52" t="s">
        <v>155</v>
      </c>
      <c r="D52">
        <v>1</v>
      </c>
      <c r="E52" s="86">
        <v>1600</v>
      </c>
      <c r="F52" s="86">
        <v>1600</v>
      </c>
      <c r="G52" t="s">
        <v>353</v>
      </c>
      <c r="H52" t="s">
        <v>387</v>
      </c>
    </row>
    <row r="53" spans="1:8" hidden="1" x14ac:dyDescent="0.35">
      <c r="A53" s="110">
        <v>45774</v>
      </c>
      <c r="B53" t="s">
        <v>54</v>
      </c>
      <c r="C53" t="s">
        <v>45</v>
      </c>
      <c r="D53">
        <v>5</v>
      </c>
      <c r="E53" s="86">
        <v>1300</v>
      </c>
      <c r="F53" s="86">
        <v>6500</v>
      </c>
      <c r="G53" t="s">
        <v>353</v>
      </c>
      <c r="H53" t="s">
        <v>387</v>
      </c>
    </row>
    <row r="54" spans="1:8" hidden="1" x14ac:dyDescent="0.35">
      <c r="A54" s="110">
        <v>45774</v>
      </c>
      <c r="B54" t="s">
        <v>240</v>
      </c>
      <c r="C54" t="s">
        <v>241</v>
      </c>
      <c r="D54">
        <v>10</v>
      </c>
      <c r="E54" s="86">
        <v>3306.2840000000001</v>
      </c>
      <c r="F54" s="86">
        <v>33062.840000000004</v>
      </c>
      <c r="G54" t="s">
        <v>353</v>
      </c>
      <c r="H54" t="s">
        <v>387</v>
      </c>
    </row>
    <row r="55" spans="1:8" hidden="1" x14ac:dyDescent="0.35">
      <c r="A55" s="110">
        <v>45774</v>
      </c>
      <c r="B55" t="s">
        <v>292</v>
      </c>
      <c r="C55" t="s">
        <v>311</v>
      </c>
      <c r="D55">
        <v>1</v>
      </c>
      <c r="E55" s="86">
        <v>0</v>
      </c>
      <c r="F55" s="86">
        <v>0</v>
      </c>
      <c r="G55" t="s">
        <v>353</v>
      </c>
      <c r="H55" t="s">
        <v>387</v>
      </c>
    </row>
    <row r="56" spans="1:8" hidden="1" x14ac:dyDescent="0.35">
      <c r="A56" s="110">
        <v>45774</v>
      </c>
      <c r="B56" t="s">
        <v>292</v>
      </c>
      <c r="C56" t="s">
        <v>304</v>
      </c>
      <c r="D56">
        <v>1</v>
      </c>
      <c r="E56" s="86">
        <v>0</v>
      </c>
      <c r="F56" s="86">
        <v>0</v>
      </c>
      <c r="G56" t="s">
        <v>353</v>
      </c>
      <c r="H56" t="s">
        <v>387</v>
      </c>
    </row>
    <row r="57" spans="1:8" hidden="1" x14ac:dyDescent="0.35">
      <c r="A57" s="110">
        <v>45774</v>
      </c>
      <c r="B57" t="s">
        <v>292</v>
      </c>
      <c r="C57" t="s">
        <v>303</v>
      </c>
      <c r="D57">
        <v>2</v>
      </c>
      <c r="E57" s="86">
        <v>0</v>
      </c>
      <c r="F57" s="86">
        <v>0</v>
      </c>
      <c r="G57" t="s">
        <v>353</v>
      </c>
      <c r="H57" t="s">
        <v>387</v>
      </c>
    </row>
    <row r="58" spans="1:8" hidden="1" x14ac:dyDescent="0.35">
      <c r="A58" s="110">
        <v>45781</v>
      </c>
      <c r="B58" t="s">
        <v>50</v>
      </c>
      <c r="C58" t="s">
        <v>350</v>
      </c>
      <c r="D58">
        <v>2</v>
      </c>
      <c r="E58" s="86">
        <v>7701.7638610000004</v>
      </c>
      <c r="F58" s="86">
        <v>15403.527722000001</v>
      </c>
      <c r="G58" t="s">
        <v>389</v>
      </c>
      <c r="H58" t="s">
        <v>387</v>
      </c>
    </row>
    <row r="59" spans="1:8" hidden="1" x14ac:dyDescent="0.35">
      <c r="A59" s="110">
        <v>45781</v>
      </c>
      <c r="B59" t="s">
        <v>50</v>
      </c>
      <c r="C59" t="s">
        <v>113</v>
      </c>
      <c r="D59">
        <v>2</v>
      </c>
      <c r="E59" s="86">
        <v>1102.064975</v>
      </c>
      <c r="F59" s="86">
        <v>2204.12995</v>
      </c>
      <c r="G59" t="s">
        <v>389</v>
      </c>
      <c r="H59" t="s">
        <v>387</v>
      </c>
    </row>
    <row r="60" spans="1:8" hidden="1" x14ac:dyDescent="0.35">
      <c r="A60" s="110">
        <v>45781</v>
      </c>
      <c r="B60" t="s">
        <v>50</v>
      </c>
      <c r="C60" t="s">
        <v>116</v>
      </c>
      <c r="D60">
        <v>1</v>
      </c>
      <c r="E60" s="86">
        <v>0</v>
      </c>
      <c r="F60" s="86">
        <v>0</v>
      </c>
      <c r="G60" t="s">
        <v>389</v>
      </c>
      <c r="H60" t="s">
        <v>387</v>
      </c>
    </row>
    <row r="61" spans="1:8" hidden="1" x14ac:dyDescent="0.35">
      <c r="A61" s="110">
        <v>45781</v>
      </c>
      <c r="B61" t="s">
        <v>50</v>
      </c>
      <c r="C61" t="s">
        <v>105</v>
      </c>
      <c r="D61">
        <v>2</v>
      </c>
      <c r="E61" s="86">
        <v>0</v>
      </c>
      <c r="F61" s="86">
        <v>0</v>
      </c>
      <c r="G61" t="s">
        <v>389</v>
      </c>
      <c r="H61" t="s">
        <v>387</v>
      </c>
    </row>
    <row r="62" spans="1:8" hidden="1" x14ac:dyDescent="0.35">
      <c r="A62" s="110">
        <v>45781</v>
      </c>
      <c r="B62" t="s">
        <v>50</v>
      </c>
      <c r="C62" t="s">
        <v>106</v>
      </c>
      <c r="D62">
        <v>2</v>
      </c>
      <c r="E62" s="86">
        <v>864.12658199999987</v>
      </c>
      <c r="F62" s="86">
        <v>1728.2531639999997</v>
      </c>
      <c r="G62" t="s">
        <v>389</v>
      </c>
      <c r="H62" t="s">
        <v>387</v>
      </c>
    </row>
    <row r="63" spans="1:8" hidden="1" x14ac:dyDescent="0.35">
      <c r="A63" s="110">
        <v>45781</v>
      </c>
      <c r="B63" t="s">
        <v>50</v>
      </c>
      <c r="C63" t="s">
        <v>103</v>
      </c>
      <c r="D63">
        <v>2.5</v>
      </c>
      <c r="E63" s="86">
        <v>13093.636000000002</v>
      </c>
      <c r="F63" s="86">
        <v>32734.090000000004</v>
      </c>
      <c r="G63" t="s">
        <v>389</v>
      </c>
      <c r="H63" t="s">
        <v>387</v>
      </c>
    </row>
    <row r="64" spans="1:8" hidden="1" x14ac:dyDescent="0.35">
      <c r="A64" s="110">
        <v>45781</v>
      </c>
      <c r="B64" t="s">
        <v>50</v>
      </c>
      <c r="C64" t="s">
        <v>102</v>
      </c>
      <c r="D64">
        <v>7</v>
      </c>
      <c r="E64" s="86">
        <v>6320.6539754285704</v>
      </c>
      <c r="F64" s="86">
        <v>44244.577827999994</v>
      </c>
      <c r="G64" t="s">
        <v>389</v>
      </c>
      <c r="H64" t="s">
        <v>387</v>
      </c>
    </row>
    <row r="65" spans="1:8" hidden="1" x14ac:dyDescent="0.35">
      <c r="A65" s="110">
        <v>45781</v>
      </c>
      <c r="B65" t="s">
        <v>50</v>
      </c>
      <c r="C65" t="s">
        <v>111</v>
      </c>
      <c r="D65">
        <v>1</v>
      </c>
      <c r="E65" s="86">
        <v>0</v>
      </c>
      <c r="F65" s="86">
        <v>0</v>
      </c>
      <c r="G65" t="s">
        <v>389</v>
      </c>
      <c r="H65" t="s">
        <v>387</v>
      </c>
    </row>
    <row r="66" spans="1:8" hidden="1" x14ac:dyDescent="0.35">
      <c r="A66" s="110">
        <v>45781</v>
      </c>
      <c r="B66" t="s">
        <v>50</v>
      </c>
      <c r="C66" t="s">
        <v>110</v>
      </c>
      <c r="D66">
        <v>6</v>
      </c>
      <c r="E66" s="86">
        <v>4316.8766666666661</v>
      </c>
      <c r="F66" s="86">
        <v>25901.259999999995</v>
      </c>
      <c r="G66" t="s">
        <v>389</v>
      </c>
      <c r="H66" t="s">
        <v>387</v>
      </c>
    </row>
    <row r="67" spans="1:8" hidden="1" x14ac:dyDescent="0.35">
      <c r="A67" s="110">
        <v>45781</v>
      </c>
      <c r="B67" t="s">
        <v>50</v>
      </c>
      <c r="C67" t="s">
        <v>109</v>
      </c>
      <c r="D67">
        <v>1</v>
      </c>
      <c r="E67" s="86">
        <v>1357.2933</v>
      </c>
      <c r="F67" s="86">
        <v>1357.2933</v>
      </c>
      <c r="G67" t="s">
        <v>389</v>
      </c>
      <c r="H67" t="s">
        <v>387</v>
      </c>
    </row>
    <row r="68" spans="1:8" hidden="1" x14ac:dyDescent="0.35">
      <c r="A68" s="110">
        <v>45781</v>
      </c>
      <c r="B68" t="s">
        <v>50</v>
      </c>
      <c r="C68" t="s">
        <v>107</v>
      </c>
      <c r="D68">
        <v>2</v>
      </c>
      <c r="E68" s="86">
        <v>1058.7055929999999</v>
      </c>
      <c r="F68" s="86">
        <v>2117.4111859999998</v>
      </c>
      <c r="G68" t="s">
        <v>389</v>
      </c>
      <c r="H68" t="s">
        <v>387</v>
      </c>
    </row>
    <row r="69" spans="1:8" hidden="1" x14ac:dyDescent="0.35">
      <c r="A69" s="110">
        <v>45781</v>
      </c>
      <c r="B69" t="s">
        <v>53</v>
      </c>
      <c r="C69" t="s">
        <v>139</v>
      </c>
      <c r="D69">
        <v>1</v>
      </c>
      <c r="E69" s="86">
        <v>0</v>
      </c>
      <c r="F69" s="86">
        <v>0</v>
      </c>
      <c r="G69" t="s">
        <v>389</v>
      </c>
      <c r="H69" t="s">
        <v>387</v>
      </c>
    </row>
    <row r="70" spans="1:8" hidden="1" x14ac:dyDescent="0.35">
      <c r="A70" s="110">
        <v>45781</v>
      </c>
      <c r="B70" t="s">
        <v>53</v>
      </c>
      <c r="C70" t="s">
        <v>136</v>
      </c>
      <c r="D70">
        <v>50</v>
      </c>
      <c r="E70" s="86">
        <v>150.5119</v>
      </c>
      <c r="F70" s="86">
        <v>7525.5950000000003</v>
      </c>
      <c r="G70" t="s">
        <v>389</v>
      </c>
      <c r="H70" t="s">
        <v>387</v>
      </c>
    </row>
    <row r="71" spans="1:8" hidden="1" x14ac:dyDescent="0.35">
      <c r="A71" s="110">
        <v>45781</v>
      </c>
      <c r="B71" t="s">
        <v>53</v>
      </c>
      <c r="C71" t="s">
        <v>144</v>
      </c>
      <c r="D71">
        <v>4</v>
      </c>
      <c r="E71" s="86">
        <v>1048.5012999999999</v>
      </c>
      <c r="F71" s="86">
        <v>4194.0051999999996</v>
      </c>
      <c r="G71" t="s">
        <v>389</v>
      </c>
      <c r="H71" t="s">
        <v>387</v>
      </c>
    </row>
    <row r="72" spans="1:8" hidden="1" x14ac:dyDescent="0.35">
      <c r="A72" s="110">
        <v>45781</v>
      </c>
      <c r="B72" t="s">
        <v>53</v>
      </c>
      <c r="C72" t="s">
        <v>147</v>
      </c>
      <c r="D72">
        <v>20</v>
      </c>
      <c r="E72" s="86">
        <v>0</v>
      </c>
      <c r="F72" s="86">
        <v>0</v>
      </c>
      <c r="G72" t="s">
        <v>389</v>
      </c>
      <c r="H72" t="s">
        <v>387</v>
      </c>
    </row>
    <row r="73" spans="1:8" hidden="1" x14ac:dyDescent="0.35">
      <c r="A73" s="110">
        <v>45781</v>
      </c>
      <c r="B73" t="s">
        <v>56</v>
      </c>
      <c r="C73" t="s">
        <v>168</v>
      </c>
      <c r="D73">
        <v>2</v>
      </c>
      <c r="E73" s="86">
        <v>10130</v>
      </c>
      <c r="F73" s="86">
        <v>20260</v>
      </c>
      <c r="G73" t="s">
        <v>389</v>
      </c>
      <c r="H73" t="s">
        <v>387</v>
      </c>
    </row>
    <row r="74" spans="1:8" hidden="1" x14ac:dyDescent="0.35">
      <c r="A74" s="110">
        <v>45781</v>
      </c>
      <c r="B74" t="s">
        <v>66</v>
      </c>
      <c r="C74" t="s">
        <v>428</v>
      </c>
      <c r="D74">
        <v>12</v>
      </c>
      <c r="E74" s="86">
        <v>816.00004199999989</v>
      </c>
      <c r="F74" s="86">
        <v>9792.0005039999996</v>
      </c>
      <c r="G74" t="s">
        <v>389</v>
      </c>
      <c r="H74" t="s">
        <v>387</v>
      </c>
    </row>
    <row r="75" spans="1:8" hidden="1" x14ac:dyDescent="0.35">
      <c r="A75" s="110">
        <v>45781</v>
      </c>
      <c r="B75" t="s">
        <v>57</v>
      </c>
      <c r="C75" t="s">
        <v>220</v>
      </c>
      <c r="D75">
        <v>10</v>
      </c>
      <c r="E75" s="86">
        <v>1409.3716999999999</v>
      </c>
      <c r="F75" s="86">
        <v>14093.716999999999</v>
      </c>
      <c r="G75" t="s">
        <v>389</v>
      </c>
      <c r="H75" t="s">
        <v>387</v>
      </c>
    </row>
    <row r="76" spans="1:8" hidden="1" x14ac:dyDescent="0.35">
      <c r="A76" s="110">
        <v>45781</v>
      </c>
      <c r="B76" t="s">
        <v>57</v>
      </c>
      <c r="C76" t="s">
        <v>277</v>
      </c>
      <c r="D76">
        <v>1</v>
      </c>
      <c r="E76" s="86">
        <v>4261.0475268817199</v>
      </c>
      <c r="F76" s="86">
        <v>4261.0475268817199</v>
      </c>
      <c r="G76" t="s">
        <v>389</v>
      </c>
      <c r="H76" t="s">
        <v>387</v>
      </c>
    </row>
    <row r="77" spans="1:8" hidden="1" x14ac:dyDescent="0.35">
      <c r="A77" s="110">
        <v>45781</v>
      </c>
      <c r="B77" t="s">
        <v>55</v>
      </c>
      <c r="C77" t="s">
        <v>167</v>
      </c>
      <c r="D77">
        <v>360</v>
      </c>
      <c r="E77" s="86">
        <v>211.11111111111111</v>
      </c>
      <c r="F77" s="86">
        <v>76000</v>
      </c>
      <c r="G77" t="s">
        <v>389</v>
      </c>
      <c r="H77" t="s">
        <v>387</v>
      </c>
    </row>
    <row r="78" spans="1:8" hidden="1" x14ac:dyDescent="0.35">
      <c r="A78" s="110">
        <v>45781</v>
      </c>
      <c r="B78" t="s">
        <v>51</v>
      </c>
      <c r="C78" t="s">
        <v>125</v>
      </c>
      <c r="D78">
        <v>3</v>
      </c>
      <c r="E78" s="86">
        <v>0</v>
      </c>
      <c r="F78" s="86">
        <v>0</v>
      </c>
      <c r="G78" t="s">
        <v>389</v>
      </c>
      <c r="H78" t="s">
        <v>387</v>
      </c>
    </row>
    <row r="79" spans="1:8" hidden="1" x14ac:dyDescent="0.35">
      <c r="A79" s="110">
        <v>45781</v>
      </c>
      <c r="B79" t="s">
        <v>62</v>
      </c>
      <c r="C79" t="s">
        <v>191</v>
      </c>
      <c r="D79">
        <v>2</v>
      </c>
      <c r="E79" s="86">
        <v>0</v>
      </c>
      <c r="F79" s="86">
        <v>0</v>
      </c>
      <c r="G79" t="s">
        <v>389</v>
      </c>
      <c r="H79" t="s">
        <v>387</v>
      </c>
    </row>
    <row r="80" spans="1:8" hidden="1" x14ac:dyDescent="0.35">
      <c r="A80" s="110">
        <v>45781</v>
      </c>
      <c r="B80" t="s">
        <v>62</v>
      </c>
      <c r="C80" t="s">
        <v>190</v>
      </c>
      <c r="D80">
        <v>2</v>
      </c>
      <c r="E80" s="86">
        <v>0</v>
      </c>
      <c r="F80" s="86">
        <v>0</v>
      </c>
      <c r="G80" t="s">
        <v>389</v>
      </c>
      <c r="H80" t="s">
        <v>387</v>
      </c>
    </row>
    <row r="81" spans="1:8" hidden="1" x14ac:dyDescent="0.35">
      <c r="A81" s="110">
        <v>45781</v>
      </c>
      <c r="B81" t="s">
        <v>54</v>
      </c>
      <c r="C81" t="s">
        <v>46</v>
      </c>
      <c r="D81">
        <v>2</v>
      </c>
      <c r="E81" s="86">
        <v>2300</v>
      </c>
      <c r="F81" s="86">
        <v>4600</v>
      </c>
      <c r="G81" t="s">
        <v>389</v>
      </c>
      <c r="H81" t="s">
        <v>387</v>
      </c>
    </row>
    <row r="82" spans="1:8" hidden="1" x14ac:dyDescent="0.35">
      <c r="A82" s="110">
        <v>45781</v>
      </c>
      <c r="B82" t="s">
        <v>54</v>
      </c>
      <c r="C82" t="s">
        <v>294</v>
      </c>
      <c r="D82">
        <v>1</v>
      </c>
      <c r="E82" s="86">
        <v>1200</v>
      </c>
      <c r="F82" s="86">
        <v>1200</v>
      </c>
      <c r="G82" t="s">
        <v>389</v>
      </c>
      <c r="H82" t="s">
        <v>387</v>
      </c>
    </row>
    <row r="83" spans="1:8" hidden="1" x14ac:dyDescent="0.35">
      <c r="A83" s="110">
        <v>45781</v>
      </c>
      <c r="B83" t="s">
        <v>54</v>
      </c>
      <c r="C83" t="s">
        <v>164</v>
      </c>
      <c r="D83">
        <v>3</v>
      </c>
      <c r="E83" s="86">
        <v>2200</v>
      </c>
      <c r="F83" s="86">
        <v>6600</v>
      </c>
      <c r="G83" t="s">
        <v>389</v>
      </c>
      <c r="H83" t="s">
        <v>387</v>
      </c>
    </row>
    <row r="84" spans="1:8" hidden="1" x14ac:dyDescent="0.35">
      <c r="A84" s="110">
        <v>45781</v>
      </c>
      <c r="B84" t="s">
        <v>54</v>
      </c>
      <c r="C84" t="s">
        <v>295</v>
      </c>
      <c r="D84">
        <v>1</v>
      </c>
      <c r="E84" s="86">
        <v>1250.0000000000002</v>
      </c>
      <c r="F84" s="86">
        <v>1250.0000000000002</v>
      </c>
      <c r="G84" t="s">
        <v>389</v>
      </c>
      <c r="H84" t="s">
        <v>387</v>
      </c>
    </row>
    <row r="85" spans="1:8" hidden="1" x14ac:dyDescent="0.35">
      <c r="A85" s="110">
        <v>45781</v>
      </c>
      <c r="B85" t="s">
        <v>54</v>
      </c>
      <c r="C85" t="s">
        <v>263</v>
      </c>
      <c r="D85">
        <v>1</v>
      </c>
      <c r="E85" s="86">
        <v>900</v>
      </c>
      <c r="F85" s="86">
        <v>900</v>
      </c>
      <c r="G85" t="s">
        <v>389</v>
      </c>
      <c r="H85" t="s">
        <v>387</v>
      </c>
    </row>
    <row r="86" spans="1:8" hidden="1" x14ac:dyDescent="0.35">
      <c r="A86" s="110">
        <v>45781</v>
      </c>
      <c r="B86" t="s">
        <v>54</v>
      </c>
      <c r="C86" t="s">
        <v>152</v>
      </c>
      <c r="D86">
        <v>1</v>
      </c>
      <c r="E86" s="86">
        <v>937.5</v>
      </c>
      <c r="F86" s="86">
        <v>937.5</v>
      </c>
      <c r="G86" t="s">
        <v>389</v>
      </c>
      <c r="H86" t="s">
        <v>387</v>
      </c>
    </row>
    <row r="87" spans="1:8" hidden="1" x14ac:dyDescent="0.35">
      <c r="A87" s="110">
        <v>45781</v>
      </c>
      <c r="B87" t="s">
        <v>54</v>
      </c>
      <c r="C87" t="s">
        <v>161</v>
      </c>
      <c r="D87">
        <v>0.5</v>
      </c>
      <c r="E87" s="86">
        <v>8800</v>
      </c>
      <c r="F87" s="86">
        <v>4400</v>
      </c>
      <c r="G87" t="s">
        <v>389</v>
      </c>
      <c r="H87" t="s">
        <v>387</v>
      </c>
    </row>
    <row r="88" spans="1:8" hidden="1" x14ac:dyDescent="0.35">
      <c r="A88" s="110">
        <v>45781</v>
      </c>
      <c r="B88" t="s">
        <v>54</v>
      </c>
      <c r="C88" t="s">
        <v>159</v>
      </c>
      <c r="D88">
        <v>2</v>
      </c>
      <c r="E88" s="86">
        <v>750</v>
      </c>
      <c r="F88" s="86">
        <v>1500</v>
      </c>
      <c r="G88" t="s">
        <v>389</v>
      </c>
      <c r="H88" t="s">
        <v>387</v>
      </c>
    </row>
    <row r="89" spans="1:8" hidden="1" x14ac:dyDescent="0.35">
      <c r="A89" s="110">
        <v>45781</v>
      </c>
      <c r="B89" t="s">
        <v>54</v>
      </c>
      <c r="C89" t="s">
        <v>28</v>
      </c>
      <c r="D89">
        <v>3</v>
      </c>
      <c r="E89" s="86">
        <v>1400</v>
      </c>
      <c r="F89" s="86">
        <v>4200</v>
      </c>
      <c r="G89" t="s">
        <v>389</v>
      </c>
      <c r="H89" t="s">
        <v>387</v>
      </c>
    </row>
    <row r="90" spans="1:8" hidden="1" x14ac:dyDescent="0.35">
      <c r="A90" s="110">
        <v>45781</v>
      </c>
      <c r="B90" t="s">
        <v>54</v>
      </c>
      <c r="C90" t="s">
        <v>267</v>
      </c>
      <c r="D90">
        <v>0.5</v>
      </c>
      <c r="E90" s="86">
        <v>7800</v>
      </c>
      <c r="F90" s="86">
        <v>3900</v>
      </c>
      <c r="G90" t="s">
        <v>389</v>
      </c>
      <c r="H90" t="s">
        <v>387</v>
      </c>
    </row>
    <row r="91" spans="1:8" hidden="1" x14ac:dyDescent="0.35">
      <c r="A91" s="110">
        <v>45781</v>
      </c>
      <c r="B91" t="s">
        <v>54</v>
      </c>
      <c r="C91" t="s">
        <v>156</v>
      </c>
      <c r="D91">
        <v>3</v>
      </c>
      <c r="E91" s="86">
        <v>1600</v>
      </c>
      <c r="F91" s="86">
        <v>4800</v>
      </c>
      <c r="G91" t="s">
        <v>389</v>
      </c>
      <c r="H91" t="s">
        <v>387</v>
      </c>
    </row>
    <row r="92" spans="1:8" hidden="1" x14ac:dyDescent="0.35">
      <c r="A92" s="110">
        <v>45781</v>
      </c>
      <c r="B92" t="s">
        <v>54</v>
      </c>
      <c r="C92" t="s">
        <v>157</v>
      </c>
      <c r="D92">
        <v>2</v>
      </c>
      <c r="E92" s="86">
        <v>6800</v>
      </c>
      <c r="F92" s="86">
        <v>13600</v>
      </c>
      <c r="G92" t="s">
        <v>389</v>
      </c>
      <c r="H92" t="s">
        <v>387</v>
      </c>
    </row>
    <row r="93" spans="1:8" hidden="1" x14ac:dyDescent="0.35">
      <c r="A93" s="110">
        <v>45781</v>
      </c>
      <c r="B93" t="s">
        <v>54</v>
      </c>
      <c r="C93" t="s">
        <v>45</v>
      </c>
      <c r="D93">
        <v>2</v>
      </c>
      <c r="E93" s="86">
        <v>1300</v>
      </c>
      <c r="F93" s="86">
        <v>2600</v>
      </c>
      <c r="G93" t="s">
        <v>389</v>
      </c>
      <c r="H93" t="s">
        <v>387</v>
      </c>
    </row>
    <row r="94" spans="1:8" hidden="1" x14ac:dyDescent="0.35">
      <c r="A94" s="110">
        <v>45781</v>
      </c>
      <c r="B94" t="s">
        <v>54</v>
      </c>
      <c r="C94" t="s">
        <v>160</v>
      </c>
      <c r="D94">
        <v>3</v>
      </c>
      <c r="E94" s="86">
        <v>1300</v>
      </c>
      <c r="F94" s="86">
        <v>3900</v>
      </c>
      <c r="G94" t="s">
        <v>389</v>
      </c>
      <c r="H94" t="s">
        <v>387</v>
      </c>
    </row>
    <row r="95" spans="1:8" hidden="1" x14ac:dyDescent="0.35">
      <c r="A95" s="110">
        <v>45781</v>
      </c>
      <c r="B95" t="s">
        <v>385</v>
      </c>
      <c r="C95" t="s">
        <v>427</v>
      </c>
      <c r="D95">
        <v>1</v>
      </c>
      <c r="E95" s="86">
        <v>0</v>
      </c>
      <c r="F95" s="86">
        <v>0</v>
      </c>
      <c r="G95" t="s">
        <v>389</v>
      </c>
      <c r="H95" t="s">
        <v>387</v>
      </c>
    </row>
    <row r="96" spans="1:8" hidden="1" x14ac:dyDescent="0.35">
      <c r="A96" s="110">
        <v>45781</v>
      </c>
      <c r="B96" t="s">
        <v>347</v>
      </c>
      <c r="C96" t="s">
        <v>334</v>
      </c>
      <c r="D96">
        <v>8</v>
      </c>
      <c r="E96" s="86">
        <v>9790</v>
      </c>
      <c r="F96" s="86">
        <v>78320</v>
      </c>
      <c r="G96" t="s">
        <v>389</v>
      </c>
      <c r="H96" t="s">
        <v>387</v>
      </c>
    </row>
    <row r="97" spans="1:8" hidden="1" x14ac:dyDescent="0.35">
      <c r="A97" s="110">
        <v>45781</v>
      </c>
      <c r="B97" t="s">
        <v>52</v>
      </c>
      <c r="C97" t="s">
        <v>127</v>
      </c>
      <c r="D97">
        <v>108</v>
      </c>
      <c r="E97" s="86">
        <v>1332.7061000000001</v>
      </c>
      <c r="F97" s="86">
        <v>143932.25880000001</v>
      </c>
      <c r="G97" t="s">
        <v>389</v>
      </c>
      <c r="H97" t="s">
        <v>387</v>
      </c>
    </row>
    <row r="98" spans="1:8" hidden="1" x14ac:dyDescent="0.35">
      <c r="A98" s="110">
        <v>45781</v>
      </c>
      <c r="B98" t="s">
        <v>292</v>
      </c>
      <c r="C98" t="s">
        <v>285</v>
      </c>
      <c r="D98">
        <v>5</v>
      </c>
      <c r="E98" s="86">
        <v>5380.9999539999999</v>
      </c>
      <c r="F98" s="86">
        <v>26904.999769999999</v>
      </c>
      <c r="G98" t="s">
        <v>389</v>
      </c>
      <c r="H98" t="s">
        <v>387</v>
      </c>
    </row>
    <row r="99" spans="1:8" hidden="1" x14ac:dyDescent="0.35">
      <c r="A99" s="110">
        <v>45781</v>
      </c>
      <c r="B99" t="s">
        <v>348</v>
      </c>
      <c r="C99" t="s">
        <v>247</v>
      </c>
      <c r="D99">
        <v>200</v>
      </c>
      <c r="E99" s="86">
        <v>737.68</v>
      </c>
      <c r="F99" s="86">
        <v>147536</v>
      </c>
      <c r="G99" t="s">
        <v>353</v>
      </c>
      <c r="H99" t="s">
        <v>387</v>
      </c>
    </row>
    <row r="100" spans="1:8" hidden="1" x14ac:dyDescent="0.35">
      <c r="A100" s="110">
        <v>45781</v>
      </c>
      <c r="B100" t="s">
        <v>348</v>
      </c>
      <c r="C100" t="s">
        <v>246</v>
      </c>
      <c r="D100">
        <v>50</v>
      </c>
      <c r="E100" s="86">
        <v>979.44</v>
      </c>
      <c r="F100" s="86">
        <v>48972</v>
      </c>
      <c r="G100" t="s">
        <v>353</v>
      </c>
      <c r="H100" t="s">
        <v>387</v>
      </c>
    </row>
    <row r="101" spans="1:8" hidden="1" x14ac:dyDescent="0.35">
      <c r="A101" s="110">
        <v>45781</v>
      </c>
      <c r="B101" t="s">
        <v>348</v>
      </c>
      <c r="C101" t="s">
        <v>249</v>
      </c>
      <c r="D101">
        <v>25</v>
      </c>
      <c r="E101" s="86">
        <v>916.92</v>
      </c>
      <c r="F101" s="86">
        <v>22923</v>
      </c>
      <c r="G101" t="s">
        <v>353</v>
      </c>
      <c r="H101" t="s">
        <v>387</v>
      </c>
    </row>
    <row r="102" spans="1:8" hidden="1" x14ac:dyDescent="0.35">
      <c r="A102" s="110">
        <v>45781</v>
      </c>
      <c r="B102" t="s">
        <v>50</v>
      </c>
      <c r="C102" t="s">
        <v>279</v>
      </c>
      <c r="D102">
        <v>1</v>
      </c>
      <c r="E102" s="86">
        <v>0</v>
      </c>
      <c r="F102" s="86">
        <v>0</v>
      </c>
      <c r="G102" t="s">
        <v>353</v>
      </c>
      <c r="H102" t="s">
        <v>387</v>
      </c>
    </row>
    <row r="103" spans="1:8" hidden="1" x14ac:dyDescent="0.35">
      <c r="A103" s="110">
        <v>45781</v>
      </c>
      <c r="B103" t="s">
        <v>239</v>
      </c>
      <c r="C103" t="s">
        <v>237</v>
      </c>
      <c r="D103">
        <v>1</v>
      </c>
      <c r="E103" s="86">
        <v>0</v>
      </c>
      <c r="F103" s="86">
        <v>0</v>
      </c>
      <c r="G103" t="s">
        <v>353</v>
      </c>
      <c r="H103" t="s">
        <v>387</v>
      </c>
    </row>
    <row r="104" spans="1:8" hidden="1" x14ac:dyDescent="0.35">
      <c r="A104" s="110">
        <v>45781</v>
      </c>
      <c r="B104" t="s">
        <v>239</v>
      </c>
      <c r="C104" t="s">
        <v>236</v>
      </c>
      <c r="D104">
        <v>6</v>
      </c>
      <c r="E104" s="86">
        <v>8540.000516666667</v>
      </c>
      <c r="F104" s="86">
        <v>8540.000516666667</v>
      </c>
      <c r="G104" t="s">
        <v>353</v>
      </c>
      <c r="H104" t="s">
        <v>387</v>
      </c>
    </row>
    <row r="105" spans="1:8" hidden="1" x14ac:dyDescent="0.35">
      <c r="A105" s="110">
        <v>45781</v>
      </c>
      <c r="B105" t="s">
        <v>53</v>
      </c>
      <c r="C105" t="s">
        <v>137</v>
      </c>
      <c r="D105">
        <v>1</v>
      </c>
      <c r="E105" s="86">
        <v>6600.0055000000002</v>
      </c>
      <c r="F105" s="86">
        <v>6600.0055000000002</v>
      </c>
      <c r="G105" t="s">
        <v>353</v>
      </c>
      <c r="H105" t="s">
        <v>387</v>
      </c>
    </row>
    <row r="106" spans="1:8" hidden="1" x14ac:dyDescent="0.35">
      <c r="A106" s="110">
        <v>45781</v>
      </c>
      <c r="B106" t="s">
        <v>56</v>
      </c>
      <c r="C106" t="s">
        <v>171</v>
      </c>
      <c r="D106">
        <v>1</v>
      </c>
      <c r="E106" s="86">
        <v>9300</v>
      </c>
      <c r="F106" s="86">
        <v>9300</v>
      </c>
      <c r="G106" t="s">
        <v>353</v>
      </c>
      <c r="H106" t="s">
        <v>387</v>
      </c>
    </row>
    <row r="107" spans="1:8" hidden="1" x14ac:dyDescent="0.35">
      <c r="A107" s="110">
        <v>45781</v>
      </c>
      <c r="B107" t="s">
        <v>56</v>
      </c>
      <c r="C107" t="s">
        <v>168</v>
      </c>
      <c r="D107">
        <v>4</v>
      </c>
      <c r="E107" s="86">
        <v>10130</v>
      </c>
      <c r="F107" s="86">
        <v>40520</v>
      </c>
      <c r="G107" t="s">
        <v>353</v>
      </c>
      <c r="H107" t="s">
        <v>387</v>
      </c>
    </row>
    <row r="108" spans="1:8" hidden="1" x14ac:dyDescent="0.35">
      <c r="A108" s="110">
        <v>45781</v>
      </c>
      <c r="B108" t="s">
        <v>57</v>
      </c>
      <c r="C108" t="s">
        <v>173</v>
      </c>
      <c r="D108">
        <v>2</v>
      </c>
      <c r="E108" s="86">
        <v>1603.1169</v>
      </c>
      <c r="F108" s="86">
        <v>3206.2338</v>
      </c>
      <c r="G108" t="s">
        <v>353</v>
      </c>
      <c r="H108" t="s">
        <v>387</v>
      </c>
    </row>
    <row r="109" spans="1:8" hidden="1" x14ac:dyDescent="0.35">
      <c r="A109" s="110">
        <v>45781</v>
      </c>
      <c r="B109" t="s">
        <v>57</v>
      </c>
      <c r="C109" t="s">
        <v>200</v>
      </c>
      <c r="D109">
        <v>5</v>
      </c>
      <c r="E109" s="86">
        <v>5897.9393</v>
      </c>
      <c r="F109" s="86">
        <v>29489.696499999998</v>
      </c>
      <c r="G109" t="s">
        <v>353</v>
      </c>
      <c r="H109" t="s">
        <v>387</v>
      </c>
    </row>
    <row r="110" spans="1:8" hidden="1" x14ac:dyDescent="0.35">
      <c r="A110" s="110">
        <v>45781</v>
      </c>
      <c r="B110" t="s">
        <v>57</v>
      </c>
      <c r="C110" t="s">
        <v>220</v>
      </c>
      <c r="D110">
        <v>10</v>
      </c>
      <c r="E110" s="86">
        <v>1409.3716999999999</v>
      </c>
      <c r="F110" s="86">
        <v>14093.716999999999</v>
      </c>
      <c r="G110" t="s">
        <v>353</v>
      </c>
      <c r="H110" t="s">
        <v>387</v>
      </c>
    </row>
    <row r="111" spans="1:8" hidden="1" x14ac:dyDescent="0.35">
      <c r="A111" s="110">
        <v>45781</v>
      </c>
      <c r="B111" t="s">
        <v>57</v>
      </c>
      <c r="C111" t="s">
        <v>222</v>
      </c>
      <c r="D111">
        <v>25</v>
      </c>
      <c r="E111" s="86">
        <v>1599.9975199999999</v>
      </c>
      <c r="F111" s="86">
        <v>39999.937999999995</v>
      </c>
      <c r="G111" t="s">
        <v>353</v>
      </c>
      <c r="H111" t="s">
        <v>387</v>
      </c>
    </row>
    <row r="112" spans="1:8" hidden="1" x14ac:dyDescent="0.35">
      <c r="A112" s="110">
        <v>45781</v>
      </c>
      <c r="B112" t="s">
        <v>57</v>
      </c>
      <c r="C112" t="s">
        <v>174</v>
      </c>
      <c r="D112">
        <v>1</v>
      </c>
      <c r="E112" s="86">
        <v>11616.5203</v>
      </c>
      <c r="F112" s="86">
        <v>11616.5203</v>
      </c>
      <c r="G112" t="s">
        <v>353</v>
      </c>
      <c r="H112" t="s">
        <v>387</v>
      </c>
    </row>
    <row r="113" spans="1:8" hidden="1" x14ac:dyDescent="0.35">
      <c r="A113" s="110">
        <v>45781</v>
      </c>
      <c r="B113" t="s">
        <v>55</v>
      </c>
      <c r="C113" t="s">
        <v>167</v>
      </c>
      <c r="D113">
        <v>180</v>
      </c>
      <c r="E113" s="86">
        <v>211.11111111111111</v>
      </c>
      <c r="F113" s="86">
        <v>38000</v>
      </c>
      <c r="G113" t="s">
        <v>353</v>
      </c>
      <c r="H113" t="s">
        <v>387</v>
      </c>
    </row>
    <row r="114" spans="1:8" hidden="1" x14ac:dyDescent="0.35">
      <c r="A114" s="110">
        <v>45781</v>
      </c>
      <c r="B114" t="s">
        <v>292</v>
      </c>
      <c r="C114" t="s">
        <v>193</v>
      </c>
      <c r="D114">
        <v>1</v>
      </c>
      <c r="E114" s="86">
        <v>3400.0001750000001</v>
      </c>
      <c r="F114" s="86">
        <v>3400.0001750000001</v>
      </c>
      <c r="G114" t="s">
        <v>353</v>
      </c>
      <c r="H114" t="s">
        <v>387</v>
      </c>
    </row>
    <row r="115" spans="1:8" hidden="1" x14ac:dyDescent="0.35">
      <c r="A115" s="110">
        <v>45781</v>
      </c>
      <c r="B115" t="s">
        <v>54</v>
      </c>
      <c r="C115" t="s">
        <v>153</v>
      </c>
      <c r="D115">
        <v>5</v>
      </c>
      <c r="E115" s="86">
        <v>1300</v>
      </c>
      <c r="F115" s="86">
        <v>6500</v>
      </c>
      <c r="G115" t="s">
        <v>353</v>
      </c>
      <c r="H115" t="s">
        <v>387</v>
      </c>
    </row>
    <row r="116" spans="1:8" hidden="1" x14ac:dyDescent="0.35">
      <c r="A116" s="110">
        <v>45781</v>
      </c>
      <c r="B116" t="s">
        <v>54</v>
      </c>
      <c r="C116" t="s">
        <v>161</v>
      </c>
      <c r="D116">
        <v>0.5</v>
      </c>
      <c r="E116" s="86">
        <v>8800</v>
      </c>
      <c r="F116" s="86">
        <v>4400</v>
      </c>
      <c r="G116" t="s">
        <v>353</v>
      </c>
      <c r="H116" t="s">
        <v>387</v>
      </c>
    </row>
    <row r="117" spans="1:8" hidden="1" x14ac:dyDescent="0.35">
      <c r="A117" s="110">
        <v>45781</v>
      </c>
      <c r="B117" t="s">
        <v>54</v>
      </c>
      <c r="C117" t="s">
        <v>234</v>
      </c>
      <c r="D117">
        <v>4</v>
      </c>
      <c r="E117" s="86">
        <v>3300</v>
      </c>
      <c r="F117" s="86">
        <v>13200</v>
      </c>
      <c r="G117" t="s">
        <v>353</v>
      </c>
      <c r="H117" t="s">
        <v>387</v>
      </c>
    </row>
    <row r="118" spans="1:8" hidden="1" x14ac:dyDescent="0.35">
      <c r="A118" s="110">
        <v>45781</v>
      </c>
      <c r="B118" t="s">
        <v>54</v>
      </c>
      <c r="C118" t="s">
        <v>155</v>
      </c>
      <c r="D118">
        <v>1</v>
      </c>
      <c r="E118" s="86">
        <v>1600</v>
      </c>
      <c r="F118" s="86">
        <v>1600</v>
      </c>
      <c r="G118" t="s">
        <v>353</v>
      </c>
      <c r="H118" t="s">
        <v>387</v>
      </c>
    </row>
    <row r="119" spans="1:8" hidden="1" x14ac:dyDescent="0.35">
      <c r="A119" s="110">
        <v>45781</v>
      </c>
      <c r="B119" t="s">
        <v>54</v>
      </c>
      <c r="C119" t="s">
        <v>327</v>
      </c>
      <c r="D119">
        <v>5</v>
      </c>
      <c r="E119" s="86">
        <v>1000</v>
      </c>
      <c r="F119" s="86">
        <v>5000</v>
      </c>
      <c r="G119" t="s">
        <v>353</v>
      </c>
      <c r="H119" t="s">
        <v>387</v>
      </c>
    </row>
    <row r="120" spans="1:8" hidden="1" x14ac:dyDescent="0.35">
      <c r="A120" s="110">
        <v>45781</v>
      </c>
      <c r="B120" t="s">
        <v>54</v>
      </c>
      <c r="C120" t="s">
        <v>162</v>
      </c>
      <c r="D120">
        <v>1</v>
      </c>
      <c r="E120" s="86">
        <v>2800</v>
      </c>
      <c r="F120" s="86">
        <v>2800</v>
      </c>
      <c r="G120" t="s">
        <v>353</v>
      </c>
      <c r="H120" t="s">
        <v>387</v>
      </c>
    </row>
    <row r="121" spans="1:8" hidden="1" x14ac:dyDescent="0.35">
      <c r="A121" s="110">
        <v>45781</v>
      </c>
      <c r="B121" t="s">
        <v>54</v>
      </c>
      <c r="C121" t="s">
        <v>154</v>
      </c>
      <c r="D121">
        <v>3</v>
      </c>
      <c r="E121" s="86">
        <v>2200</v>
      </c>
      <c r="F121" s="86">
        <v>6600</v>
      </c>
      <c r="G121" t="s">
        <v>353</v>
      </c>
      <c r="H121" t="s">
        <v>387</v>
      </c>
    </row>
    <row r="122" spans="1:8" hidden="1" x14ac:dyDescent="0.35">
      <c r="A122" s="110">
        <v>45781</v>
      </c>
      <c r="B122" t="s">
        <v>54</v>
      </c>
      <c r="C122" t="s">
        <v>156</v>
      </c>
      <c r="D122">
        <v>1</v>
      </c>
      <c r="E122" s="86">
        <v>1600</v>
      </c>
      <c r="F122" s="86">
        <v>1600</v>
      </c>
      <c r="G122" t="s">
        <v>353</v>
      </c>
      <c r="H122" t="s">
        <v>387</v>
      </c>
    </row>
    <row r="123" spans="1:8" hidden="1" x14ac:dyDescent="0.35">
      <c r="A123" s="110">
        <v>45781</v>
      </c>
      <c r="B123" t="s">
        <v>347</v>
      </c>
      <c r="C123" t="s">
        <v>333</v>
      </c>
      <c r="D123">
        <v>3.44</v>
      </c>
      <c r="E123" s="86">
        <v>8100</v>
      </c>
      <c r="F123" s="86">
        <v>27864</v>
      </c>
      <c r="G123" t="s">
        <v>353</v>
      </c>
      <c r="H123" t="s">
        <v>387</v>
      </c>
    </row>
    <row r="124" spans="1:8" hidden="1" x14ac:dyDescent="0.35">
      <c r="A124" s="110">
        <v>45781</v>
      </c>
      <c r="B124" t="s">
        <v>52</v>
      </c>
      <c r="C124" t="s">
        <v>127</v>
      </c>
      <c r="D124">
        <v>12</v>
      </c>
      <c r="E124" s="86">
        <v>1332.7061000000001</v>
      </c>
      <c r="F124" s="86">
        <v>15992.4732</v>
      </c>
      <c r="G124" t="s">
        <v>353</v>
      </c>
      <c r="H124" t="s">
        <v>387</v>
      </c>
    </row>
    <row r="125" spans="1:8" hidden="1" x14ac:dyDescent="0.35">
      <c r="A125" s="110">
        <v>45781</v>
      </c>
      <c r="B125" t="s">
        <v>292</v>
      </c>
      <c r="C125" t="s">
        <v>342</v>
      </c>
      <c r="D125">
        <v>1</v>
      </c>
      <c r="E125" s="86">
        <v>0</v>
      </c>
      <c r="F125" s="86">
        <v>0</v>
      </c>
      <c r="G125" t="s">
        <v>353</v>
      </c>
      <c r="H125" t="s">
        <v>387</v>
      </c>
    </row>
    <row r="126" spans="1:8" hidden="1" x14ac:dyDescent="0.35">
      <c r="A126" s="110">
        <v>45787</v>
      </c>
      <c r="B126" t="s">
        <v>50</v>
      </c>
      <c r="C126" t="s">
        <v>105</v>
      </c>
      <c r="D126">
        <v>2</v>
      </c>
      <c r="E126" s="86">
        <v>0</v>
      </c>
      <c r="F126" s="86">
        <v>0</v>
      </c>
      <c r="G126" t="s">
        <v>389</v>
      </c>
      <c r="H126" t="s">
        <v>387</v>
      </c>
    </row>
    <row r="127" spans="1:8" hidden="1" x14ac:dyDescent="0.35">
      <c r="A127" s="110">
        <v>45787</v>
      </c>
      <c r="B127" t="s">
        <v>50</v>
      </c>
      <c r="C127" t="s">
        <v>102</v>
      </c>
      <c r="D127">
        <v>3.5</v>
      </c>
      <c r="E127" s="86">
        <v>6320.6539754285704</v>
      </c>
      <c r="F127" s="86">
        <v>22122.288913999997</v>
      </c>
      <c r="G127" t="s">
        <v>389</v>
      </c>
      <c r="H127" t="s">
        <v>387</v>
      </c>
    </row>
    <row r="128" spans="1:8" hidden="1" x14ac:dyDescent="0.35">
      <c r="A128" s="110">
        <v>45787</v>
      </c>
      <c r="B128" t="s">
        <v>50</v>
      </c>
      <c r="C128" t="s">
        <v>107</v>
      </c>
      <c r="D128">
        <v>2</v>
      </c>
      <c r="E128" s="86">
        <v>1058.7055929999999</v>
      </c>
      <c r="F128" s="86">
        <v>2117.4111859999998</v>
      </c>
      <c r="G128" t="s">
        <v>389</v>
      </c>
      <c r="H128" t="s">
        <v>387</v>
      </c>
    </row>
    <row r="129" spans="1:8" hidden="1" x14ac:dyDescent="0.35">
      <c r="A129" s="110">
        <v>45787</v>
      </c>
      <c r="B129" t="s">
        <v>50</v>
      </c>
      <c r="C129" t="s">
        <v>119</v>
      </c>
      <c r="D129">
        <v>1</v>
      </c>
      <c r="E129" s="86">
        <v>4119.9188359999998</v>
      </c>
      <c r="F129" s="86">
        <v>4119.9188359999998</v>
      </c>
      <c r="G129" t="s">
        <v>389</v>
      </c>
      <c r="H129" t="s">
        <v>387</v>
      </c>
    </row>
    <row r="130" spans="1:8" hidden="1" x14ac:dyDescent="0.35">
      <c r="A130" s="110">
        <v>45787</v>
      </c>
      <c r="B130" t="s">
        <v>50</v>
      </c>
      <c r="C130" t="s">
        <v>315</v>
      </c>
      <c r="D130">
        <v>1</v>
      </c>
      <c r="E130" s="86">
        <v>10938.172762</v>
      </c>
      <c r="F130" s="86">
        <v>10938.172762</v>
      </c>
      <c r="G130" t="s">
        <v>389</v>
      </c>
      <c r="H130" t="s">
        <v>387</v>
      </c>
    </row>
    <row r="131" spans="1:8" hidden="1" x14ac:dyDescent="0.35">
      <c r="A131" s="110">
        <v>45787</v>
      </c>
      <c r="B131" t="s">
        <v>50</v>
      </c>
      <c r="C131" t="s">
        <v>104</v>
      </c>
      <c r="D131">
        <v>1</v>
      </c>
      <c r="E131" s="86">
        <v>9374.9730359999994</v>
      </c>
      <c r="F131" s="86">
        <v>9374.9730359999994</v>
      </c>
      <c r="G131" t="s">
        <v>389</v>
      </c>
      <c r="H131" t="s">
        <v>387</v>
      </c>
    </row>
    <row r="132" spans="1:8" hidden="1" x14ac:dyDescent="0.35">
      <c r="A132" s="110">
        <v>45787</v>
      </c>
      <c r="B132" t="s">
        <v>50</v>
      </c>
      <c r="C132" t="s">
        <v>178</v>
      </c>
      <c r="D132">
        <v>10</v>
      </c>
      <c r="E132" s="86">
        <v>0</v>
      </c>
      <c r="F132" s="86">
        <v>0</v>
      </c>
      <c r="G132" t="s">
        <v>389</v>
      </c>
      <c r="H132" t="s">
        <v>387</v>
      </c>
    </row>
    <row r="133" spans="1:8" hidden="1" x14ac:dyDescent="0.35">
      <c r="A133" s="110">
        <v>45787</v>
      </c>
      <c r="B133" t="s">
        <v>53</v>
      </c>
      <c r="C133" t="s">
        <v>140</v>
      </c>
      <c r="D133">
        <v>1</v>
      </c>
      <c r="E133" s="86">
        <v>9500.0004000000008</v>
      </c>
      <c r="F133" s="86">
        <v>9500.0004000000008</v>
      </c>
      <c r="G133" t="s">
        <v>389</v>
      </c>
      <c r="H133" t="s">
        <v>387</v>
      </c>
    </row>
    <row r="134" spans="1:8" hidden="1" x14ac:dyDescent="0.35">
      <c r="A134" s="110">
        <v>45787</v>
      </c>
      <c r="B134" t="s">
        <v>53</v>
      </c>
      <c r="C134" t="s">
        <v>143</v>
      </c>
      <c r="D134">
        <v>1</v>
      </c>
      <c r="E134" s="86">
        <v>0</v>
      </c>
      <c r="F134" s="86">
        <v>0</v>
      </c>
      <c r="G134" t="s">
        <v>389</v>
      </c>
      <c r="H134" t="s">
        <v>387</v>
      </c>
    </row>
    <row r="135" spans="1:8" hidden="1" x14ac:dyDescent="0.35">
      <c r="A135" s="110">
        <v>45787</v>
      </c>
      <c r="B135" t="s">
        <v>53</v>
      </c>
      <c r="C135" t="s">
        <v>144</v>
      </c>
      <c r="D135">
        <v>3</v>
      </c>
      <c r="E135" s="86">
        <v>1299.9998000000001</v>
      </c>
      <c r="F135" s="86">
        <v>3899.9994000000002</v>
      </c>
      <c r="G135" t="s">
        <v>389</v>
      </c>
      <c r="H135" t="s">
        <v>387</v>
      </c>
    </row>
    <row r="136" spans="1:8" hidden="1" x14ac:dyDescent="0.35">
      <c r="A136" s="110">
        <v>45787</v>
      </c>
      <c r="B136" t="s">
        <v>66</v>
      </c>
      <c r="C136" t="s">
        <v>210</v>
      </c>
      <c r="D136">
        <v>24</v>
      </c>
      <c r="E136" s="86">
        <v>0</v>
      </c>
      <c r="F136" s="86">
        <v>0</v>
      </c>
      <c r="G136" t="s">
        <v>389</v>
      </c>
      <c r="H136" t="s">
        <v>387</v>
      </c>
    </row>
    <row r="137" spans="1:8" hidden="1" x14ac:dyDescent="0.35">
      <c r="A137" s="110">
        <v>45787</v>
      </c>
      <c r="B137" t="s">
        <v>57</v>
      </c>
      <c r="C137" t="s">
        <v>173</v>
      </c>
      <c r="D137">
        <v>1</v>
      </c>
      <c r="E137" s="86">
        <v>1603.1169</v>
      </c>
      <c r="F137" s="86">
        <v>1603.1169</v>
      </c>
      <c r="G137" t="s">
        <v>389</v>
      </c>
      <c r="H137" t="s">
        <v>387</v>
      </c>
    </row>
    <row r="138" spans="1:8" hidden="1" x14ac:dyDescent="0.35">
      <c r="A138" s="110">
        <v>45787</v>
      </c>
      <c r="B138" t="s">
        <v>55</v>
      </c>
      <c r="C138" t="s">
        <v>167</v>
      </c>
      <c r="D138">
        <v>180</v>
      </c>
      <c r="E138" s="86">
        <v>211.11111111111111</v>
      </c>
      <c r="F138" s="86">
        <v>38000</v>
      </c>
      <c r="G138" t="s">
        <v>389</v>
      </c>
      <c r="H138" t="s">
        <v>387</v>
      </c>
    </row>
    <row r="139" spans="1:8" hidden="1" x14ac:dyDescent="0.35">
      <c r="A139" s="110">
        <v>45787</v>
      </c>
      <c r="B139" t="s">
        <v>51</v>
      </c>
      <c r="C139" t="s">
        <v>124</v>
      </c>
      <c r="D139">
        <v>1</v>
      </c>
      <c r="E139" s="86">
        <v>0</v>
      </c>
      <c r="F139" s="86">
        <v>0</v>
      </c>
      <c r="G139" t="s">
        <v>389</v>
      </c>
      <c r="H139" t="s">
        <v>387</v>
      </c>
    </row>
    <row r="140" spans="1:8" hidden="1" x14ac:dyDescent="0.35">
      <c r="A140" s="110">
        <v>45787</v>
      </c>
      <c r="B140" t="s">
        <v>62</v>
      </c>
      <c r="C140" t="s">
        <v>191</v>
      </c>
      <c r="D140">
        <v>1</v>
      </c>
      <c r="E140" s="86">
        <v>0</v>
      </c>
      <c r="F140" s="86">
        <v>0</v>
      </c>
      <c r="G140" t="s">
        <v>389</v>
      </c>
      <c r="H140" t="s">
        <v>387</v>
      </c>
    </row>
    <row r="141" spans="1:8" hidden="1" x14ac:dyDescent="0.35">
      <c r="A141" s="110">
        <v>45787</v>
      </c>
      <c r="B141" t="s">
        <v>62</v>
      </c>
      <c r="C141" t="s">
        <v>190</v>
      </c>
      <c r="D141">
        <v>1</v>
      </c>
      <c r="E141" s="86">
        <v>0</v>
      </c>
      <c r="F141" s="86">
        <v>0</v>
      </c>
      <c r="G141" t="s">
        <v>389</v>
      </c>
      <c r="H141" t="s">
        <v>387</v>
      </c>
    </row>
    <row r="142" spans="1:8" hidden="1" x14ac:dyDescent="0.35">
      <c r="A142" s="110">
        <v>45787</v>
      </c>
      <c r="B142" t="s">
        <v>54</v>
      </c>
      <c r="C142" t="s">
        <v>294</v>
      </c>
      <c r="D142">
        <v>1</v>
      </c>
      <c r="E142" s="86">
        <v>1200</v>
      </c>
      <c r="F142" s="86">
        <v>1200</v>
      </c>
      <c r="G142" t="s">
        <v>389</v>
      </c>
      <c r="H142" t="s">
        <v>387</v>
      </c>
    </row>
    <row r="143" spans="1:8" hidden="1" x14ac:dyDescent="0.35">
      <c r="A143" s="110">
        <v>45787</v>
      </c>
      <c r="B143" t="s">
        <v>54</v>
      </c>
      <c r="C143" t="s">
        <v>152</v>
      </c>
      <c r="D143">
        <v>1</v>
      </c>
      <c r="E143" s="86">
        <v>937.5</v>
      </c>
      <c r="F143" s="86">
        <v>937.5</v>
      </c>
      <c r="G143" t="s">
        <v>389</v>
      </c>
      <c r="H143" t="s">
        <v>387</v>
      </c>
    </row>
    <row r="144" spans="1:8" hidden="1" x14ac:dyDescent="0.35">
      <c r="A144" s="110">
        <v>45787</v>
      </c>
      <c r="B144" t="s">
        <v>54</v>
      </c>
      <c r="C144" t="s">
        <v>159</v>
      </c>
      <c r="D144">
        <v>2</v>
      </c>
      <c r="E144" s="86">
        <v>750</v>
      </c>
      <c r="F144" s="86">
        <v>1500</v>
      </c>
      <c r="G144" t="s">
        <v>389</v>
      </c>
      <c r="H144" t="s">
        <v>387</v>
      </c>
    </row>
    <row r="145" spans="1:8" hidden="1" x14ac:dyDescent="0.35">
      <c r="A145" s="110">
        <v>45787</v>
      </c>
      <c r="B145" t="s">
        <v>54</v>
      </c>
      <c r="C145" t="s">
        <v>156</v>
      </c>
      <c r="D145">
        <v>5</v>
      </c>
      <c r="E145" s="86">
        <v>1600</v>
      </c>
      <c r="F145" s="86">
        <v>8000</v>
      </c>
      <c r="G145" t="s">
        <v>389</v>
      </c>
      <c r="H145" t="s">
        <v>387</v>
      </c>
    </row>
    <row r="146" spans="1:8" hidden="1" x14ac:dyDescent="0.35">
      <c r="A146" s="110">
        <v>45787</v>
      </c>
      <c r="B146" t="s">
        <v>54</v>
      </c>
      <c r="C146" t="s">
        <v>157</v>
      </c>
      <c r="D146">
        <v>1</v>
      </c>
      <c r="E146" s="86">
        <v>6800</v>
      </c>
      <c r="F146" s="86">
        <v>6800</v>
      </c>
      <c r="G146" t="s">
        <v>389</v>
      </c>
      <c r="H146" t="s">
        <v>387</v>
      </c>
    </row>
    <row r="147" spans="1:8" hidden="1" x14ac:dyDescent="0.35">
      <c r="A147" s="110">
        <v>45787</v>
      </c>
      <c r="B147" t="s">
        <v>54</v>
      </c>
      <c r="C147" t="s">
        <v>165</v>
      </c>
      <c r="D147">
        <v>1</v>
      </c>
      <c r="E147" s="86">
        <v>1800</v>
      </c>
      <c r="F147" s="86">
        <v>1800</v>
      </c>
      <c r="G147" t="s">
        <v>389</v>
      </c>
      <c r="H147" t="s">
        <v>387</v>
      </c>
    </row>
    <row r="148" spans="1:8" hidden="1" x14ac:dyDescent="0.35">
      <c r="A148" s="110">
        <v>45787</v>
      </c>
      <c r="B148" t="s">
        <v>385</v>
      </c>
      <c r="C148" t="s">
        <v>427</v>
      </c>
      <c r="D148">
        <v>2</v>
      </c>
      <c r="E148" s="86">
        <v>0</v>
      </c>
      <c r="F148" s="86">
        <v>0</v>
      </c>
      <c r="G148" t="s">
        <v>389</v>
      </c>
      <c r="H148" t="s">
        <v>387</v>
      </c>
    </row>
    <row r="149" spans="1:8" hidden="1" x14ac:dyDescent="0.35">
      <c r="A149" s="110">
        <v>45787</v>
      </c>
      <c r="B149" t="s">
        <v>61</v>
      </c>
      <c r="C149" t="s">
        <v>189</v>
      </c>
      <c r="D149">
        <v>3</v>
      </c>
      <c r="E149" s="86">
        <v>0</v>
      </c>
      <c r="F149" s="86">
        <v>0</v>
      </c>
      <c r="G149" t="s">
        <v>389</v>
      </c>
      <c r="H149" t="s">
        <v>387</v>
      </c>
    </row>
    <row r="150" spans="1:8" hidden="1" x14ac:dyDescent="0.35">
      <c r="A150" s="110">
        <v>45787</v>
      </c>
      <c r="B150" t="s">
        <v>292</v>
      </c>
      <c r="C150" t="s">
        <v>354</v>
      </c>
      <c r="D150">
        <v>1</v>
      </c>
      <c r="E150" s="86">
        <v>0</v>
      </c>
      <c r="F150" s="86">
        <v>0</v>
      </c>
      <c r="G150" t="s">
        <v>389</v>
      </c>
      <c r="H150" t="s">
        <v>387</v>
      </c>
    </row>
    <row r="151" spans="1:8" hidden="1" x14ac:dyDescent="0.35">
      <c r="A151" s="110">
        <v>45787</v>
      </c>
      <c r="B151" t="s">
        <v>292</v>
      </c>
      <c r="C151" t="s">
        <v>305</v>
      </c>
      <c r="D151">
        <v>1</v>
      </c>
      <c r="E151" s="86">
        <v>0</v>
      </c>
      <c r="F151" s="86">
        <v>0</v>
      </c>
      <c r="G151" t="s">
        <v>389</v>
      </c>
      <c r="H151" t="s">
        <v>387</v>
      </c>
    </row>
    <row r="152" spans="1:8" hidden="1" x14ac:dyDescent="0.35">
      <c r="A152" s="110">
        <v>45787</v>
      </c>
      <c r="B152" t="s">
        <v>292</v>
      </c>
      <c r="C152" t="s">
        <v>451</v>
      </c>
      <c r="D152">
        <v>5</v>
      </c>
      <c r="E152" s="86">
        <v>0</v>
      </c>
      <c r="F152" s="86">
        <v>0</v>
      </c>
      <c r="G152" t="s">
        <v>389</v>
      </c>
      <c r="H152" t="s">
        <v>387</v>
      </c>
    </row>
    <row r="153" spans="1:8" hidden="1" x14ac:dyDescent="0.35">
      <c r="A153" s="110">
        <v>45787</v>
      </c>
      <c r="B153" t="s">
        <v>348</v>
      </c>
      <c r="C153" t="s">
        <v>248</v>
      </c>
      <c r="D153">
        <v>10</v>
      </c>
      <c r="E153" s="86">
        <v>1291.6400000000001</v>
      </c>
      <c r="F153" s="86">
        <v>12916.400000000001</v>
      </c>
      <c r="G153" t="s">
        <v>353</v>
      </c>
      <c r="H153" t="s">
        <v>387</v>
      </c>
    </row>
    <row r="154" spans="1:8" hidden="1" x14ac:dyDescent="0.35">
      <c r="A154" s="110">
        <v>45787</v>
      </c>
      <c r="B154" t="s">
        <v>239</v>
      </c>
      <c r="C154" t="s">
        <v>236</v>
      </c>
      <c r="D154">
        <v>6</v>
      </c>
      <c r="E154" s="86">
        <v>8540.000516666667</v>
      </c>
      <c r="F154" s="86">
        <v>51240.003100000002</v>
      </c>
      <c r="G154" t="s">
        <v>353</v>
      </c>
      <c r="H154" t="s">
        <v>387</v>
      </c>
    </row>
    <row r="155" spans="1:8" hidden="1" x14ac:dyDescent="0.35">
      <c r="A155" s="110">
        <v>45787</v>
      </c>
      <c r="B155" t="s">
        <v>55</v>
      </c>
      <c r="C155" t="s">
        <v>167</v>
      </c>
      <c r="D155">
        <v>180</v>
      </c>
      <c r="E155" s="86">
        <v>211.11111111111111</v>
      </c>
      <c r="F155" s="86">
        <v>38000</v>
      </c>
      <c r="G155" t="s">
        <v>353</v>
      </c>
      <c r="H155" t="s">
        <v>387</v>
      </c>
    </row>
    <row r="156" spans="1:8" hidden="1" x14ac:dyDescent="0.35">
      <c r="A156" s="110">
        <v>45787</v>
      </c>
      <c r="B156" t="s">
        <v>54</v>
      </c>
      <c r="C156" t="s">
        <v>161</v>
      </c>
      <c r="D156">
        <v>0.6</v>
      </c>
      <c r="E156" s="86">
        <v>8800</v>
      </c>
      <c r="F156" s="86">
        <v>5280</v>
      </c>
      <c r="G156" t="s">
        <v>353</v>
      </c>
      <c r="H156" t="s">
        <v>387</v>
      </c>
    </row>
    <row r="157" spans="1:8" hidden="1" x14ac:dyDescent="0.35">
      <c r="A157" s="110">
        <v>45787</v>
      </c>
      <c r="B157" t="s">
        <v>347</v>
      </c>
      <c r="C157" t="s">
        <v>333</v>
      </c>
      <c r="D157">
        <v>3</v>
      </c>
      <c r="E157" s="86">
        <v>8100</v>
      </c>
      <c r="F157" s="86">
        <v>24300</v>
      </c>
      <c r="G157" t="s">
        <v>353</v>
      </c>
      <c r="H157" t="s">
        <v>387</v>
      </c>
    </row>
    <row r="158" spans="1:8" hidden="1" x14ac:dyDescent="0.35">
      <c r="A158" s="110">
        <v>45787</v>
      </c>
      <c r="B158" t="s">
        <v>484</v>
      </c>
      <c r="C158" t="s">
        <v>483</v>
      </c>
      <c r="D158">
        <v>1</v>
      </c>
      <c r="E158" s="86">
        <v>0</v>
      </c>
      <c r="F158" s="86">
        <v>0</v>
      </c>
      <c r="G158" t="s">
        <v>353</v>
      </c>
      <c r="H158" t="s">
        <v>387</v>
      </c>
    </row>
    <row r="159" spans="1:8" hidden="1" x14ac:dyDescent="0.35">
      <c r="A159" s="110">
        <v>45787</v>
      </c>
      <c r="B159" t="s">
        <v>52</v>
      </c>
      <c r="C159" t="s">
        <v>127</v>
      </c>
      <c r="D159">
        <v>12</v>
      </c>
      <c r="E159" s="86">
        <v>1332.7061000000001</v>
      </c>
      <c r="F159" s="86">
        <v>15992.4732</v>
      </c>
      <c r="G159" t="s">
        <v>353</v>
      </c>
      <c r="H159" t="s">
        <v>387</v>
      </c>
    </row>
    <row r="160" spans="1:8" hidden="1" x14ac:dyDescent="0.35">
      <c r="A160" s="110">
        <v>45787</v>
      </c>
      <c r="B160" t="s">
        <v>292</v>
      </c>
      <c r="C160" t="s">
        <v>434</v>
      </c>
      <c r="D160">
        <v>5</v>
      </c>
      <c r="E160" s="86">
        <v>0</v>
      </c>
      <c r="F160" s="86">
        <v>0</v>
      </c>
      <c r="G160" t="s">
        <v>353</v>
      </c>
      <c r="H160" t="s">
        <v>387</v>
      </c>
    </row>
    <row r="161" spans="1:8" hidden="1" x14ac:dyDescent="0.35">
      <c r="A161" s="110">
        <v>45787</v>
      </c>
      <c r="B161" t="s">
        <v>292</v>
      </c>
      <c r="C161" t="s">
        <v>342</v>
      </c>
      <c r="D161">
        <v>5</v>
      </c>
      <c r="E161" s="86">
        <v>0</v>
      </c>
      <c r="F161" s="86">
        <v>0</v>
      </c>
      <c r="G161" t="s">
        <v>353</v>
      </c>
      <c r="H161" t="s">
        <v>387</v>
      </c>
    </row>
    <row r="162" spans="1:8" hidden="1" x14ac:dyDescent="0.35">
      <c r="A162" s="110">
        <v>45789</v>
      </c>
      <c r="B162" t="s">
        <v>50</v>
      </c>
      <c r="C162" t="s">
        <v>105</v>
      </c>
      <c r="D162">
        <v>2</v>
      </c>
      <c r="E162" s="86">
        <v>0</v>
      </c>
      <c r="F162" s="86">
        <v>0</v>
      </c>
      <c r="G162" t="s">
        <v>389</v>
      </c>
      <c r="H162" t="s">
        <v>387</v>
      </c>
    </row>
    <row r="163" spans="1:8" hidden="1" x14ac:dyDescent="0.35">
      <c r="A163" s="110">
        <v>45789</v>
      </c>
      <c r="B163" t="s">
        <v>50</v>
      </c>
      <c r="C163" t="s">
        <v>102</v>
      </c>
      <c r="D163">
        <v>3.5</v>
      </c>
      <c r="E163" s="86">
        <v>6320.6539754285704</v>
      </c>
      <c r="F163" s="86">
        <v>22122.288913999997</v>
      </c>
      <c r="G163" t="s">
        <v>389</v>
      </c>
      <c r="H163" t="s">
        <v>387</v>
      </c>
    </row>
    <row r="164" spans="1:8" hidden="1" x14ac:dyDescent="0.35">
      <c r="A164" s="110">
        <v>45789</v>
      </c>
      <c r="B164" t="s">
        <v>50</v>
      </c>
      <c r="C164" t="s">
        <v>107</v>
      </c>
      <c r="D164">
        <v>2</v>
      </c>
      <c r="E164" s="86">
        <v>1058.7055929999999</v>
      </c>
      <c r="F164" s="86">
        <v>2117.4111859999998</v>
      </c>
      <c r="G164" t="s">
        <v>389</v>
      </c>
      <c r="H164" t="s">
        <v>387</v>
      </c>
    </row>
    <row r="165" spans="1:8" hidden="1" x14ac:dyDescent="0.35">
      <c r="A165" s="110">
        <v>45789</v>
      </c>
      <c r="B165" t="s">
        <v>50</v>
      </c>
      <c r="C165" t="s">
        <v>119</v>
      </c>
      <c r="D165">
        <v>1</v>
      </c>
      <c r="E165" s="86">
        <v>4119.9188359999998</v>
      </c>
      <c r="F165" s="86">
        <v>4119.9188359999998</v>
      </c>
      <c r="G165" t="s">
        <v>389</v>
      </c>
      <c r="H165" t="s">
        <v>387</v>
      </c>
    </row>
    <row r="166" spans="1:8" hidden="1" x14ac:dyDescent="0.35">
      <c r="A166" s="110">
        <v>45789</v>
      </c>
      <c r="B166" t="s">
        <v>50</v>
      </c>
      <c r="C166" t="s">
        <v>315</v>
      </c>
      <c r="D166">
        <v>1</v>
      </c>
      <c r="E166" s="86">
        <v>10938.172762</v>
      </c>
      <c r="F166" s="86">
        <v>10938.172762</v>
      </c>
      <c r="G166" t="s">
        <v>389</v>
      </c>
      <c r="H166" t="s">
        <v>387</v>
      </c>
    </row>
    <row r="167" spans="1:8" hidden="1" x14ac:dyDescent="0.35">
      <c r="A167" s="110">
        <v>45789</v>
      </c>
      <c r="B167" t="s">
        <v>50</v>
      </c>
      <c r="C167" t="s">
        <v>104</v>
      </c>
      <c r="D167">
        <v>1</v>
      </c>
      <c r="E167" s="86">
        <v>9374.9730359999994</v>
      </c>
      <c r="F167" s="86">
        <v>9374.9730359999994</v>
      </c>
      <c r="G167" t="s">
        <v>389</v>
      </c>
      <c r="H167" t="s">
        <v>387</v>
      </c>
    </row>
    <row r="168" spans="1:8" hidden="1" x14ac:dyDescent="0.35">
      <c r="A168" s="110">
        <v>45789</v>
      </c>
      <c r="B168" t="s">
        <v>50</v>
      </c>
      <c r="C168" t="s">
        <v>178</v>
      </c>
      <c r="D168">
        <v>10</v>
      </c>
      <c r="E168" s="86">
        <v>0</v>
      </c>
      <c r="F168" s="86">
        <v>0</v>
      </c>
      <c r="G168" t="s">
        <v>389</v>
      </c>
      <c r="H168" t="s">
        <v>387</v>
      </c>
    </row>
    <row r="169" spans="1:8" hidden="1" x14ac:dyDescent="0.35">
      <c r="A169" s="110">
        <v>45789</v>
      </c>
      <c r="B169" t="s">
        <v>53</v>
      </c>
      <c r="C169" t="s">
        <v>140</v>
      </c>
      <c r="D169">
        <v>1</v>
      </c>
      <c r="E169" s="86">
        <v>9500.0004000000008</v>
      </c>
      <c r="F169" s="86">
        <v>9500.0004000000008</v>
      </c>
      <c r="G169" t="s">
        <v>389</v>
      </c>
      <c r="H169" t="s">
        <v>387</v>
      </c>
    </row>
    <row r="170" spans="1:8" hidden="1" x14ac:dyDescent="0.35">
      <c r="A170" s="110">
        <v>45789</v>
      </c>
      <c r="B170" t="s">
        <v>53</v>
      </c>
      <c r="C170" t="s">
        <v>143</v>
      </c>
      <c r="D170">
        <v>1</v>
      </c>
      <c r="E170" s="86">
        <v>0</v>
      </c>
      <c r="F170" s="86">
        <v>0</v>
      </c>
      <c r="G170" t="s">
        <v>389</v>
      </c>
      <c r="H170" t="s">
        <v>387</v>
      </c>
    </row>
    <row r="171" spans="1:8" hidden="1" x14ac:dyDescent="0.35">
      <c r="A171" s="110">
        <v>45789</v>
      </c>
      <c r="B171" t="s">
        <v>53</v>
      </c>
      <c r="C171" t="s">
        <v>144</v>
      </c>
      <c r="D171">
        <v>3</v>
      </c>
      <c r="E171" s="86">
        <v>1299.9998000000001</v>
      </c>
      <c r="F171" s="86">
        <v>3899.9994000000002</v>
      </c>
      <c r="G171" t="s">
        <v>389</v>
      </c>
      <c r="H171" t="s">
        <v>387</v>
      </c>
    </row>
    <row r="172" spans="1:8" hidden="1" x14ac:dyDescent="0.35">
      <c r="A172" s="110">
        <v>45789</v>
      </c>
      <c r="B172" t="s">
        <v>66</v>
      </c>
      <c r="C172" t="s">
        <v>210</v>
      </c>
      <c r="D172">
        <v>24</v>
      </c>
      <c r="E172" s="86">
        <v>0</v>
      </c>
      <c r="F172" s="86">
        <v>0</v>
      </c>
      <c r="G172" t="s">
        <v>389</v>
      </c>
      <c r="H172" t="s">
        <v>387</v>
      </c>
    </row>
    <row r="173" spans="1:8" hidden="1" x14ac:dyDescent="0.35">
      <c r="A173" s="110">
        <v>45789</v>
      </c>
      <c r="B173" t="s">
        <v>57</v>
      </c>
      <c r="C173" t="s">
        <v>173</v>
      </c>
      <c r="D173">
        <v>1</v>
      </c>
      <c r="E173" s="86">
        <v>1603.1169</v>
      </c>
      <c r="F173" s="86">
        <v>1603.1169</v>
      </c>
      <c r="G173" t="s">
        <v>389</v>
      </c>
      <c r="H173" t="s">
        <v>387</v>
      </c>
    </row>
    <row r="174" spans="1:8" hidden="1" x14ac:dyDescent="0.35">
      <c r="A174" s="110">
        <v>45789</v>
      </c>
      <c r="B174" t="s">
        <v>55</v>
      </c>
      <c r="C174" t="s">
        <v>167</v>
      </c>
      <c r="D174">
        <v>180</v>
      </c>
      <c r="E174" s="86">
        <v>211.11111111111111</v>
      </c>
      <c r="F174" s="86">
        <v>38000</v>
      </c>
      <c r="G174" t="s">
        <v>389</v>
      </c>
      <c r="H174" t="s">
        <v>387</v>
      </c>
    </row>
    <row r="175" spans="1:8" hidden="1" x14ac:dyDescent="0.35">
      <c r="A175" s="110">
        <v>45789</v>
      </c>
      <c r="B175" t="s">
        <v>51</v>
      </c>
      <c r="C175" t="s">
        <v>124</v>
      </c>
      <c r="D175">
        <v>1</v>
      </c>
      <c r="E175" s="86">
        <v>0</v>
      </c>
      <c r="F175" s="86">
        <v>0</v>
      </c>
      <c r="G175" t="s">
        <v>389</v>
      </c>
      <c r="H175" t="s">
        <v>387</v>
      </c>
    </row>
    <row r="176" spans="1:8" hidden="1" x14ac:dyDescent="0.35">
      <c r="A176" s="110">
        <v>45789</v>
      </c>
      <c r="B176" t="s">
        <v>62</v>
      </c>
      <c r="C176" t="s">
        <v>191</v>
      </c>
      <c r="D176">
        <v>1</v>
      </c>
      <c r="E176" s="86">
        <v>0</v>
      </c>
      <c r="F176" s="86">
        <v>0</v>
      </c>
      <c r="G176" t="s">
        <v>389</v>
      </c>
      <c r="H176" t="s">
        <v>387</v>
      </c>
    </row>
    <row r="177" spans="1:8" hidden="1" x14ac:dyDescent="0.35">
      <c r="A177" s="110">
        <v>45789</v>
      </c>
      <c r="B177" t="s">
        <v>62</v>
      </c>
      <c r="C177" t="s">
        <v>190</v>
      </c>
      <c r="D177">
        <v>1</v>
      </c>
      <c r="E177" s="86">
        <v>0</v>
      </c>
      <c r="F177" s="86">
        <v>0</v>
      </c>
      <c r="G177" t="s">
        <v>389</v>
      </c>
      <c r="H177" t="s">
        <v>387</v>
      </c>
    </row>
    <row r="178" spans="1:8" hidden="1" x14ac:dyDescent="0.35">
      <c r="A178" s="110">
        <v>45789</v>
      </c>
      <c r="B178" t="s">
        <v>54</v>
      </c>
      <c r="C178" t="s">
        <v>294</v>
      </c>
      <c r="D178">
        <v>1</v>
      </c>
      <c r="E178" s="86">
        <v>1200</v>
      </c>
      <c r="F178" s="86">
        <v>1200</v>
      </c>
      <c r="G178" t="s">
        <v>389</v>
      </c>
      <c r="H178" t="s">
        <v>387</v>
      </c>
    </row>
    <row r="179" spans="1:8" hidden="1" x14ac:dyDescent="0.35">
      <c r="A179" s="110">
        <v>45789</v>
      </c>
      <c r="B179" t="s">
        <v>54</v>
      </c>
      <c r="C179" t="s">
        <v>152</v>
      </c>
      <c r="D179">
        <v>1</v>
      </c>
      <c r="E179" s="86">
        <v>937.5</v>
      </c>
      <c r="F179" s="86">
        <v>937.5</v>
      </c>
      <c r="G179" t="s">
        <v>389</v>
      </c>
      <c r="H179" t="s">
        <v>387</v>
      </c>
    </row>
    <row r="180" spans="1:8" hidden="1" x14ac:dyDescent="0.35">
      <c r="A180" s="110">
        <v>45789</v>
      </c>
      <c r="B180" t="s">
        <v>54</v>
      </c>
      <c r="C180" t="s">
        <v>159</v>
      </c>
      <c r="D180">
        <v>2</v>
      </c>
      <c r="E180" s="86">
        <v>750</v>
      </c>
      <c r="F180" s="86">
        <v>1500</v>
      </c>
      <c r="G180" t="s">
        <v>389</v>
      </c>
      <c r="H180" t="s">
        <v>387</v>
      </c>
    </row>
    <row r="181" spans="1:8" hidden="1" x14ac:dyDescent="0.35">
      <c r="A181" s="110">
        <v>45789</v>
      </c>
      <c r="B181" t="s">
        <v>54</v>
      </c>
      <c r="C181" t="s">
        <v>156</v>
      </c>
      <c r="D181">
        <v>5</v>
      </c>
      <c r="E181" s="86">
        <v>1600</v>
      </c>
      <c r="F181" s="86">
        <v>8000</v>
      </c>
      <c r="G181" t="s">
        <v>389</v>
      </c>
      <c r="H181" t="s">
        <v>387</v>
      </c>
    </row>
    <row r="182" spans="1:8" hidden="1" x14ac:dyDescent="0.35">
      <c r="A182" s="110">
        <v>45789</v>
      </c>
      <c r="B182" t="s">
        <v>54</v>
      </c>
      <c r="C182" t="s">
        <v>157</v>
      </c>
      <c r="D182">
        <v>1</v>
      </c>
      <c r="E182" s="86">
        <v>6800</v>
      </c>
      <c r="F182" s="86">
        <v>6800</v>
      </c>
      <c r="G182" t="s">
        <v>389</v>
      </c>
      <c r="H182" t="s">
        <v>387</v>
      </c>
    </row>
    <row r="183" spans="1:8" hidden="1" x14ac:dyDescent="0.35">
      <c r="A183" s="110">
        <v>45789</v>
      </c>
      <c r="B183" t="s">
        <v>54</v>
      </c>
      <c r="C183" t="s">
        <v>165</v>
      </c>
      <c r="D183">
        <v>1</v>
      </c>
      <c r="E183" s="86">
        <v>1800</v>
      </c>
      <c r="F183" s="86">
        <v>1800</v>
      </c>
      <c r="G183" t="s">
        <v>389</v>
      </c>
      <c r="H183" t="s">
        <v>387</v>
      </c>
    </row>
    <row r="184" spans="1:8" hidden="1" x14ac:dyDescent="0.35">
      <c r="A184" s="110">
        <v>45789</v>
      </c>
      <c r="B184" t="s">
        <v>385</v>
      </c>
      <c r="C184" t="s">
        <v>427</v>
      </c>
      <c r="D184">
        <v>2</v>
      </c>
      <c r="E184" s="86">
        <v>0</v>
      </c>
      <c r="F184" s="86">
        <v>0</v>
      </c>
      <c r="G184" t="s">
        <v>389</v>
      </c>
      <c r="H184" t="s">
        <v>387</v>
      </c>
    </row>
    <row r="185" spans="1:8" hidden="1" x14ac:dyDescent="0.35">
      <c r="A185" s="110">
        <v>45789</v>
      </c>
      <c r="B185" t="s">
        <v>61</v>
      </c>
      <c r="C185" t="s">
        <v>189</v>
      </c>
      <c r="D185">
        <v>3</v>
      </c>
      <c r="E185" s="86">
        <v>0</v>
      </c>
      <c r="F185" s="86">
        <v>0</v>
      </c>
      <c r="G185" t="s">
        <v>389</v>
      </c>
      <c r="H185" t="s">
        <v>387</v>
      </c>
    </row>
    <row r="186" spans="1:8" hidden="1" x14ac:dyDescent="0.35">
      <c r="A186" s="110">
        <v>45789</v>
      </c>
      <c r="B186" t="s">
        <v>292</v>
      </c>
      <c r="C186" t="s">
        <v>354</v>
      </c>
      <c r="D186">
        <v>1</v>
      </c>
      <c r="E186" s="86">
        <v>0</v>
      </c>
      <c r="F186" s="86">
        <v>0</v>
      </c>
      <c r="G186" t="s">
        <v>389</v>
      </c>
      <c r="H186" t="s">
        <v>387</v>
      </c>
    </row>
    <row r="187" spans="1:8" hidden="1" x14ac:dyDescent="0.35">
      <c r="A187" s="110">
        <v>45789</v>
      </c>
      <c r="B187" t="s">
        <v>292</v>
      </c>
      <c r="C187" t="s">
        <v>305</v>
      </c>
      <c r="D187">
        <v>1</v>
      </c>
      <c r="E187" s="86">
        <v>0</v>
      </c>
      <c r="F187" s="86">
        <v>0</v>
      </c>
      <c r="G187" t="s">
        <v>389</v>
      </c>
      <c r="H187" t="s">
        <v>387</v>
      </c>
    </row>
    <row r="188" spans="1:8" hidden="1" x14ac:dyDescent="0.35">
      <c r="A188" s="110">
        <v>45789</v>
      </c>
      <c r="B188" t="s">
        <v>292</v>
      </c>
      <c r="C188" t="s">
        <v>451</v>
      </c>
      <c r="D188">
        <v>5</v>
      </c>
      <c r="E188" s="86">
        <v>0</v>
      </c>
      <c r="F188" s="86">
        <v>0</v>
      </c>
      <c r="G188" t="s">
        <v>389</v>
      </c>
      <c r="H188" t="s">
        <v>387</v>
      </c>
    </row>
    <row r="189" spans="1:8" hidden="1" x14ac:dyDescent="0.35">
      <c r="A189" s="110">
        <v>45789</v>
      </c>
      <c r="B189" t="s">
        <v>348</v>
      </c>
      <c r="C189" t="s">
        <v>247</v>
      </c>
      <c r="D189">
        <v>200</v>
      </c>
      <c r="E189" s="86">
        <v>979.44</v>
      </c>
      <c r="F189" s="86">
        <v>195888</v>
      </c>
      <c r="G189" t="s">
        <v>353</v>
      </c>
      <c r="H189" t="s">
        <v>387</v>
      </c>
    </row>
    <row r="190" spans="1:8" hidden="1" x14ac:dyDescent="0.35">
      <c r="A190" s="110">
        <v>45789</v>
      </c>
      <c r="B190" t="s">
        <v>348</v>
      </c>
      <c r="C190" t="s">
        <v>246</v>
      </c>
      <c r="D190">
        <v>50</v>
      </c>
      <c r="E190" s="86">
        <v>1034.6400000000001</v>
      </c>
      <c r="F190" s="86">
        <v>51732.000000000007</v>
      </c>
      <c r="G190" t="s">
        <v>353</v>
      </c>
      <c r="H190" t="s">
        <v>387</v>
      </c>
    </row>
    <row r="191" spans="1:8" hidden="1" x14ac:dyDescent="0.35">
      <c r="A191" s="110">
        <v>45789</v>
      </c>
      <c r="B191" t="s">
        <v>348</v>
      </c>
      <c r="C191" t="s">
        <v>248</v>
      </c>
      <c r="D191">
        <v>25</v>
      </c>
      <c r="E191" s="86">
        <v>1291.6400000000001</v>
      </c>
      <c r="F191" s="86">
        <v>32291.000000000004</v>
      </c>
      <c r="G191" t="s">
        <v>353</v>
      </c>
      <c r="H191" t="s">
        <v>387</v>
      </c>
    </row>
    <row r="192" spans="1:8" hidden="1" x14ac:dyDescent="0.35">
      <c r="A192" s="110">
        <v>45789</v>
      </c>
      <c r="B192" t="s">
        <v>348</v>
      </c>
      <c r="C192" t="s">
        <v>249</v>
      </c>
      <c r="D192">
        <v>25</v>
      </c>
      <c r="E192" s="86">
        <v>916.92</v>
      </c>
      <c r="F192" s="86">
        <v>22923</v>
      </c>
      <c r="G192" t="s">
        <v>353</v>
      </c>
      <c r="H192" t="s">
        <v>387</v>
      </c>
    </row>
    <row r="193" spans="1:8" hidden="1" x14ac:dyDescent="0.35">
      <c r="A193" s="110">
        <v>45811</v>
      </c>
      <c r="B193" t="s">
        <v>242</v>
      </c>
      <c r="C193" t="s">
        <v>102</v>
      </c>
      <c r="D193">
        <v>3.5</v>
      </c>
      <c r="E193" s="86">
        <v>5888.5714285714284</v>
      </c>
      <c r="F193" s="86">
        <v>20610</v>
      </c>
      <c r="G193" t="s">
        <v>389</v>
      </c>
      <c r="H193" t="s">
        <v>387</v>
      </c>
    </row>
    <row r="194" spans="1:8" hidden="1" x14ac:dyDescent="0.35">
      <c r="A194" s="110">
        <v>45811</v>
      </c>
      <c r="B194" t="s">
        <v>55</v>
      </c>
      <c r="C194" t="s">
        <v>167</v>
      </c>
      <c r="D194">
        <v>180</v>
      </c>
      <c r="E194" s="86">
        <v>211.11111111111111</v>
      </c>
      <c r="F194" s="86">
        <v>38000</v>
      </c>
      <c r="G194" t="s">
        <v>389</v>
      </c>
      <c r="H194" t="s">
        <v>387</v>
      </c>
    </row>
    <row r="195" spans="1:8" hidden="1" x14ac:dyDescent="0.35">
      <c r="A195" s="110">
        <v>45811</v>
      </c>
      <c r="B195" t="s">
        <v>51</v>
      </c>
      <c r="C195" t="s">
        <v>350</v>
      </c>
      <c r="D195">
        <v>2</v>
      </c>
      <c r="E195" s="86">
        <v>5899.9962999999998</v>
      </c>
      <c r="F195" s="86">
        <v>11799.9926</v>
      </c>
      <c r="G195" t="s">
        <v>389</v>
      </c>
      <c r="H195" t="s">
        <v>387</v>
      </c>
    </row>
    <row r="196" spans="1:8" hidden="1" x14ac:dyDescent="0.35">
      <c r="A196" s="110">
        <v>45811</v>
      </c>
      <c r="B196" t="s">
        <v>347</v>
      </c>
      <c r="C196" t="s">
        <v>332</v>
      </c>
      <c r="D196">
        <v>5</v>
      </c>
      <c r="E196" s="86">
        <v>7722.12</v>
      </c>
      <c r="F196" s="86">
        <v>38610.6</v>
      </c>
      <c r="G196" t="s">
        <v>389</v>
      </c>
      <c r="H196" t="s">
        <v>387</v>
      </c>
    </row>
    <row r="197" spans="1:8" hidden="1" x14ac:dyDescent="0.35">
      <c r="A197" s="110">
        <v>45811</v>
      </c>
      <c r="B197" t="s">
        <v>347</v>
      </c>
      <c r="C197" t="s">
        <v>334</v>
      </c>
      <c r="D197">
        <v>5</v>
      </c>
      <c r="E197" s="86">
        <v>9790</v>
      </c>
      <c r="F197" s="86">
        <v>48950</v>
      </c>
      <c r="G197" t="s">
        <v>389</v>
      </c>
      <c r="H197" t="s">
        <v>387</v>
      </c>
    </row>
    <row r="198" spans="1:8" hidden="1" x14ac:dyDescent="0.35">
      <c r="A198" s="110">
        <v>45811</v>
      </c>
      <c r="B198" t="s">
        <v>52</v>
      </c>
      <c r="C198" t="s">
        <v>127</v>
      </c>
      <c r="D198">
        <v>96</v>
      </c>
      <c r="E198" s="86">
        <v>1332.7061000000001</v>
      </c>
      <c r="F198" s="86">
        <v>127939.7856</v>
      </c>
      <c r="G198" t="s">
        <v>389</v>
      </c>
      <c r="H198" t="s">
        <v>387</v>
      </c>
    </row>
    <row r="199" spans="1:8" hidden="1" x14ac:dyDescent="0.35">
      <c r="A199" s="110">
        <v>45811</v>
      </c>
      <c r="B199" t="s">
        <v>292</v>
      </c>
      <c r="C199" t="s">
        <v>293</v>
      </c>
      <c r="D199">
        <v>1</v>
      </c>
      <c r="E199" s="86">
        <v>0</v>
      </c>
      <c r="F199" s="86">
        <v>0</v>
      </c>
      <c r="G199" t="s">
        <v>389</v>
      </c>
      <c r="H199" t="s">
        <v>387</v>
      </c>
    </row>
    <row r="200" spans="1:8" hidden="1" x14ac:dyDescent="0.35">
      <c r="A200" s="110">
        <v>45811</v>
      </c>
      <c r="B200" t="s">
        <v>239</v>
      </c>
      <c r="C200" t="s">
        <v>236</v>
      </c>
      <c r="D200">
        <v>6</v>
      </c>
      <c r="E200" s="86">
        <v>8540.000516666667</v>
      </c>
      <c r="F200" s="86">
        <v>51240.003100000002</v>
      </c>
      <c r="G200" t="s">
        <v>353</v>
      </c>
      <c r="H200" t="s">
        <v>387</v>
      </c>
    </row>
    <row r="201" spans="1:8" hidden="1" x14ac:dyDescent="0.35">
      <c r="A201" s="110">
        <v>45811</v>
      </c>
      <c r="B201" t="s">
        <v>64</v>
      </c>
      <c r="C201" t="s">
        <v>201</v>
      </c>
      <c r="D201">
        <v>5</v>
      </c>
      <c r="E201" s="86">
        <v>0</v>
      </c>
      <c r="F201" s="86">
        <v>0</v>
      </c>
      <c r="G201" t="s">
        <v>353</v>
      </c>
      <c r="H201" t="s">
        <v>387</v>
      </c>
    </row>
    <row r="202" spans="1:8" hidden="1" x14ac:dyDescent="0.35">
      <c r="A202" s="110">
        <v>45811</v>
      </c>
      <c r="B202" t="s">
        <v>242</v>
      </c>
      <c r="C202" t="s">
        <v>330</v>
      </c>
      <c r="D202">
        <v>20</v>
      </c>
      <c r="E202" s="86">
        <v>12190</v>
      </c>
      <c r="F202" s="86">
        <v>243800</v>
      </c>
      <c r="G202" t="s">
        <v>353</v>
      </c>
      <c r="H202" t="s">
        <v>387</v>
      </c>
    </row>
    <row r="203" spans="1:8" hidden="1" x14ac:dyDescent="0.35">
      <c r="A203" s="110">
        <v>45811</v>
      </c>
      <c r="B203" t="s">
        <v>242</v>
      </c>
      <c r="C203" t="s">
        <v>245</v>
      </c>
      <c r="D203">
        <v>5</v>
      </c>
      <c r="E203" s="86">
        <v>8160</v>
      </c>
      <c r="F203" s="86">
        <v>40800</v>
      </c>
      <c r="G203" t="s">
        <v>353</v>
      </c>
      <c r="H203" t="s">
        <v>387</v>
      </c>
    </row>
    <row r="204" spans="1:8" hidden="1" x14ac:dyDescent="0.35">
      <c r="A204" s="110">
        <v>45811</v>
      </c>
      <c r="B204" t="s">
        <v>57</v>
      </c>
      <c r="C204" t="s">
        <v>218</v>
      </c>
      <c r="D204">
        <v>1</v>
      </c>
      <c r="E204" s="86">
        <v>11101.75</v>
      </c>
      <c r="F204" s="86">
        <v>11101.75</v>
      </c>
      <c r="G204" t="s">
        <v>353</v>
      </c>
      <c r="H204" t="s">
        <v>387</v>
      </c>
    </row>
    <row r="205" spans="1:8" hidden="1" x14ac:dyDescent="0.35">
      <c r="A205" s="110">
        <v>45811</v>
      </c>
      <c r="B205" t="s">
        <v>57</v>
      </c>
      <c r="C205" t="s">
        <v>217</v>
      </c>
      <c r="D205">
        <v>5</v>
      </c>
      <c r="E205" s="86">
        <v>2230.998</v>
      </c>
      <c r="F205" s="86">
        <v>11154.99</v>
      </c>
      <c r="G205" t="s">
        <v>353</v>
      </c>
      <c r="H205" t="s">
        <v>387</v>
      </c>
    </row>
    <row r="206" spans="1:8" hidden="1" x14ac:dyDescent="0.35">
      <c r="A206" s="110">
        <v>45811</v>
      </c>
      <c r="B206" t="s">
        <v>55</v>
      </c>
      <c r="C206" t="s">
        <v>167</v>
      </c>
      <c r="D206">
        <v>180</v>
      </c>
      <c r="E206" s="86">
        <v>211.11111111111111</v>
      </c>
      <c r="F206" s="86">
        <v>38000</v>
      </c>
      <c r="G206" t="s">
        <v>353</v>
      </c>
      <c r="H206" t="s">
        <v>387</v>
      </c>
    </row>
    <row r="207" spans="1:8" hidden="1" x14ac:dyDescent="0.35">
      <c r="A207" s="110">
        <v>45811</v>
      </c>
      <c r="B207" t="s">
        <v>54</v>
      </c>
      <c r="C207" t="s">
        <v>153</v>
      </c>
      <c r="D207">
        <v>5</v>
      </c>
      <c r="E207" s="86">
        <v>937.5</v>
      </c>
      <c r="F207" s="86">
        <v>4687.5</v>
      </c>
      <c r="G207" t="s">
        <v>353</v>
      </c>
      <c r="H207" t="s">
        <v>387</v>
      </c>
    </row>
    <row r="208" spans="1:8" hidden="1" x14ac:dyDescent="0.35">
      <c r="A208" s="110">
        <v>45811</v>
      </c>
      <c r="B208" t="s">
        <v>54</v>
      </c>
      <c r="C208" t="s">
        <v>45</v>
      </c>
      <c r="D208">
        <v>2</v>
      </c>
      <c r="E208" s="86">
        <v>1300</v>
      </c>
      <c r="F208" s="86">
        <v>2600</v>
      </c>
      <c r="G208" t="s">
        <v>353</v>
      </c>
      <c r="H208" t="s">
        <v>387</v>
      </c>
    </row>
    <row r="209" spans="1:8" hidden="1" x14ac:dyDescent="0.35">
      <c r="A209" s="110">
        <v>45811</v>
      </c>
      <c r="B209" t="s">
        <v>52</v>
      </c>
      <c r="C209" t="s">
        <v>128</v>
      </c>
      <c r="D209">
        <v>12</v>
      </c>
      <c r="E209" s="86">
        <v>1332.7061000000001</v>
      </c>
      <c r="F209" s="86">
        <v>15992.4732</v>
      </c>
      <c r="G209" t="s">
        <v>353</v>
      </c>
      <c r="H209" t="s">
        <v>387</v>
      </c>
    </row>
    <row r="210" spans="1:8" hidden="1" x14ac:dyDescent="0.35">
      <c r="A210" s="110">
        <v>45811</v>
      </c>
      <c r="B210" t="s">
        <v>52</v>
      </c>
      <c r="C210" t="s">
        <v>127</v>
      </c>
      <c r="D210">
        <v>24</v>
      </c>
      <c r="E210" s="86">
        <v>1332.7061000000001</v>
      </c>
      <c r="F210" s="86">
        <v>31984.946400000001</v>
      </c>
      <c r="G210" t="s">
        <v>353</v>
      </c>
      <c r="H210" t="s">
        <v>387</v>
      </c>
    </row>
    <row r="211" spans="1:8" hidden="1" x14ac:dyDescent="0.35">
      <c r="A211" s="110">
        <v>45811</v>
      </c>
      <c r="B211" t="s">
        <v>292</v>
      </c>
      <c r="C211" t="s">
        <v>343</v>
      </c>
      <c r="D211">
        <v>2</v>
      </c>
      <c r="E211" s="86">
        <v>0</v>
      </c>
      <c r="F211" s="86">
        <v>0</v>
      </c>
      <c r="G211" t="s">
        <v>353</v>
      </c>
      <c r="H211" t="s">
        <v>387</v>
      </c>
    </row>
    <row r="212" spans="1:8" hidden="1" x14ac:dyDescent="0.35">
      <c r="A212" s="110">
        <v>45811</v>
      </c>
      <c r="B212" t="s">
        <v>292</v>
      </c>
      <c r="C212" t="s">
        <v>483</v>
      </c>
      <c r="D212">
        <v>1</v>
      </c>
      <c r="E212" s="86" t="e" vm="1">
        <v>#VALUE!</v>
      </c>
      <c r="F212" s="86" t="e" vm="1">
        <v>#VALUE!</v>
      </c>
      <c r="G212" t="s">
        <v>353</v>
      </c>
      <c r="H212" t="s">
        <v>387</v>
      </c>
    </row>
    <row r="213" spans="1:8" hidden="1" x14ac:dyDescent="0.35">
      <c r="A213" s="110">
        <v>45811</v>
      </c>
      <c r="B213" t="s">
        <v>292</v>
      </c>
      <c r="C213" t="s">
        <v>342</v>
      </c>
      <c r="D213">
        <v>5</v>
      </c>
      <c r="E213" s="86">
        <v>0</v>
      </c>
      <c r="F213" s="86">
        <v>0</v>
      </c>
      <c r="G213" t="s">
        <v>353</v>
      </c>
      <c r="H213" t="s">
        <v>387</v>
      </c>
    </row>
    <row r="214" spans="1:8" hidden="1" x14ac:dyDescent="0.35">
      <c r="A214" s="110">
        <v>45816</v>
      </c>
      <c r="B214" t="s">
        <v>65</v>
      </c>
      <c r="C214" t="s">
        <v>206</v>
      </c>
      <c r="D214">
        <v>1</v>
      </c>
      <c r="E214" s="86">
        <v>0</v>
      </c>
      <c r="F214" s="86">
        <v>0</v>
      </c>
      <c r="G214" t="s">
        <v>389</v>
      </c>
      <c r="H214" t="s">
        <v>387</v>
      </c>
    </row>
    <row r="215" spans="1:8" hidden="1" x14ac:dyDescent="0.35">
      <c r="A215" s="110">
        <v>45816</v>
      </c>
      <c r="B215" t="s">
        <v>50</v>
      </c>
      <c r="C215" t="s">
        <v>105</v>
      </c>
      <c r="D215">
        <v>2</v>
      </c>
      <c r="E215" s="86">
        <v>0</v>
      </c>
      <c r="F215" s="86">
        <v>0</v>
      </c>
      <c r="G215" t="s">
        <v>389</v>
      </c>
      <c r="H215" t="s">
        <v>387</v>
      </c>
    </row>
    <row r="216" spans="1:8" hidden="1" x14ac:dyDescent="0.35">
      <c r="A216" s="110">
        <v>45816</v>
      </c>
      <c r="B216" t="s">
        <v>50</v>
      </c>
      <c r="C216" t="s">
        <v>113</v>
      </c>
      <c r="D216">
        <v>2</v>
      </c>
      <c r="E216" s="86">
        <v>1102.064975</v>
      </c>
      <c r="F216" s="86">
        <v>2204.12995</v>
      </c>
      <c r="G216" t="s">
        <v>389</v>
      </c>
      <c r="H216" t="s">
        <v>387</v>
      </c>
    </row>
    <row r="217" spans="1:8" hidden="1" x14ac:dyDescent="0.35">
      <c r="A217" s="110">
        <v>45816</v>
      </c>
      <c r="B217" t="s">
        <v>50</v>
      </c>
      <c r="C217" t="s">
        <v>106</v>
      </c>
      <c r="D217">
        <v>2</v>
      </c>
      <c r="E217" s="86">
        <v>864.12658199999987</v>
      </c>
      <c r="F217" s="86">
        <v>1728.2531639999997</v>
      </c>
      <c r="G217" t="s">
        <v>389</v>
      </c>
      <c r="H217" t="s">
        <v>387</v>
      </c>
    </row>
    <row r="218" spans="1:8" hidden="1" x14ac:dyDescent="0.35">
      <c r="A218" s="110">
        <v>45816</v>
      </c>
      <c r="B218" t="s">
        <v>50</v>
      </c>
      <c r="C218" t="s">
        <v>107</v>
      </c>
      <c r="D218">
        <v>2</v>
      </c>
      <c r="E218" s="86">
        <v>1047.793087</v>
      </c>
      <c r="F218" s="86">
        <v>2095.586174</v>
      </c>
      <c r="G218" t="s">
        <v>389</v>
      </c>
      <c r="H218" t="s">
        <v>387</v>
      </c>
    </row>
    <row r="219" spans="1:8" hidden="1" x14ac:dyDescent="0.35">
      <c r="A219" s="110">
        <v>45816</v>
      </c>
      <c r="B219" t="s">
        <v>50</v>
      </c>
      <c r="C219" t="s">
        <v>103</v>
      </c>
      <c r="D219">
        <v>1</v>
      </c>
      <c r="E219" s="86">
        <v>13093.636000000002</v>
      </c>
      <c r="F219" s="86">
        <v>13093.636000000002</v>
      </c>
      <c r="G219" t="s">
        <v>389</v>
      </c>
      <c r="H219" t="s">
        <v>387</v>
      </c>
    </row>
    <row r="220" spans="1:8" hidden="1" x14ac:dyDescent="0.35">
      <c r="A220" s="110">
        <v>45816</v>
      </c>
      <c r="B220" t="s">
        <v>50</v>
      </c>
      <c r="C220" t="s">
        <v>122</v>
      </c>
      <c r="D220">
        <v>1</v>
      </c>
      <c r="E220" s="86">
        <v>4281.1923549999992</v>
      </c>
      <c r="F220" s="86">
        <v>4281.1923549999992</v>
      </c>
      <c r="G220" t="s">
        <v>389</v>
      </c>
      <c r="H220" t="s">
        <v>387</v>
      </c>
    </row>
    <row r="221" spans="1:8" hidden="1" x14ac:dyDescent="0.35">
      <c r="A221" s="110">
        <v>45816</v>
      </c>
      <c r="B221" t="s">
        <v>50</v>
      </c>
      <c r="C221" t="s">
        <v>110</v>
      </c>
      <c r="D221">
        <v>1</v>
      </c>
      <c r="E221" s="86">
        <v>4316.8766666666661</v>
      </c>
      <c r="F221" s="86">
        <v>4316.8766666666661</v>
      </c>
      <c r="G221" t="s">
        <v>389</v>
      </c>
      <c r="H221" t="s">
        <v>387</v>
      </c>
    </row>
    <row r="222" spans="1:8" hidden="1" x14ac:dyDescent="0.35">
      <c r="A222" s="110">
        <v>45816</v>
      </c>
      <c r="B222" t="s">
        <v>50</v>
      </c>
      <c r="C222" t="s">
        <v>315</v>
      </c>
      <c r="D222">
        <v>1</v>
      </c>
      <c r="E222" s="86">
        <v>10650.325983000001</v>
      </c>
      <c r="F222" s="86">
        <v>10650.325983000001</v>
      </c>
      <c r="G222" t="s">
        <v>389</v>
      </c>
      <c r="H222" t="s">
        <v>387</v>
      </c>
    </row>
    <row r="223" spans="1:8" hidden="1" x14ac:dyDescent="0.35">
      <c r="A223" s="110">
        <v>45816</v>
      </c>
      <c r="B223" t="s">
        <v>50</v>
      </c>
      <c r="C223" t="s">
        <v>104</v>
      </c>
      <c r="D223">
        <v>1</v>
      </c>
      <c r="E223" s="86">
        <v>9374.9730359999994</v>
      </c>
      <c r="F223" s="86">
        <v>9374.9730359999994</v>
      </c>
      <c r="G223" t="s">
        <v>389</v>
      </c>
      <c r="H223" t="s">
        <v>387</v>
      </c>
    </row>
    <row r="224" spans="1:8" hidden="1" x14ac:dyDescent="0.35">
      <c r="A224" s="110">
        <v>45816</v>
      </c>
      <c r="B224" t="s">
        <v>50</v>
      </c>
      <c r="C224" t="s">
        <v>326</v>
      </c>
      <c r="D224">
        <v>2</v>
      </c>
      <c r="E224" s="86">
        <v>925.57740000000001</v>
      </c>
      <c r="F224" s="86">
        <v>1851.1548</v>
      </c>
      <c r="G224" t="s">
        <v>389</v>
      </c>
      <c r="H224" t="s">
        <v>387</v>
      </c>
    </row>
    <row r="225" spans="1:8" hidden="1" x14ac:dyDescent="0.35">
      <c r="A225" s="110">
        <v>45816</v>
      </c>
      <c r="B225" t="s">
        <v>50</v>
      </c>
      <c r="C225" t="s">
        <v>334</v>
      </c>
      <c r="D225">
        <v>5</v>
      </c>
      <c r="E225" s="86">
        <v>9374.9730359999994</v>
      </c>
      <c r="F225" s="86">
        <v>46874.865179999993</v>
      </c>
      <c r="G225" t="s">
        <v>389</v>
      </c>
      <c r="H225" t="s">
        <v>387</v>
      </c>
    </row>
    <row r="226" spans="1:8" hidden="1" x14ac:dyDescent="0.35">
      <c r="A226" s="110">
        <v>45816</v>
      </c>
      <c r="B226" t="s">
        <v>53</v>
      </c>
      <c r="C226" t="s">
        <v>147</v>
      </c>
      <c r="D226">
        <v>20</v>
      </c>
      <c r="E226" s="86">
        <v>293.06199999999995</v>
      </c>
      <c r="F226" s="86">
        <v>5861.2399999999989</v>
      </c>
      <c r="G226" t="s">
        <v>389</v>
      </c>
      <c r="H226" t="s">
        <v>387</v>
      </c>
    </row>
    <row r="227" spans="1:8" hidden="1" x14ac:dyDescent="0.35">
      <c r="A227" s="110">
        <v>45816</v>
      </c>
      <c r="B227" t="s">
        <v>53</v>
      </c>
      <c r="C227" t="s">
        <v>453</v>
      </c>
      <c r="D227">
        <v>20</v>
      </c>
      <c r="E227" s="86">
        <v>0</v>
      </c>
      <c r="F227" s="86">
        <v>0</v>
      </c>
      <c r="G227" t="s">
        <v>389</v>
      </c>
      <c r="H227" t="s">
        <v>387</v>
      </c>
    </row>
    <row r="228" spans="1:8" hidden="1" x14ac:dyDescent="0.35">
      <c r="A228" s="110">
        <v>45816</v>
      </c>
      <c r="B228" t="s">
        <v>64</v>
      </c>
      <c r="C228" t="s">
        <v>201</v>
      </c>
      <c r="D228">
        <v>1</v>
      </c>
      <c r="E228" s="86">
        <v>0</v>
      </c>
      <c r="F228" s="86">
        <v>0</v>
      </c>
      <c r="G228" t="s">
        <v>389</v>
      </c>
      <c r="H228" t="s">
        <v>387</v>
      </c>
    </row>
    <row r="229" spans="1:8" hidden="1" x14ac:dyDescent="0.35">
      <c r="A229" s="110">
        <v>45816</v>
      </c>
      <c r="B229" t="s">
        <v>242</v>
      </c>
      <c r="C229" t="s">
        <v>102</v>
      </c>
      <c r="D229">
        <v>1</v>
      </c>
      <c r="E229" s="86">
        <v>6457.144257142857</v>
      </c>
      <c r="F229" s="86">
        <v>6457.144257142857</v>
      </c>
      <c r="G229" t="s">
        <v>389</v>
      </c>
      <c r="H229" t="s">
        <v>387</v>
      </c>
    </row>
    <row r="230" spans="1:8" hidden="1" x14ac:dyDescent="0.35">
      <c r="A230" s="110">
        <v>45816</v>
      </c>
      <c r="B230" t="s">
        <v>57</v>
      </c>
      <c r="C230" t="s">
        <v>173</v>
      </c>
      <c r="D230">
        <v>2</v>
      </c>
      <c r="E230" s="86">
        <v>2227.2361099999998</v>
      </c>
      <c r="F230" s="86">
        <v>4454.4722199999997</v>
      </c>
      <c r="G230" t="s">
        <v>389</v>
      </c>
      <c r="H230" t="s">
        <v>387</v>
      </c>
    </row>
    <row r="231" spans="1:8" hidden="1" x14ac:dyDescent="0.35">
      <c r="A231" s="110">
        <v>45816</v>
      </c>
      <c r="B231" t="s">
        <v>57</v>
      </c>
      <c r="C231" t="s">
        <v>269</v>
      </c>
      <c r="D231">
        <v>1</v>
      </c>
      <c r="E231" s="86">
        <v>0</v>
      </c>
      <c r="F231" s="86">
        <v>0</v>
      </c>
      <c r="G231" t="s">
        <v>389</v>
      </c>
      <c r="H231" t="s">
        <v>387</v>
      </c>
    </row>
    <row r="232" spans="1:8" hidden="1" x14ac:dyDescent="0.35">
      <c r="A232" s="110">
        <v>45816</v>
      </c>
      <c r="B232" t="s">
        <v>55</v>
      </c>
      <c r="C232" t="s">
        <v>167</v>
      </c>
      <c r="D232">
        <v>180</v>
      </c>
      <c r="E232" s="86">
        <v>211.11111111111111</v>
      </c>
      <c r="F232" s="86">
        <v>38000</v>
      </c>
      <c r="G232" t="s">
        <v>389</v>
      </c>
      <c r="H232" t="s">
        <v>387</v>
      </c>
    </row>
    <row r="233" spans="1:8" hidden="1" x14ac:dyDescent="0.35">
      <c r="A233" s="110">
        <v>45816</v>
      </c>
      <c r="B233" t="s">
        <v>51</v>
      </c>
      <c r="C233" t="s">
        <v>350</v>
      </c>
      <c r="D233">
        <v>2</v>
      </c>
      <c r="E233" s="86">
        <v>4762.0033999999996</v>
      </c>
      <c r="F233" s="86">
        <v>9524.0067999999992</v>
      </c>
      <c r="G233" t="s">
        <v>389</v>
      </c>
      <c r="H233" t="s">
        <v>387</v>
      </c>
    </row>
    <row r="234" spans="1:8" hidden="1" x14ac:dyDescent="0.35">
      <c r="A234" s="110">
        <v>45816</v>
      </c>
      <c r="B234" t="s">
        <v>51</v>
      </c>
      <c r="C234" t="s">
        <v>125</v>
      </c>
      <c r="D234">
        <v>1</v>
      </c>
      <c r="E234" s="86">
        <v>0</v>
      </c>
      <c r="F234" s="86">
        <v>0</v>
      </c>
      <c r="G234" t="s">
        <v>389</v>
      </c>
      <c r="H234" t="s">
        <v>387</v>
      </c>
    </row>
    <row r="235" spans="1:8" hidden="1" x14ac:dyDescent="0.35">
      <c r="A235" s="110">
        <v>45816</v>
      </c>
      <c r="B235" t="s">
        <v>62</v>
      </c>
      <c r="C235" t="s">
        <v>191</v>
      </c>
      <c r="D235">
        <v>1</v>
      </c>
      <c r="E235" s="86">
        <v>0</v>
      </c>
      <c r="F235" s="86">
        <v>0</v>
      </c>
      <c r="G235" t="s">
        <v>389</v>
      </c>
      <c r="H235" t="s">
        <v>387</v>
      </c>
    </row>
    <row r="236" spans="1:8" hidden="1" x14ac:dyDescent="0.35">
      <c r="A236" s="110">
        <v>45816</v>
      </c>
      <c r="B236" t="s">
        <v>62</v>
      </c>
      <c r="C236" t="s">
        <v>190</v>
      </c>
      <c r="D236">
        <v>1</v>
      </c>
      <c r="E236" s="86">
        <v>0</v>
      </c>
      <c r="F236" s="86">
        <v>0</v>
      </c>
      <c r="G236" t="s">
        <v>389</v>
      </c>
      <c r="H236" t="s">
        <v>387</v>
      </c>
    </row>
    <row r="237" spans="1:8" hidden="1" x14ac:dyDescent="0.35">
      <c r="A237" s="110">
        <v>45816</v>
      </c>
      <c r="B237" t="s">
        <v>54</v>
      </c>
      <c r="C237" t="s">
        <v>164</v>
      </c>
      <c r="D237">
        <v>2</v>
      </c>
      <c r="E237" s="86">
        <v>1500</v>
      </c>
      <c r="F237" s="86">
        <v>3000</v>
      </c>
      <c r="G237" t="s">
        <v>389</v>
      </c>
      <c r="H237" t="s">
        <v>387</v>
      </c>
    </row>
    <row r="238" spans="1:8" hidden="1" x14ac:dyDescent="0.35">
      <c r="A238" s="110">
        <v>45816</v>
      </c>
      <c r="B238" t="s">
        <v>54</v>
      </c>
      <c r="C238" t="s">
        <v>27</v>
      </c>
      <c r="D238">
        <v>2</v>
      </c>
      <c r="E238" s="86">
        <v>1300</v>
      </c>
      <c r="F238" s="86">
        <v>2600</v>
      </c>
      <c r="G238" t="s">
        <v>389</v>
      </c>
      <c r="H238" t="s">
        <v>387</v>
      </c>
    </row>
    <row r="239" spans="1:8" hidden="1" x14ac:dyDescent="0.35">
      <c r="A239" s="110">
        <v>45816</v>
      </c>
      <c r="B239" t="s">
        <v>54</v>
      </c>
      <c r="C239" t="s">
        <v>284</v>
      </c>
      <c r="D239">
        <v>1</v>
      </c>
      <c r="E239" s="86">
        <v>3799.9999999999991</v>
      </c>
      <c r="F239" s="86">
        <v>3799.9999999999991</v>
      </c>
      <c r="G239" t="s">
        <v>389</v>
      </c>
      <c r="H239" t="s">
        <v>387</v>
      </c>
    </row>
    <row r="240" spans="1:8" hidden="1" x14ac:dyDescent="0.35">
      <c r="A240" s="110">
        <v>45816</v>
      </c>
      <c r="B240" t="s">
        <v>54</v>
      </c>
      <c r="C240" t="s">
        <v>294</v>
      </c>
      <c r="D240">
        <v>2</v>
      </c>
      <c r="E240" s="86">
        <v>1200</v>
      </c>
      <c r="F240" s="86">
        <v>2400</v>
      </c>
      <c r="G240" t="s">
        <v>389</v>
      </c>
      <c r="H240" t="s">
        <v>387</v>
      </c>
    </row>
    <row r="241" spans="1:8" hidden="1" x14ac:dyDescent="0.35">
      <c r="A241" s="110">
        <v>45816</v>
      </c>
      <c r="B241" t="s">
        <v>54</v>
      </c>
      <c r="C241" t="s">
        <v>157</v>
      </c>
      <c r="D241">
        <v>0.5</v>
      </c>
      <c r="E241" s="86">
        <v>4800</v>
      </c>
      <c r="F241" s="86">
        <v>2400</v>
      </c>
      <c r="G241" t="s">
        <v>389</v>
      </c>
      <c r="H241" t="s">
        <v>387</v>
      </c>
    </row>
    <row r="242" spans="1:8" hidden="1" x14ac:dyDescent="0.35">
      <c r="A242" s="110">
        <v>45816</v>
      </c>
      <c r="B242" t="s">
        <v>54</v>
      </c>
      <c r="C242" t="s">
        <v>160</v>
      </c>
      <c r="D242">
        <v>1</v>
      </c>
      <c r="E242" s="86">
        <v>1300</v>
      </c>
      <c r="F242" s="86">
        <v>1300</v>
      </c>
      <c r="G242" t="s">
        <v>389</v>
      </c>
      <c r="H242" t="s">
        <v>387</v>
      </c>
    </row>
    <row r="243" spans="1:8" hidden="1" x14ac:dyDescent="0.35">
      <c r="A243" s="110">
        <v>45816</v>
      </c>
      <c r="B243" t="s">
        <v>353</v>
      </c>
      <c r="C243" t="s">
        <v>213</v>
      </c>
      <c r="D243">
        <v>1</v>
      </c>
      <c r="E243" s="86">
        <v>0</v>
      </c>
      <c r="F243" s="86">
        <v>0</v>
      </c>
      <c r="G243" t="s">
        <v>389</v>
      </c>
      <c r="H243" t="s">
        <v>387</v>
      </c>
    </row>
    <row r="244" spans="1:8" hidden="1" x14ac:dyDescent="0.35">
      <c r="A244" s="110">
        <v>45816</v>
      </c>
      <c r="B244" t="s">
        <v>484</v>
      </c>
      <c r="C244" t="s">
        <v>482</v>
      </c>
      <c r="D244">
        <v>5</v>
      </c>
      <c r="E244" s="86" t="e" vm="1">
        <v>#VALUE!</v>
      </c>
      <c r="F244" s="86" t="e" vm="1">
        <v>#VALUE!</v>
      </c>
      <c r="G244" t="s">
        <v>389</v>
      </c>
      <c r="H244" t="s">
        <v>387</v>
      </c>
    </row>
    <row r="245" spans="1:8" hidden="1" x14ac:dyDescent="0.35">
      <c r="A245" s="110">
        <v>45816</v>
      </c>
      <c r="B245" t="s">
        <v>52</v>
      </c>
      <c r="C245" t="s">
        <v>127</v>
      </c>
      <c r="D245">
        <v>96</v>
      </c>
      <c r="E245" s="86">
        <v>1332.7061000000001</v>
      </c>
      <c r="F245" s="86">
        <v>127939.7856</v>
      </c>
      <c r="G245" t="s">
        <v>389</v>
      </c>
      <c r="H245" t="s">
        <v>387</v>
      </c>
    </row>
    <row r="246" spans="1:8" hidden="1" x14ac:dyDescent="0.35">
      <c r="A246" s="110">
        <v>45816</v>
      </c>
      <c r="B246" t="s">
        <v>292</v>
      </c>
      <c r="C246" t="s">
        <v>303</v>
      </c>
      <c r="D246">
        <v>2</v>
      </c>
      <c r="E246" s="86">
        <v>0</v>
      </c>
      <c r="F246" s="86">
        <v>0</v>
      </c>
      <c r="G246" t="s">
        <v>389</v>
      </c>
      <c r="H246" t="s">
        <v>387</v>
      </c>
    </row>
    <row r="247" spans="1:8" hidden="1" x14ac:dyDescent="0.35">
      <c r="A247" s="110">
        <v>45816</v>
      </c>
      <c r="B247" t="s">
        <v>292</v>
      </c>
      <c r="C247" t="s">
        <v>304</v>
      </c>
      <c r="D247">
        <v>2</v>
      </c>
      <c r="E247" s="86">
        <v>0</v>
      </c>
      <c r="F247" s="86">
        <v>0</v>
      </c>
      <c r="G247" t="s">
        <v>389</v>
      </c>
      <c r="H247" t="s">
        <v>387</v>
      </c>
    </row>
    <row r="248" spans="1:8" hidden="1" x14ac:dyDescent="0.35">
      <c r="A248" s="110">
        <v>45816</v>
      </c>
      <c r="B248" t="s">
        <v>292</v>
      </c>
      <c r="C248" t="s">
        <v>311</v>
      </c>
      <c r="D248">
        <v>1</v>
      </c>
      <c r="E248" s="86">
        <v>0</v>
      </c>
      <c r="F248" s="86">
        <v>0</v>
      </c>
      <c r="G248" t="s">
        <v>389</v>
      </c>
      <c r="H248" t="s">
        <v>387</v>
      </c>
    </row>
    <row r="249" spans="1:8" hidden="1" x14ac:dyDescent="0.35">
      <c r="A249" s="110">
        <v>45816</v>
      </c>
      <c r="B249" t="s">
        <v>292</v>
      </c>
      <c r="C249" t="s">
        <v>305</v>
      </c>
      <c r="D249">
        <v>2</v>
      </c>
      <c r="E249" s="86">
        <v>0</v>
      </c>
      <c r="F249" s="86">
        <v>0</v>
      </c>
      <c r="G249" t="s">
        <v>389</v>
      </c>
      <c r="H249" t="s">
        <v>387</v>
      </c>
    </row>
    <row r="250" spans="1:8" hidden="1" x14ac:dyDescent="0.35">
      <c r="A250" s="110">
        <v>45816</v>
      </c>
      <c r="B250" t="s">
        <v>292</v>
      </c>
      <c r="C250" t="s">
        <v>458</v>
      </c>
      <c r="D250">
        <v>1</v>
      </c>
      <c r="E250" s="86">
        <v>0</v>
      </c>
      <c r="F250" s="86">
        <v>0</v>
      </c>
      <c r="G250" t="s">
        <v>389</v>
      </c>
      <c r="H250" t="s">
        <v>387</v>
      </c>
    </row>
    <row r="251" spans="1:8" hidden="1" x14ac:dyDescent="0.35">
      <c r="A251" s="110">
        <v>45816</v>
      </c>
      <c r="B251" t="s">
        <v>50</v>
      </c>
      <c r="C251" t="s">
        <v>110</v>
      </c>
      <c r="D251">
        <v>6</v>
      </c>
      <c r="E251" s="86">
        <v>4316.8766666666661</v>
      </c>
      <c r="F251" s="86">
        <v>25901.259999999995</v>
      </c>
      <c r="G251" t="s">
        <v>353</v>
      </c>
      <c r="H251" t="s">
        <v>387</v>
      </c>
    </row>
    <row r="252" spans="1:8" hidden="1" x14ac:dyDescent="0.35">
      <c r="A252" s="110">
        <v>45816</v>
      </c>
      <c r="B252" t="s">
        <v>239</v>
      </c>
      <c r="C252" t="s">
        <v>235</v>
      </c>
      <c r="D252">
        <v>6</v>
      </c>
      <c r="E252" s="86">
        <v>10129.999</v>
      </c>
      <c r="F252" s="86">
        <v>60779.993999999999</v>
      </c>
      <c r="G252" t="s">
        <v>353</v>
      </c>
      <c r="H252" t="s">
        <v>387</v>
      </c>
    </row>
    <row r="253" spans="1:8" hidden="1" x14ac:dyDescent="0.35">
      <c r="A253" s="110">
        <v>45816</v>
      </c>
      <c r="B253" t="s">
        <v>242</v>
      </c>
      <c r="C253" t="s">
        <v>102</v>
      </c>
      <c r="D253">
        <v>1</v>
      </c>
      <c r="E253" s="86">
        <v>6457.144257142857</v>
      </c>
      <c r="F253" s="86">
        <v>6457.144257142857</v>
      </c>
      <c r="G253" t="s">
        <v>353</v>
      </c>
      <c r="H253" t="s">
        <v>387</v>
      </c>
    </row>
    <row r="254" spans="1:8" hidden="1" x14ac:dyDescent="0.35">
      <c r="A254" s="110">
        <v>45816</v>
      </c>
      <c r="B254" t="s">
        <v>242</v>
      </c>
      <c r="C254" t="s">
        <v>330</v>
      </c>
      <c r="D254">
        <v>10</v>
      </c>
      <c r="E254" s="86">
        <v>13365.998799999999</v>
      </c>
      <c r="F254" s="86">
        <v>133659.98799999998</v>
      </c>
      <c r="G254" t="s">
        <v>353</v>
      </c>
      <c r="H254" t="s">
        <v>387</v>
      </c>
    </row>
    <row r="255" spans="1:8" hidden="1" x14ac:dyDescent="0.35">
      <c r="A255" s="110">
        <v>45816</v>
      </c>
      <c r="B255" t="s">
        <v>242</v>
      </c>
      <c r="C255" t="s">
        <v>245</v>
      </c>
      <c r="D255">
        <v>5</v>
      </c>
      <c r="E255" s="86">
        <v>8948.0008199999993</v>
      </c>
      <c r="F255" s="86">
        <v>44740.004099999998</v>
      </c>
      <c r="G255" t="s">
        <v>353</v>
      </c>
      <c r="H255" t="s">
        <v>387</v>
      </c>
    </row>
    <row r="256" spans="1:8" hidden="1" x14ac:dyDescent="0.35">
      <c r="A256" s="110">
        <v>45816</v>
      </c>
      <c r="B256" t="s">
        <v>54</v>
      </c>
      <c r="C256" t="s">
        <v>232</v>
      </c>
      <c r="D256">
        <v>1</v>
      </c>
      <c r="E256" s="86">
        <v>0</v>
      </c>
      <c r="F256" s="86">
        <v>0</v>
      </c>
      <c r="G256" t="s">
        <v>353</v>
      </c>
      <c r="H256" t="s">
        <v>387</v>
      </c>
    </row>
    <row r="257" spans="1:8" hidden="1" x14ac:dyDescent="0.35">
      <c r="A257" s="110">
        <v>45816</v>
      </c>
      <c r="B257" t="s">
        <v>292</v>
      </c>
      <c r="C257" t="s">
        <v>311</v>
      </c>
      <c r="D257">
        <v>1</v>
      </c>
      <c r="E257" s="86">
        <v>0</v>
      </c>
      <c r="F257" s="86">
        <v>0</v>
      </c>
      <c r="G257" t="s">
        <v>353</v>
      </c>
      <c r="H257" t="s">
        <v>387</v>
      </c>
    </row>
    <row r="258" spans="1:8" hidden="1" x14ac:dyDescent="0.35">
      <c r="A258" s="110">
        <v>45824</v>
      </c>
      <c r="B258" t="s">
        <v>65</v>
      </c>
      <c r="C258" t="s">
        <v>204</v>
      </c>
      <c r="D258">
        <v>1</v>
      </c>
      <c r="E258" s="86">
        <v>0</v>
      </c>
      <c r="F258" s="86">
        <v>0</v>
      </c>
      <c r="G258" t="s">
        <v>389</v>
      </c>
      <c r="H258" t="s">
        <v>387</v>
      </c>
    </row>
    <row r="259" spans="1:8" hidden="1" x14ac:dyDescent="0.35">
      <c r="A259" s="110">
        <v>45824</v>
      </c>
      <c r="B259" t="s">
        <v>50</v>
      </c>
      <c r="C259" t="s">
        <v>105</v>
      </c>
      <c r="D259">
        <v>2</v>
      </c>
      <c r="E259" s="86">
        <v>0</v>
      </c>
      <c r="F259" s="86">
        <v>0</v>
      </c>
      <c r="G259" t="s">
        <v>389</v>
      </c>
      <c r="H259" t="s">
        <v>387</v>
      </c>
    </row>
    <row r="260" spans="1:8" hidden="1" x14ac:dyDescent="0.35">
      <c r="A260" s="110">
        <v>45824</v>
      </c>
      <c r="E260" s="86"/>
    </row>
    <row r="261" spans="1:8" hidden="1" x14ac:dyDescent="0.35">
      <c r="A261" s="110">
        <v>45824</v>
      </c>
      <c r="B261" t="s">
        <v>65</v>
      </c>
      <c r="C261" t="s">
        <v>204</v>
      </c>
      <c r="D261">
        <v>1</v>
      </c>
      <c r="E261" s="86">
        <v>0</v>
      </c>
      <c r="F261" s="86">
        <v>0</v>
      </c>
      <c r="G261" t="s">
        <v>389</v>
      </c>
      <c r="H261" t="s">
        <v>387</v>
      </c>
    </row>
    <row r="262" spans="1:8" hidden="1" x14ac:dyDescent="0.35">
      <c r="A262" s="110">
        <v>45824</v>
      </c>
      <c r="B262" t="s">
        <v>50</v>
      </c>
      <c r="C262" t="s">
        <v>105</v>
      </c>
      <c r="D262">
        <v>2</v>
      </c>
      <c r="E262" s="86">
        <v>0</v>
      </c>
      <c r="F262" s="86">
        <v>0</v>
      </c>
      <c r="G262" t="s">
        <v>389</v>
      </c>
      <c r="H262" t="s">
        <v>387</v>
      </c>
    </row>
    <row r="263" spans="1:8" hidden="1" x14ac:dyDescent="0.35">
      <c r="A263" s="110">
        <v>45824</v>
      </c>
      <c r="B263" t="s">
        <v>50</v>
      </c>
      <c r="C263" t="s">
        <v>112</v>
      </c>
      <c r="D263">
        <v>3</v>
      </c>
      <c r="E263" s="86">
        <v>0</v>
      </c>
      <c r="F263" s="86">
        <v>0</v>
      </c>
      <c r="G263" t="s">
        <v>389</v>
      </c>
      <c r="H263" t="s">
        <v>387</v>
      </c>
    </row>
    <row r="264" spans="1:8" hidden="1" x14ac:dyDescent="0.35">
      <c r="A264" s="110">
        <v>45824</v>
      </c>
      <c r="B264" t="s">
        <v>50</v>
      </c>
      <c r="C264" t="s">
        <v>178</v>
      </c>
      <c r="D264">
        <v>10</v>
      </c>
      <c r="E264" s="86">
        <v>1173.2159999999999</v>
      </c>
      <c r="F264" s="86">
        <v>11732.16</v>
      </c>
      <c r="G264" t="s">
        <v>389</v>
      </c>
      <c r="H264" t="s">
        <v>387</v>
      </c>
    </row>
    <row r="265" spans="1:8" hidden="1" x14ac:dyDescent="0.35">
      <c r="A265" s="110">
        <v>45824</v>
      </c>
      <c r="B265" t="s">
        <v>50</v>
      </c>
      <c r="C265" t="s">
        <v>111</v>
      </c>
      <c r="D265">
        <v>2</v>
      </c>
      <c r="E265" s="86">
        <v>0</v>
      </c>
      <c r="F265" s="86">
        <v>0</v>
      </c>
      <c r="G265" t="s">
        <v>389</v>
      </c>
      <c r="H265" t="s">
        <v>387</v>
      </c>
    </row>
    <row r="266" spans="1:8" hidden="1" x14ac:dyDescent="0.35">
      <c r="A266" s="110">
        <v>45824</v>
      </c>
      <c r="B266" t="s">
        <v>50</v>
      </c>
      <c r="C266" t="s">
        <v>109</v>
      </c>
      <c r="D266">
        <v>1</v>
      </c>
      <c r="E266" s="86">
        <v>1357.2933</v>
      </c>
      <c r="F266" s="86">
        <v>1357.2933</v>
      </c>
      <c r="G266" t="s">
        <v>389</v>
      </c>
      <c r="H266" t="s">
        <v>387</v>
      </c>
    </row>
    <row r="267" spans="1:8" hidden="1" x14ac:dyDescent="0.35">
      <c r="A267" s="110">
        <v>45824</v>
      </c>
      <c r="B267" t="s">
        <v>50</v>
      </c>
      <c r="C267" t="s">
        <v>326</v>
      </c>
      <c r="D267">
        <v>2</v>
      </c>
      <c r="E267" s="86">
        <v>925.57740000000001</v>
      </c>
      <c r="F267" s="86">
        <v>1851.1548</v>
      </c>
      <c r="G267" t="s">
        <v>389</v>
      </c>
      <c r="H267" t="s">
        <v>387</v>
      </c>
    </row>
    <row r="268" spans="1:8" hidden="1" x14ac:dyDescent="0.35">
      <c r="A268" s="110">
        <v>45824</v>
      </c>
      <c r="B268" t="s">
        <v>346</v>
      </c>
      <c r="C268" t="s">
        <v>334</v>
      </c>
      <c r="D268">
        <v>10</v>
      </c>
      <c r="E268" s="86">
        <v>9374.9730359999994</v>
      </c>
      <c r="F268" s="86">
        <v>93749.730359999987</v>
      </c>
      <c r="G268" t="s">
        <v>389</v>
      </c>
      <c r="H268" t="s">
        <v>387</v>
      </c>
    </row>
    <row r="269" spans="1:8" hidden="1" x14ac:dyDescent="0.35">
      <c r="A269" s="110">
        <v>45824</v>
      </c>
      <c r="B269" t="s">
        <v>53</v>
      </c>
      <c r="C269" t="s">
        <v>456</v>
      </c>
      <c r="D269">
        <v>20</v>
      </c>
      <c r="E269" s="86">
        <v>0</v>
      </c>
      <c r="F269" s="86">
        <v>0</v>
      </c>
      <c r="G269" t="s">
        <v>389</v>
      </c>
      <c r="H269" t="s">
        <v>387</v>
      </c>
    </row>
    <row r="270" spans="1:8" hidden="1" x14ac:dyDescent="0.35">
      <c r="A270" s="110">
        <v>45824</v>
      </c>
      <c r="B270" t="s">
        <v>53</v>
      </c>
      <c r="C270" t="s">
        <v>150</v>
      </c>
      <c r="D270">
        <v>20</v>
      </c>
      <c r="E270" s="86">
        <v>739.99969999999996</v>
      </c>
      <c r="F270" s="86">
        <v>14799.993999999999</v>
      </c>
      <c r="G270" t="s">
        <v>389</v>
      </c>
      <c r="H270" t="s">
        <v>387</v>
      </c>
    </row>
    <row r="271" spans="1:8" hidden="1" x14ac:dyDescent="0.35">
      <c r="A271" s="110">
        <v>45824</v>
      </c>
      <c r="B271" t="s">
        <v>53</v>
      </c>
      <c r="C271" t="s">
        <v>146</v>
      </c>
      <c r="D271">
        <v>30</v>
      </c>
      <c r="E271" s="86">
        <v>0</v>
      </c>
      <c r="F271" s="86">
        <v>0</v>
      </c>
      <c r="G271" t="s">
        <v>389</v>
      </c>
      <c r="H271" t="s">
        <v>387</v>
      </c>
    </row>
    <row r="272" spans="1:8" hidden="1" x14ac:dyDescent="0.35">
      <c r="A272" s="110">
        <v>45824</v>
      </c>
      <c r="B272" t="s">
        <v>53</v>
      </c>
      <c r="C272" t="s">
        <v>138</v>
      </c>
      <c r="D272">
        <v>30</v>
      </c>
      <c r="E272" s="86">
        <v>1799.9960000000001</v>
      </c>
      <c r="F272" s="86">
        <v>53999.880000000005</v>
      </c>
      <c r="G272" t="s">
        <v>389</v>
      </c>
      <c r="H272" t="s">
        <v>387</v>
      </c>
    </row>
    <row r="273" spans="1:8" hidden="1" x14ac:dyDescent="0.35">
      <c r="A273" s="110">
        <v>45824</v>
      </c>
      <c r="B273" t="s">
        <v>53</v>
      </c>
      <c r="C273" t="s">
        <v>137</v>
      </c>
      <c r="D273">
        <v>1</v>
      </c>
      <c r="E273" s="86">
        <v>6000.0028000000002</v>
      </c>
      <c r="F273" s="86">
        <v>6000.0028000000002</v>
      </c>
      <c r="G273" t="s">
        <v>389</v>
      </c>
      <c r="H273" t="s">
        <v>387</v>
      </c>
    </row>
    <row r="274" spans="1:8" hidden="1" x14ac:dyDescent="0.35">
      <c r="A274" s="110">
        <v>45824</v>
      </c>
      <c r="B274" t="s">
        <v>53</v>
      </c>
      <c r="C274" t="s">
        <v>136</v>
      </c>
      <c r="D274">
        <v>30</v>
      </c>
      <c r="E274" s="86">
        <v>198.56100000000001</v>
      </c>
      <c r="F274" s="86">
        <v>5956.83</v>
      </c>
      <c r="G274" t="s">
        <v>389</v>
      </c>
      <c r="H274" t="s">
        <v>387</v>
      </c>
    </row>
    <row r="275" spans="1:8" hidden="1" x14ac:dyDescent="0.35">
      <c r="A275" s="110">
        <v>45824</v>
      </c>
      <c r="B275" t="s">
        <v>53</v>
      </c>
      <c r="C275" t="s">
        <v>139</v>
      </c>
      <c r="D275">
        <v>1</v>
      </c>
      <c r="E275" s="86">
        <v>800.00359999999989</v>
      </c>
      <c r="F275" s="86">
        <v>800.00359999999989</v>
      </c>
      <c r="G275" t="s">
        <v>389</v>
      </c>
      <c r="H275" t="s">
        <v>387</v>
      </c>
    </row>
    <row r="276" spans="1:8" hidden="1" x14ac:dyDescent="0.35">
      <c r="A276" s="110">
        <v>45824</v>
      </c>
      <c r="B276" t="s">
        <v>53</v>
      </c>
      <c r="C276" t="s">
        <v>447</v>
      </c>
      <c r="D276">
        <v>30</v>
      </c>
      <c r="E276" s="86">
        <v>30.189499999999999</v>
      </c>
      <c r="F276" s="86">
        <v>905.68499999999995</v>
      </c>
      <c r="G276" t="s">
        <v>389</v>
      </c>
      <c r="H276" t="s">
        <v>387</v>
      </c>
    </row>
    <row r="277" spans="1:8" hidden="1" x14ac:dyDescent="0.35">
      <c r="A277" s="110">
        <v>45824</v>
      </c>
      <c r="B277" t="s">
        <v>53</v>
      </c>
      <c r="C277" t="s">
        <v>140</v>
      </c>
      <c r="D277">
        <v>1</v>
      </c>
      <c r="E277" s="86">
        <v>9900.0022000000008</v>
      </c>
      <c r="F277" s="86">
        <v>9900.0022000000008</v>
      </c>
      <c r="G277" t="s">
        <v>389</v>
      </c>
      <c r="H277" t="s">
        <v>387</v>
      </c>
    </row>
    <row r="278" spans="1:8" hidden="1" x14ac:dyDescent="0.35">
      <c r="A278" s="110">
        <v>45824</v>
      </c>
      <c r="B278" t="s">
        <v>53</v>
      </c>
      <c r="C278" t="s">
        <v>289</v>
      </c>
      <c r="D278">
        <v>20</v>
      </c>
      <c r="E278" s="86">
        <v>110.00109999999999</v>
      </c>
      <c r="F278" s="86">
        <v>2200.0219999999999</v>
      </c>
      <c r="G278" t="s">
        <v>389</v>
      </c>
      <c r="H278" t="s">
        <v>387</v>
      </c>
    </row>
    <row r="279" spans="1:8" hidden="1" x14ac:dyDescent="0.35">
      <c r="A279" s="110">
        <v>45824</v>
      </c>
      <c r="B279" t="s">
        <v>53</v>
      </c>
      <c r="C279" t="s">
        <v>144</v>
      </c>
      <c r="D279">
        <v>5</v>
      </c>
      <c r="E279" s="86">
        <v>1299.9998000000001</v>
      </c>
      <c r="F279" s="86">
        <v>6499.9989999999998</v>
      </c>
      <c r="G279" t="s">
        <v>389</v>
      </c>
      <c r="H279" t="s">
        <v>387</v>
      </c>
    </row>
    <row r="280" spans="1:8" hidden="1" x14ac:dyDescent="0.35">
      <c r="A280" s="110">
        <v>45824</v>
      </c>
      <c r="B280" t="s">
        <v>56</v>
      </c>
      <c r="C280" t="s">
        <v>168</v>
      </c>
      <c r="D280">
        <v>2</v>
      </c>
      <c r="E280" s="86">
        <v>10130</v>
      </c>
      <c r="F280" s="86">
        <v>20260</v>
      </c>
      <c r="G280" t="s">
        <v>389</v>
      </c>
      <c r="H280" t="s">
        <v>387</v>
      </c>
    </row>
    <row r="281" spans="1:8" hidden="1" x14ac:dyDescent="0.35">
      <c r="A281" s="110">
        <v>45824</v>
      </c>
      <c r="B281" t="s">
        <v>346</v>
      </c>
      <c r="C281" t="s">
        <v>332</v>
      </c>
      <c r="D281">
        <v>5</v>
      </c>
      <c r="E281" s="86">
        <v>7722.1135199999999</v>
      </c>
      <c r="F281" s="86">
        <v>38610.567600000002</v>
      </c>
      <c r="G281" t="s">
        <v>389</v>
      </c>
      <c r="H281" t="s">
        <v>387</v>
      </c>
    </row>
    <row r="282" spans="1:8" hidden="1" x14ac:dyDescent="0.35">
      <c r="A282" s="110">
        <v>45824</v>
      </c>
      <c r="B282" t="s">
        <v>57</v>
      </c>
      <c r="C282" t="s">
        <v>176</v>
      </c>
      <c r="D282">
        <v>1</v>
      </c>
      <c r="E282" s="86">
        <v>0</v>
      </c>
      <c r="F282" s="86">
        <v>0</v>
      </c>
      <c r="G282" t="s">
        <v>389</v>
      </c>
      <c r="H282" t="s">
        <v>387</v>
      </c>
    </row>
    <row r="283" spans="1:8" hidden="1" x14ac:dyDescent="0.35">
      <c r="A283" s="110">
        <v>45824</v>
      </c>
      <c r="B283" t="s">
        <v>57</v>
      </c>
      <c r="C283" t="s">
        <v>173</v>
      </c>
      <c r="D283">
        <v>2</v>
      </c>
      <c r="E283" s="86">
        <v>2227.5011</v>
      </c>
      <c r="F283" s="86">
        <v>4455.0021999999999</v>
      </c>
      <c r="G283" t="s">
        <v>389</v>
      </c>
      <c r="H283" t="s">
        <v>387</v>
      </c>
    </row>
    <row r="284" spans="1:8" hidden="1" x14ac:dyDescent="0.35">
      <c r="A284" s="110">
        <v>45824</v>
      </c>
      <c r="B284" t="s">
        <v>55</v>
      </c>
      <c r="C284" t="s">
        <v>167</v>
      </c>
      <c r="D284">
        <v>360</v>
      </c>
      <c r="E284" s="86">
        <v>211.11111111111111</v>
      </c>
      <c r="F284" s="86">
        <v>76000</v>
      </c>
      <c r="G284" t="s">
        <v>389</v>
      </c>
      <c r="H284" t="s">
        <v>387</v>
      </c>
    </row>
    <row r="285" spans="1:8" hidden="1" x14ac:dyDescent="0.35">
      <c r="A285" s="110">
        <v>45824</v>
      </c>
      <c r="B285" t="s">
        <v>51</v>
      </c>
      <c r="C285" t="s">
        <v>350</v>
      </c>
      <c r="D285">
        <v>2</v>
      </c>
      <c r="E285" s="86">
        <v>4621.9942999999994</v>
      </c>
      <c r="F285" s="86">
        <v>9243.9885999999988</v>
      </c>
      <c r="G285" t="s">
        <v>389</v>
      </c>
      <c r="H285" t="s">
        <v>387</v>
      </c>
    </row>
    <row r="286" spans="1:8" hidden="1" x14ac:dyDescent="0.35">
      <c r="A286" s="110">
        <v>45824</v>
      </c>
      <c r="B286" t="s">
        <v>51</v>
      </c>
      <c r="C286" t="s">
        <v>125</v>
      </c>
      <c r="D286">
        <v>2</v>
      </c>
      <c r="E286" s="86">
        <v>0</v>
      </c>
      <c r="F286" s="86">
        <v>0</v>
      </c>
      <c r="G286" t="s">
        <v>389</v>
      </c>
      <c r="H286" t="s">
        <v>387</v>
      </c>
    </row>
    <row r="287" spans="1:8" hidden="1" x14ac:dyDescent="0.35">
      <c r="A287" s="110">
        <v>45824</v>
      </c>
      <c r="B287" t="s">
        <v>62</v>
      </c>
      <c r="C287" t="s">
        <v>190</v>
      </c>
      <c r="D287">
        <v>1</v>
      </c>
      <c r="E287" s="86">
        <v>0</v>
      </c>
      <c r="F287" s="86">
        <v>0</v>
      </c>
      <c r="G287" t="s">
        <v>389</v>
      </c>
      <c r="H287" t="s">
        <v>387</v>
      </c>
    </row>
    <row r="288" spans="1:8" hidden="1" x14ac:dyDescent="0.35">
      <c r="A288" s="110">
        <v>45824</v>
      </c>
      <c r="B288" t="s">
        <v>63</v>
      </c>
      <c r="C288" t="s">
        <v>297</v>
      </c>
      <c r="D288">
        <v>20</v>
      </c>
      <c r="E288" s="86">
        <v>0</v>
      </c>
      <c r="F288" s="86">
        <v>0</v>
      </c>
      <c r="G288" t="s">
        <v>389</v>
      </c>
      <c r="H288" t="s">
        <v>387</v>
      </c>
    </row>
    <row r="289" spans="1:8" hidden="1" x14ac:dyDescent="0.35">
      <c r="A289" s="110">
        <v>45824</v>
      </c>
      <c r="B289" t="s">
        <v>63</v>
      </c>
      <c r="C289" t="s">
        <v>299</v>
      </c>
      <c r="D289" t="s">
        <v>501</v>
      </c>
      <c r="E289" s="86">
        <v>0</v>
      </c>
      <c r="F289" s="86" t="e">
        <v>#VALUE!</v>
      </c>
      <c r="G289" t="s">
        <v>389</v>
      </c>
      <c r="H289" t="s">
        <v>387</v>
      </c>
    </row>
    <row r="290" spans="1:8" hidden="1" x14ac:dyDescent="0.35">
      <c r="A290" s="110">
        <v>45824</v>
      </c>
      <c r="B290" t="s">
        <v>63</v>
      </c>
      <c r="C290" t="s">
        <v>195</v>
      </c>
      <c r="D290" t="s">
        <v>501</v>
      </c>
      <c r="E290" s="86">
        <v>0</v>
      </c>
      <c r="F290" s="86" t="e">
        <v>#VALUE!</v>
      </c>
      <c r="G290" t="s">
        <v>389</v>
      </c>
      <c r="H290" t="s">
        <v>387</v>
      </c>
    </row>
    <row r="291" spans="1:8" hidden="1" x14ac:dyDescent="0.35">
      <c r="A291" s="110">
        <v>45824</v>
      </c>
      <c r="B291" t="s">
        <v>54</v>
      </c>
      <c r="C291" t="s">
        <v>46</v>
      </c>
      <c r="D291">
        <v>1</v>
      </c>
      <c r="E291" s="86">
        <v>2300</v>
      </c>
      <c r="F291" s="86">
        <v>2300</v>
      </c>
      <c r="G291" t="s">
        <v>389</v>
      </c>
      <c r="H291" t="s">
        <v>387</v>
      </c>
    </row>
    <row r="292" spans="1:8" hidden="1" x14ac:dyDescent="0.35">
      <c r="A292" s="110">
        <v>45824</v>
      </c>
      <c r="B292" t="s">
        <v>54</v>
      </c>
      <c r="C292" t="s">
        <v>164</v>
      </c>
      <c r="D292">
        <v>1</v>
      </c>
      <c r="E292" s="86">
        <v>1500</v>
      </c>
      <c r="F292" s="86">
        <v>1500</v>
      </c>
      <c r="G292" t="s">
        <v>389</v>
      </c>
      <c r="H292" t="s">
        <v>387</v>
      </c>
    </row>
    <row r="293" spans="1:8" hidden="1" x14ac:dyDescent="0.35">
      <c r="A293" s="110">
        <v>45824</v>
      </c>
      <c r="B293" t="s">
        <v>54</v>
      </c>
      <c r="C293" t="s">
        <v>260</v>
      </c>
      <c r="D293">
        <v>1</v>
      </c>
      <c r="E293" s="86">
        <v>800</v>
      </c>
      <c r="F293" s="86">
        <v>800</v>
      </c>
      <c r="G293" t="s">
        <v>389</v>
      </c>
      <c r="H293" t="s">
        <v>387</v>
      </c>
    </row>
    <row r="294" spans="1:8" hidden="1" x14ac:dyDescent="0.35">
      <c r="A294" s="110">
        <v>45824</v>
      </c>
      <c r="B294" t="s">
        <v>54</v>
      </c>
      <c r="C294" t="s">
        <v>268</v>
      </c>
      <c r="D294">
        <v>1</v>
      </c>
      <c r="E294" s="86">
        <v>2300</v>
      </c>
      <c r="F294" s="86">
        <v>2300</v>
      </c>
      <c r="G294" t="s">
        <v>389</v>
      </c>
      <c r="H294" t="s">
        <v>387</v>
      </c>
    </row>
    <row r="295" spans="1:8" hidden="1" x14ac:dyDescent="0.35">
      <c r="A295" s="110">
        <v>45824</v>
      </c>
      <c r="B295" t="s">
        <v>54</v>
      </c>
      <c r="C295" t="s">
        <v>161</v>
      </c>
      <c r="D295">
        <v>0.25</v>
      </c>
      <c r="E295" s="86">
        <v>8800</v>
      </c>
      <c r="F295" s="86">
        <v>2200</v>
      </c>
      <c r="G295" t="s">
        <v>389</v>
      </c>
      <c r="H295" t="s">
        <v>387</v>
      </c>
    </row>
    <row r="296" spans="1:8" hidden="1" x14ac:dyDescent="0.35">
      <c r="A296" s="110">
        <v>45824</v>
      </c>
      <c r="B296" t="s">
        <v>54</v>
      </c>
      <c r="C296" t="s">
        <v>28</v>
      </c>
      <c r="D296">
        <v>1</v>
      </c>
      <c r="E296" s="86">
        <v>900</v>
      </c>
      <c r="F296" s="86">
        <v>900</v>
      </c>
      <c r="G296" t="s">
        <v>389</v>
      </c>
      <c r="H296" t="s">
        <v>387</v>
      </c>
    </row>
    <row r="297" spans="1:8" hidden="1" x14ac:dyDescent="0.35">
      <c r="A297" s="110">
        <v>45824</v>
      </c>
      <c r="B297" t="s">
        <v>54</v>
      </c>
      <c r="C297" t="s">
        <v>284</v>
      </c>
      <c r="D297">
        <v>0.5</v>
      </c>
      <c r="E297" s="86">
        <v>4800</v>
      </c>
      <c r="F297" s="86">
        <v>2400</v>
      </c>
      <c r="G297" t="s">
        <v>389</v>
      </c>
      <c r="H297" t="s">
        <v>387</v>
      </c>
    </row>
    <row r="298" spans="1:8" hidden="1" x14ac:dyDescent="0.35">
      <c r="A298" s="110">
        <v>45824</v>
      </c>
      <c r="B298" t="s">
        <v>54</v>
      </c>
      <c r="C298" t="s">
        <v>294</v>
      </c>
      <c r="D298">
        <v>1</v>
      </c>
      <c r="E298" s="86">
        <v>1200</v>
      </c>
      <c r="F298" s="86">
        <v>1200</v>
      </c>
      <c r="G298" t="s">
        <v>389</v>
      </c>
      <c r="H298" t="s">
        <v>387</v>
      </c>
    </row>
    <row r="299" spans="1:8" hidden="1" x14ac:dyDescent="0.35">
      <c r="A299" s="110">
        <v>45824</v>
      </c>
      <c r="B299" t="s">
        <v>54</v>
      </c>
      <c r="C299" t="s">
        <v>157</v>
      </c>
      <c r="D299">
        <v>0.5</v>
      </c>
      <c r="E299" s="86">
        <v>4100</v>
      </c>
      <c r="F299" s="86">
        <v>2050</v>
      </c>
      <c r="G299" t="s">
        <v>389</v>
      </c>
      <c r="H299" t="s">
        <v>387</v>
      </c>
    </row>
    <row r="300" spans="1:8" hidden="1" x14ac:dyDescent="0.35">
      <c r="A300" s="110">
        <v>45824</v>
      </c>
      <c r="B300" t="s">
        <v>353</v>
      </c>
      <c r="C300" t="s">
        <v>213</v>
      </c>
      <c r="D300">
        <v>2</v>
      </c>
      <c r="E300" s="86">
        <v>0</v>
      </c>
      <c r="F300" s="86">
        <v>0</v>
      </c>
      <c r="G300" t="s">
        <v>389</v>
      </c>
      <c r="H300" t="s">
        <v>387</v>
      </c>
    </row>
    <row r="301" spans="1:8" hidden="1" x14ac:dyDescent="0.35">
      <c r="A301" s="110">
        <v>45824</v>
      </c>
      <c r="B301" t="s">
        <v>347</v>
      </c>
      <c r="C301" t="s">
        <v>335</v>
      </c>
      <c r="D301">
        <v>20</v>
      </c>
      <c r="E301" s="86">
        <v>1925</v>
      </c>
      <c r="F301" s="86">
        <v>38500</v>
      </c>
      <c r="G301" t="s">
        <v>389</v>
      </c>
      <c r="H301" t="s">
        <v>387</v>
      </c>
    </row>
    <row r="302" spans="1:8" hidden="1" x14ac:dyDescent="0.35">
      <c r="A302" s="110">
        <v>45824</v>
      </c>
      <c r="B302" t="s">
        <v>484</v>
      </c>
      <c r="C302" t="s">
        <v>482</v>
      </c>
      <c r="D302">
        <v>5</v>
      </c>
      <c r="E302" s="86" t="e" vm="1">
        <v>#VALUE!</v>
      </c>
      <c r="F302" s="86" t="e" vm="1">
        <v>#VALUE!</v>
      </c>
      <c r="G302" t="s">
        <v>389</v>
      </c>
      <c r="H302" t="s">
        <v>387</v>
      </c>
    </row>
    <row r="303" spans="1:8" hidden="1" x14ac:dyDescent="0.35">
      <c r="A303" s="110">
        <v>45824</v>
      </c>
      <c r="B303" t="s">
        <v>52</v>
      </c>
      <c r="C303" t="s">
        <v>127</v>
      </c>
      <c r="D303">
        <v>96</v>
      </c>
      <c r="E303" s="86">
        <v>1332.7061000000001</v>
      </c>
      <c r="F303" s="86">
        <v>127939.7856</v>
      </c>
      <c r="G303" t="s">
        <v>389</v>
      </c>
      <c r="H303" t="s">
        <v>387</v>
      </c>
    </row>
    <row r="304" spans="1:8" hidden="1" x14ac:dyDescent="0.35">
      <c r="A304" s="110">
        <v>45824</v>
      </c>
      <c r="B304" t="s">
        <v>292</v>
      </c>
      <c r="C304" t="s">
        <v>307</v>
      </c>
      <c r="D304">
        <v>2</v>
      </c>
      <c r="E304" s="86">
        <v>0</v>
      </c>
      <c r="F304" s="86">
        <v>0</v>
      </c>
      <c r="G304" t="s">
        <v>389</v>
      </c>
      <c r="H304" t="s">
        <v>387</v>
      </c>
    </row>
    <row r="305" spans="1:8" hidden="1" x14ac:dyDescent="0.35">
      <c r="A305" s="110">
        <v>45824</v>
      </c>
      <c r="B305" t="s">
        <v>292</v>
      </c>
      <c r="C305" t="s">
        <v>193</v>
      </c>
      <c r="D305">
        <v>8</v>
      </c>
      <c r="E305" s="86">
        <v>3400.0001750000001</v>
      </c>
      <c r="F305" s="86">
        <v>27200.001400000001</v>
      </c>
      <c r="G305" t="s">
        <v>389</v>
      </c>
      <c r="H305" t="s">
        <v>387</v>
      </c>
    </row>
    <row r="306" spans="1:8" hidden="1" x14ac:dyDescent="0.35">
      <c r="A306" s="110">
        <v>45824</v>
      </c>
      <c r="B306" t="s">
        <v>292</v>
      </c>
      <c r="C306" t="s">
        <v>349</v>
      </c>
      <c r="D306">
        <v>6</v>
      </c>
      <c r="E306" s="86">
        <v>5736.6003200000005</v>
      </c>
      <c r="F306" s="86">
        <v>34419.601920000001</v>
      </c>
      <c r="G306" t="s">
        <v>389</v>
      </c>
      <c r="H306" t="s">
        <v>387</v>
      </c>
    </row>
    <row r="307" spans="1:8" hidden="1" x14ac:dyDescent="0.35">
      <c r="A307" s="110">
        <v>45824</v>
      </c>
      <c r="B307" t="s">
        <v>292</v>
      </c>
      <c r="C307" t="s">
        <v>355</v>
      </c>
      <c r="D307">
        <v>1</v>
      </c>
      <c r="E307" s="86">
        <v>0</v>
      </c>
      <c r="F307" s="86">
        <v>0</v>
      </c>
      <c r="G307" t="s">
        <v>389</v>
      </c>
      <c r="H307" t="s">
        <v>387</v>
      </c>
    </row>
    <row r="308" spans="1:8" hidden="1" x14ac:dyDescent="0.35">
      <c r="A308" s="110">
        <v>45824</v>
      </c>
      <c r="B308" t="s">
        <v>292</v>
      </c>
      <c r="C308" t="s">
        <v>304</v>
      </c>
      <c r="D308">
        <v>2</v>
      </c>
      <c r="E308" s="86">
        <v>0</v>
      </c>
      <c r="F308" s="86">
        <v>0</v>
      </c>
      <c r="G308" t="s">
        <v>389</v>
      </c>
      <c r="H308" t="s">
        <v>387</v>
      </c>
    </row>
    <row r="309" spans="1:8" hidden="1" x14ac:dyDescent="0.35">
      <c r="A309" s="110">
        <v>45824</v>
      </c>
      <c r="B309" t="s">
        <v>292</v>
      </c>
      <c r="C309" t="s">
        <v>418</v>
      </c>
      <c r="D309">
        <v>2</v>
      </c>
      <c r="E309" s="86">
        <v>0</v>
      </c>
      <c r="F309" s="86">
        <v>0</v>
      </c>
      <c r="G309" t="s">
        <v>389</v>
      </c>
      <c r="H309" t="s">
        <v>387</v>
      </c>
    </row>
    <row r="310" spans="1:8" hidden="1" x14ac:dyDescent="0.35">
      <c r="A310" s="110">
        <v>45824</v>
      </c>
      <c r="B310" t="s">
        <v>348</v>
      </c>
      <c r="C310" t="s">
        <v>247</v>
      </c>
      <c r="D310">
        <v>100</v>
      </c>
      <c r="E310" s="86">
        <v>979.44</v>
      </c>
      <c r="F310" s="86">
        <v>97944</v>
      </c>
      <c r="G310" t="s">
        <v>353</v>
      </c>
      <c r="H310" t="s">
        <v>387</v>
      </c>
    </row>
    <row r="311" spans="1:8" hidden="1" x14ac:dyDescent="0.35">
      <c r="A311" s="110">
        <v>45824</v>
      </c>
      <c r="B311" t="s">
        <v>348</v>
      </c>
      <c r="C311" t="s">
        <v>246</v>
      </c>
      <c r="D311">
        <v>50</v>
      </c>
      <c r="E311" s="86">
        <v>25866</v>
      </c>
      <c r="F311" s="86">
        <v>1293300</v>
      </c>
      <c r="G311" t="s">
        <v>353</v>
      </c>
      <c r="H311" t="s">
        <v>387</v>
      </c>
    </row>
    <row r="312" spans="1:8" hidden="1" x14ac:dyDescent="0.35">
      <c r="A312" s="110">
        <v>45824</v>
      </c>
      <c r="B312" t="s">
        <v>348</v>
      </c>
      <c r="C312" t="s">
        <v>248</v>
      </c>
      <c r="D312">
        <v>25</v>
      </c>
      <c r="E312" s="86">
        <v>1313.56</v>
      </c>
      <c r="F312" s="86">
        <v>32839</v>
      </c>
      <c r="G312" t="s">
        <v>353</v>
      </c>
      <c r="H312" t="s">
        <v>387</v>
      </c>
    </row>
    <row r="313" spans="1:8" hidden="1" x14ac:dyDescent="0.35">
      <c r="A313" s="110">
        <v>45824</v>
      </c>
      <c r="B313" t="s">
        <v>348</v>
      </c>
      <c r="C313" t="s">
        <v>249</v>
      </c>
      <c r="D313">
        <v>25</v>
      </c>
      <c r="E313" s="86">
        <v>916.92</v>
      </c>
      <c r="F313" s="86">
        <v>22923</v>
      </c>
      <c r="G313" t="s">
        <v>353</v>
      </c>
      <c r="H313" t="s">
        <v>387</v>
      </c>
    </row>
    <row r="314" spans="1:8" hidden="1" x14ac:dyDescent="0.35">
      <c r="A314" s="110">
        <v>45824</v>
      </c>
      <c r="B314" t="s">
        <v>239</v>
      </c>
      <c r="C314" t="s">
        <v>236</v>
      </c>
      <c r="D314">
        <v>6</v>
      </c>
      <c r="E314" s="86">
        <v>8540.000516666667</v>
      </c>
      <c r="F314" s="86">
        <v>51240.003100000002</v>
      </c>
      <c r="G314" t="s">
        <v>353</v>
      </c>
      <c r="H314" t="s">
        <v>387</v>
      </c>
    </row>
    <row r="315" spans="1:8" hidden="1" x14ac:dyDescent="0.35">
      <c r="A315" s="110">
        <v>45824</v>
      </c>
      <c r="B315" t="s">
        <v>53</v>
      </c>
      <c r="C315" t="s">
        <v>303</v>
      </c>
      <c r="D315">
        <v>2</v>
      </c>
      <c r="E315" s="86">
        <v>400.00179999999995</v>
      </c>
      <c r="F315" s="86">
        <v>800.00359999999989</v>
      </c>
      <c r="G315" t="s">
        <v>353</v>
      </c>
      <c r="H315" t="s">
        <v>387</v>
      </c>
    </row>
    <row r="316" spans="1:8" hidden="1" x14ac:dyDescent="0.35">
      <c r="A316" s="110">
        <v>45824</v>
      </c>
      <c r="B316" t="s">
        <v>53</v>
      </c>
      <c r="C316" t="s">
        <v>500</v>
      </c>
      <c r="D316">
        <v>12</v>
      </c>
      <c r="E316" s="86">
        <v>539.99879999999996</v>
      </c>
      <c r="F316" s="86">
        <v>6479.9856</v>
      </c>
      <c r="G316" t="s">
        <v>353</v>
      </c>
      <c r="H316" t="s">
        <v>387</v>
      </c>
    </row>
    <row r="317" spans="1:8" hidden="1" x14ac:dyDescent="0.35">
      <c r="A317" s="110">
        <v>45824</v>
      </c>
      <c r="B317" t="s">
        <v>53</v>
      </c>
      <c r="C317" t="s">
        <v>493</v>
      </c>
      <c r="D317">
        <v>12</v>
      </c>
      <c r="E317" s="86">
        <v>220.00219999999999</v>
      </c>
      <c r="F317" s="86">
        <v>2640.0263999999997</v>
      </c>
      <c r="G317" t="s">
        <v>353</v>
      </c>
      <c r="H317" t="s">
        <v>387</v>
      </c>
    </row>
    <row r="318" spans="1:8" hidden="1" x14ac:dyDescent="0.35">
      <c r="A318" s="110">
        <v>45824</v>
      </c>
      <c r="B318" t="s">
        <v>56</v>
      </c>
      <c r="C318" t="s">
        <v>168</v>
      </c>
      <c r="D318">
        <v>2</v>
      </c>
      <c r="E318" s="86">
        <v>10130</v>
      </c>
      <c r="F318" s="86">
        <v>20260</v>
      </c>
      <c r="G318" t="s">
        <v>353</v>
      </c>
      <c r="H318" t="s">
        <v>387</v>
      </c>
    </row>
    <row r="319" spans="1:8" hidden="1" x14ac:dyDescent="0.35">
      <c r="A319" s="110">
        <v>45824</v>
      </c>
      <c r="B319" t="s">
        <v>242</v>
      </c>
      <c r="C319" t="s">
        <v>330</v>
      </c>
      <c r="D319">
        <v>20</v>
      </c>
      <c r="E319" s="86">
        <v>12189.9998</v>
      </c>
      <c r="F319" s="86">
        <v>243799.99599999998</v>
      </c>
      <c r="G319" t="s">
        <v>353</v>
      </c>
      <c r="H319" t="s">
        <v>387</v>
      </c>
    </row>
    <row r="320" spans="1:8" hidden="1" x14ac:dyDescent="0.35">
      <c r="A320" s="110">
        <v>45824</v>
      </c>
      <c r="B320" t="s">
        <v>57</v>
      </c>
      <c r="C320" t="s">
        <v>174</v>
      </c>
      <c r="D320">
        <v>1</v>
      </c>
      <c r="E320" s="86">
        <v>11616.5203</v>
      </c>
      <c r="F320" s="86">
        <v>11616.5203</v>
      </c>
      <c r="G320" t="s">
        <v>353</v>
      </c>
      <c r="H320" t="s">
        <v>387</v>
      </c>
    </row>
    <row r="321" spans="1:8" hidden="1" x14ac:dyDescent="0.35">
      <c r="A321" s="110">
        <v>45824</v>
      </c>
      <c r="B321" t="s">
        <v>57</v>
      </c>
      <c r="C321" t="s">
        <v>217</v>
      </c>
      <c r="D321">
        <v>5</v>
      </c>
      <c r="E321" s="86">
        <v>2230.998</v>
      </c>
      <c r="F321" s="86">
        <v>11154.99</v>
      </c>
      <c r="G321" t="s">
        <v>353</v>
      </c>
      <c r="H321" t="s">
        <v>387</v>
      </c>
    </row>
    <row r="322" spans="1:8" hidden="1" x14ac:dyDescent="0.35">
      <c r="A322" s="110">
        <v>45824</v>
      </c>
      <c r="B322" t="s">
        <v>55</v>
      </c>
      <c r="C322" t="s">
        <v>167</v>
      </c>
      <c r="D322">
        <v>360</v>
      </c>
      <c r="E322" s="86">
        <v>211.11111111111111</v>
      </c>
      <c r="F322" s="86">
        <v>76000</v>
      </c>
      <c r="G322" t="s">
        <v>353</v>
      </c>
      <c r="H322" t="s">
        <v>387</v>
      </c>
    </row>
    <row r="323" spans="1:8" hidden="1" x14ac:dyDescent="0.35">
      <c r="A323" s="110">
        <v>45824</v>
      </c>
      <c r="B323" t="s">
        <v>292</v>
      </c>
      <c r="C323" t="s">
        <v>483</v>
      </c>
      <c r="D323">
        <v>2</v>
      </c>
      <c r="E323" s="86" t="e" vm="1">
        <v>#VALUE!</v>
      </c>
      <c r="F323" s="86" t="e" vm="1">
        <v>#VALUE!</v>
      </c>
      <c r="G323" t="s">
        <v>353</v>
      </c>
      <c r="H323" t="s">
        <v>387</v>
      </c>
    </row>
    <row r="324" spans="1:8" hidden="1" x14ac:dyDescent="0.35">
      <c r="A324" s="110">
        <v>45831</v>
      </c>
      <c r="B324" t="s">
        <v>460</v>
      </c>
      <c r="C324" t="s">
        <v>186</v>
      </c>
      <c r="D324">
        <v>3</v>
      </c>
      <c r="E324" s="86">
        <v>16500</v>
      </c>
      <c r="F324" s="86">
        <v>49500</v>
      </c>
      <c r="G324" t="s">
        <v>389</v>
      </c>
      <c r="H324" t="s">
        <v>387</v>
      </c>
    </row>
    <row r="325" spans="1:8" hidden="1" x14ac:dyDescent="0.35">
      <c r="A325" s="110">
        <v>45831</v>
      </c>
      <c r="B325" t="s">
        <v>460</v>
      </c>
      <c r="C325" t="s">
        <v>185</v>
      </c>
      <c r="D325">
        <v>18</v>
      </c>
      <c r="E325" s="86">
        <v>40500.000000000007</v>
      </c>
      <c r="F325" s="86">
        <v>729000.00000000012</v>
      </c>
      <c r="G325" t="s">
        <v>389</v>
      </c>
      <c r="H325" t="s">
        <v>387</v>
      </c>
    </row>
    <row r="326" spans="1:8" hidden="1" x14ac:dyDescent="0.35">
      <c r="A326" s="110">
        <v>45831</v>
      </c>
      <c r="B326" t="s">
        <v>50</v>
      </c>
      <c r="C326" t="s">
        <v>105</v>
      </c>
      <c r="D326">
        <v>2</v>
      </c>
      <c r="E326" s="86">
        <v>0</v>
      </c>
      <c r="F326" s="86">
        <v>0</v>
      </c>
      <c r="G326" t="s">
        <v>389</v>
      </c>
      <c r="H326" t="s">
        <v>387</v>
      </c>
    </row>
    <row r="327" spans="1:8" hidden="1" x14ac:dyDescent="0.35">
      <c r="A327" s="110">
        <v>45831</v>
      </c>
      <c r="B327" t="s">
        <v>50</v>
      </c>
      <c r="C327" t="s">
        <v>113</v>
      </c>
      <c r="D327">
        <v>2</v>
      </c>
      <c r="E327" s="86">
        <v>1102.0127030000001</v>
      </c>
      <c r="F327" s="86">
        <v>2204.0254060000002</v>
      </c>
      <c r="G327" t="s">
        <v>389</v>
      </c>
      <c r="H327" t="s">
        <v>387</v>
      </c>
    </row>
    <row r="328" spans="1:8" hidden="1" x14ac:dyDescent="0.35">
      <c r="A328" s="110">
        <v>45831</v>
      </c>
      <c r="B328" t="s">
        <v>50</v>
      </c>
      <c r="C328" t="s">
        <v>106</v>
      </c>
      <c r="D328">
        <v>2</v>
      </c>
      <c r="E328" s="86">
        <v>960.09785299999999</v>
      </c>
      <c r="F328" s="86">
        <v>1920.195706</v>
      </c>
      <c r="G328" t="s">
        <v>389</v>
      </c>
      <c r="H328" t="s">
        <v>387</v>
      </c>
    </row>
    <row r="329" spans="1:8" hidden="1" x14ac:dyDescent="0.35">
      <c r="A329" s="110">
        <v>45831</v>
      </c>
      <c r="B329" t="s">
        <v>50</v>
      </c>
      <c r="C329" t="s">
        <v>107</v>
      </c>
      <c r="D329">
        <v>2</v>
      </c>
      <c r="E329" s="86">
        <v>1047.793087</v>
      </c>
      <c r="F329" s="86">
        <v>2095.586174</v>
      </c>
      <c r="G329" t="s">
        <v>389</v>
      </c>
      <c r="H329" t="s">
        <v>387</v>
      </c>
    </row>
    <row r="330" spans="1:8" hidden="1" x14ac:dyDescent="0.35">
      <c r="A330" s="110">
        <v>45831</v>
      </c>
      <c r="B330" t="s">
        <v>50</v>
      </c>
      <c r="C330" t="s">
        <v>178</v>
      </c>
      <c r="D330">
        <v>10</v>
      </c>
      <c r="E330" s="86">
        <v>926.2</v>
      </c>
      <c r="F330" s="86">
        <v>9262</v>
      </c>
      <c r="G330" t="s">
        <v>389</v>
      </c>
      <c r="H330" t="s">
        <v>387</v>
      </c>
    </row>
    <row r="331" spans="1:8" hidden="1" x14ac:dyDescent="0.35">
      <c r="A331" s="110">
        <v>45831</v>
      </c>
      <c r="B331" t="s">
        <v>50</v>
      </c>
      <c r="C331" t="s">
        <v>326</v>
      </c>
      <c r="D331">
        <v>2</v>
      </c>
      <c r="E331" s="86">
        <v>943.9452</v>
      </c>
      <c r="F331" s="86">
        <v>1887.8904</v>
      </c>
      <c r="G331" t="s">
        <v>389</v>
      </c>
      <c r="H331" t="s">
        <v>387</v>
      </c>
    </row>
    <row r="332" spans="1:8" hidden="1" x14ac:dyDescent="0.35">
      <c r="A332" s="110">
        <v>45831</v>
      </c>
      <c r="B332" t="s">
        <v>50</v>
      </c>
      <c r="C332" t="s">
        <v>437</v>
      </c>
      <c r="D332">
        <v>1</v>
      </c>
      <c r="E332" s="86">
        <v>20010.300948</v>
      </c>
      <c r="F332" s="86">
        <v>20010.300948</v>
      </c>
      <c r="G332" t="s">
        <v>389</v>
      </c>
      <c r="H332" t="s">
        <v>387</v>
      </c>
    </row>
    <row r="333" spans="1:8" hidden="1" x14ac:dyDescent="0.35">
      <c r="A333" s="110">
        <v>45831</v>
      </c>
      <c r="B333" t="s">
        <v>53</v>
      </c>
      <c r="C333" t="s">
        <v>311</v>
      </c>
      <c r="D333">
        <v>16</v>
      </c>
      <c r="E333" s="86">
        <v>1171.6913999999999</v>
      </c>
      <c r="F333" s="86">
        <v>18747.062399999999</v>
      </c>
      <c r="G333" t="s">
        <v>389</v>
      </c>
      <c r="H333" t="s">
        <v>387</v>
      </c>
    </row>
    <row r="334" spans="1:8" hidden="1" x14ac:dyDescent="0.35">
      <c r="A334" s="110">
        <v>45831</v>
      </c>
      <c r="B334" t="s">
        <v>53</v>
      </c>
      <c r="C334" t="s">
        <v>134</v>
      </c>
      <c r="D334">
        <v>24</v>
      </c>
      <c r="E334" s="86">
        <v>0</v>
      </c>
      <c r="F334" s="86">
        <v>0</v>
      </c>
      <c r="G334" t="s">
        <v>389</v>
      </c>
      <c r="H334" t="s">
        <v>387</v>
      </c>
    </row>
    <row r="335" spans="1:8" hidden="1" x14ac:dyDescent="0.35">
      <c r="A335" s="110">
        <v>45831</v>
      </c>
      <c r="B335" t="s">
        <v>53</v>
      </c>
      <c r="C335" t="s">
        <v>434</v>
      </c>
      <c r="D335">
        <v>5</v>
      </c>
      <c r="E335" s="86">
        <v>1080.0000200000002</v>
      </c>
      <c r="F335" s="86">
        <v>5400.0001000000011</v>
      </c>
      <c r="G335" t="s">
        <v>389</v>
      </c>
      <c r="H335" t="s">
        <v>387</v>
      </c>
    </row>
    <row r="336" spans="1:8" hidden="1" x14ac:dyDescent="0.35">
      <c r="A336" s="110">
        <v>45831</v>
      </c>
      <c r="B336" t="s">
        <v>53</v>
      </c>
      <c r="C336" t="s">
        <v>304</v>
      </c>
      <c r="D336">
        <v>2</v>
      </c>
      <c r="E336" s="86">
        <v>6627.7992000000004</v>
      </c>
      <c r="F336" s="86">
        <v>13255.598400000001</v>
      </c>
      <c r="G336" t="s">
        <v>389</v>
      </c>
      <c r="H336" t="s">
        <v>387</v>
      </c>
    </row>
    <row r="337" spans="1:8" hidden="1" x14ac:dyDescent="0.35">
      <c r="A337" s="110">
        <v>45831</v>
      </c>
      <c r="B337" t="s">
        <v>53</v>
      </c>
      <c r="C337" t="s">
        <v>492</v>
      </c>
      <c r="D337">
        <v>24</v>
      </c>
      <c r="E337" s="86">
        <v>559.98799999999994</v>
      </c>
      <c r="F337" s="86">
        <v>13439.712</v>
      </c>
      <c r="G337" t="s">
        <v>389</v>
      </c>
      <c r="H337" t="s">
        <v>387</v>
      </c>
    </row>
    <row r="338" spans="1:8" hidden="1" x14ac:dyDescent="0.35">
      <c r="A338" s="110">
        <v>45831</v>
      </c>
      <c r="B338" t="s">
        <v>56</v>
      </c>
      <c r="C338" t="s">
        <v>168</v>
      </c>
      <c r="D338">
        <v>2</v>
      </c>
      <c r="E338" s="86">
        <v>10260</v>
      </c>
      <c r="F338" s="86">
        <v>20520</v>
      </c>
      <c r="G338" t="s">
        <v>389</v>
      </c>
      <c r="H338" t="s">
        <v>387</v>
      </c>
    </row>
    <row r="339" spans="1:8" hidden="1" x14ac:dyDescent="0.35">
      <c r="A339" s="110">
        <v>45831</v>
      </c>
      <c r="B339" t="s">
        <v>346</v>
      </c>
      <c r="C339" t="s">
        <v>334</v>
      </c>
      <c r="D339">
        <v>5</v>
      </c>
      <c r="E339" s="86">
        <v>11087.84952</v>
      </c>
      <c r="F339" s="86">
        <v>55439.247600000002</v>
      </c>
      <c r="G339" t="s">
        <v>389</v>
      </c>
      <c r="H339" t="s">
        <v>387</v>
      </c>
    </row>
    <row r="340" spans="1:8" hidden="1" x14ac:dyDescent="0.35">
      <c r="A340" s="110">
        <v>45831</v>
      </c>
      <c r="B340" t="s">
        <v>346</v>
      </c>
      <c r="C340" t="s">
        <v>332</v>
      </c>
      <c r="D340">
        <v>5</v>
      </c>
      <c r="E340" s="86">
        <v>10880.683000000001</v>
      </c>
      <c r="F340" s="86">
        <v>54403.415000000008</v>
      </c>
      <c r="G340" t="s">
        <v>389</v>
      </c>
      <c r="H340" t="s">
        <v>387</v>
      </c>
    </row>
    <row r="341" spans="1:8" hidden="1" x14ac:dyDescent="0.35">
      <c r="A341" s="110">
        <v>45831</v>
      </c>
      <c r="B341" t="s">
        <v>57</v>
      </c>
      <c r="C341" t="s">
        <v>173</v>
      </c>
      <c r="D341">
        <v>5</v>
      </c>
      <c r="E341" s="86">
        <v>1433.7411</v>
      </c>
      <c r="F341" s="86">
        <v>7168.7055</v>
      </c>
      <c r="G341" t="s">
        <v>389</v>
      </c>
      <c r="H341" t="s">
        <v>387</v>
      </c>
    </row>
    <row r="342" spans="1:8" hidden="1" x14ac:dyDescent="0.35">
      <c r="A342" s="110">
        <v>45831</v>
      </c>
      <c r="B342" t="s">
        <v>506</v>
      </c>
      <c r="C342" t="s">
        <v>167</v>
      </c>
      <c r="D342">
        <v>180</v>
      </c>
      <c r="E342" s="86">
        <v>183.33333333333337</v>
      </c>
      <c r="F342" s="86">
        <v>33000.000000000007</v>
      </c>
      <c r="G342" t="s">
        <v>389</v>
      </c>
      <c r="H342" t="s">
        <v>387</v>
      </c>
    </row>
    <row r="343" spans="1:8" hidden="1" x14ac:dyDescent="0.35">
      <c r="A343" s="110">
        <v>45831</v>
      </c>
      <c r="B343" t="s">
        <v>51</v>
      </c>
      <c r="C343" t="s">
        <v>350</v>
      </c>
      <c r="D343">
        <v>2</v>
      </c>
      <c r="E343" s="86">
        <v>4621.9942999999994</v>
      </c>
      <c r="F343" s="86">
        <v>9243.9885999999988</v>
      </c>
      <c r="G343" t="s">
        <v>389</v>
      </c>
      <c r="H343" t="s">
        <v>387</v>
      </c>
    </row>
    <row r="344" spans="1:8" hidden="1" x14ac:dyDescent="0.35">
      <c r="A344" s="110">
        <v>45831</v>
      </c>
      <c r="B344" t="s">
        <v>51</v>
      </c>
      <c r="C344" t="s">
        <v>125</v>
      </c>
      <c r="D344">
        <v>2</v>
      </c>
      <c r="E344" s="86">
        <v>0</v>
      </c>
      <c r="F344" s="86">
        <v>0</v>
      </c>
      <c r="G344" t="s">
        <v>389</v>
      </c>
      <c r="H344" t="s">
        <v>387</v>
      </c>
    </row>
    <row r="345" spans="1:8" hidden="1" x14ac:dyDescent="0.35">
      <c r="A345" s="110">
        <v>45831</v>
      </c>
      <c r="B345" t="s">
        <v>54</v>
      </c>
      <c r="C345" t="s">
        <v>268</v>
      </c>
      <c r="D345">
        <v>2</v>
      </c>
      <c r="E345" s="86">
        <v>2300</v>
      </c>
      <c r="F345" s="86">
        <v>4600</v>
      </c>
      <c r="G345" t="s">
        <v>389</v>
      </c>
      <c r="H345" t="s">
        <v>387</v>
      </c>
    </row>
    <row r="346" spans="1:8" hidden="1" x14ac:dyDescent="0.35">
      <c r="A346" s="110">
        <v>45831</v>
      </c>
      <c r="B346" t="s">
        <v>54</v>
      </c>
      <c r="C346" t="s">
        <v>267</v>
      </c>
      <c r="D346">
        <v>1</v>
      </c>
      <c r="E346" s="86">
        <v>7800</v>
      </c>
      <c r="F346" s="86">
        <v>7800</v>
      </c>
      <c r="G346" t="s">
        <v>389</v>
      </c>
      <c r="H346" t="s">
        <v>387</v>
      </c>
    </row>
    <row r="347" spans="1:8" hidden="1" x14ac:dyDescent="0.35">
      <c r="A347" s="110">
        <v>45831</v>
      </c>
      <c r="B347" t="s">
        <v>54</v>
      </c>
      <c r="C347" t="s">
        <v>158</v>
      </c>
      <c r="D347">
        <v>1</v>
      </c>
      <c r="E347" s="86">
        <v>6300</v>
      </c>
      <c r="F347" s="86">
        <v>6300</v>
      </c>
      <c r="G347" t="s">
        <v>389</v>
      </c>
      <c r="H347" t="s">
        <v>387</v>
      </c>
    </row>
    <row r="348" spans="1:8" hidden="1" x14ac:dyDescent="0.35">
      <c r="A348" s="110">
        <v>45831</v>
      </c>
      <c r="B348" t="s">
        <v>54</v>
      </c>
      <c r="C348" t="s">
        <v>160</v>
      </c>
      <c r="D348">
        <v>1</v>
      </c>
      <c r="E348" s="86">
        <v>1800</v>
      </c>
      <c r="F348" s="86">
        <v>1800</v>
      </c>
      <c r="G348" t="s">
        <v>389</v>
      </c>
      <c r="H348" t="s">
        <v>387</v>
      </c>
    </row>
    <row r="349" spans="1:8" hidden="1" x14ac:dyDescent="0.35">
      <c r="A349" s="110">
        <v>45831</v>
      </c>
      <c r="B349" t="s">
        <v>52</v>
      </c>
      <c r="C349" t="s">
        <v>128</v>
      </c>
      <c r="D349">
        <v>12</v>
      </c>
      <c r="E349" s="86">
        <v>1332.7061000000001</v>
      </c>
      <c r="F349" s="86">
        <v>15992.4732</v>
      </c>
      <c r="G349" t="s">
        <v>389</v>
      </c>
      <c r="H349" t="s">
        <v>387</v>
      </c>
    </row>
    <row r="350" spans="1:8" hidden="1" x14ac:dyDescent="0.35">
      <c r="A350" s="110">
        <v>45831</v>
      </c>
      <c r="B350" t="s">
        <v>52</v>
      </c>
      <c r="C350" t="s">
        <v>127</v>
      </c>
      <c r="D350">
        <v>96</v>
      </c>
      <c r="E350" s="86">
        <v>1332.7061000000001</v>
      </c>
      <c r="F350" s="86">
        <v>127939.7856</v>
      </c>
      <c r="G350" t="s">
        <v>389</v>
      </c>
      <c r="H350" t="s">
        <v>387</v>
      </c>
    </row>
    <row r="351" spans="1:8" hidden="1" x14ac:dyDescent="0.35">
      <c r="A351" s="110">
        <v>45831</v>
      </c>
      <c r="B351" t="s">
        <v>292</v>
      </c>
      <c r="C351" t="s">
        <v>192</v>
      </c>
      <c r="D351">
        <v>1</v>
      </c>
      <c r="E351" s="86">
        <v>8419.8999500000009</v>
      </c>
      <c r="F351" s="86">
        <v>8419.8999500000009</v>
      </c>
      <c r="G351" t="s">
        <v>389</v>
      </c>
      <c r="H351" t="s">
        <v>387</v>
      </c>
    </row>
    <row r="352" spans="1:8" hidden="1" x14ac:dyDescent="0.35">
      <c r="A352" s="110">
        <v>45831</v>
      </c>
      <c r="B352" t="s">
        <v>348</v>
      </c>
      <c r="C352" t="s">
        <v>247</v>
      </c>
      <c r="D352">
        <v>100</v>
      </c>
      <c r="E352" s="86">
        <v>1034.6400000000001</v>
      </c>
      <c r="F352" s="86">
        <v>103464.00000000001</v>
      </c>
      <c r="G352" t="s">
        <v>353</v>
      </c>
      <c r="H352" t="s">
        <v>387</v>
      </c>
    </row>
    <row r="353" spans="1:8" hidden="1" x14ac:dyDescent="0.35">
      <c r="A353" s="110">
        <v>45831</v>
      </c>
      <c r="B353" t="s">
        <v>348</v>
      </c>
      <c r="C353" t="s">
        <v>246</v>
      </c>
      <c r="D353">
        <v>50</v>
      </c>
      <c r="E353" s="86">
        <v>979.44</v>
      </c>
      <c r="F353" s="86">
        <v>48972</v>
      </c>
      <c r="G353" t="s">
        <v>353</v>
      </c>
      <c r="H353" t="s">
        <v>387</v>
      </c>
    </row>
    <row r="354" spans="1:8" hidden="1" x14ac:dyDescent="0.35">
      <c r="A354" s="110">
        <v>45831</v>
      </c>
      <c r="B354" t="s">
        <v>50</v>
      </c>
      <c r="C354" t="s">
        <v>25</v>
      </c>
      <c r="D354">
        <v>5</v>
      </c>
      <c r="E354" s="86">
        <v>5563.0591675999995</v>
      </c>
      <c r="F354" s="86">
        <v>27815.295837999998</v>
      </c>
      <c r="G354" t="s">
        <v>353</v>
      </c>
      <c r="H354" t="s">
        <v>387</v>
      </c>
    </row>
    <row r="355" spans="1:8" hidden="1" x14ac:dyDescent="0.35">
      <c r="A355" s="110">
        <v>45831</v>
      </c>
      <c r="B355" t="s">
        <v>50</v>
      </c>
      <c r="C355" t="s">
        <v>245</v>
      </c>
      <c r="D355">
        <v>5</v>
      </c>
      <c r="E355" s="86">
        <v>10149.1799926</v>
      </c>
      <c r="F355" s="86">
        <v>50745.899963000003</v>
      </c>
      <c r="G355" t="s">
        <v>353</v>
      </c>
      <c r="H355" t="s">
        <v>387</v>
      </c>
    </row>
    <row r="356" spans="1:8" hidden="1" x14ac:dyDescent="0.35">
      <c r="A356" s="110">
        <v>45831</v>
      </c>
      <c r="B356" t="s">
        <v>50</v>
      </c>
      <c r="C356" t="s">
        <v>528</v>
      </c>
      <c r="D356">
        <v>1</v>
      </c>
      <c r="E356" s="86">
        <v>3569.8999999999996</v>
      </c>
      <c r="F356" s="86">
        <v>3569.8999999999996</v>
      </c>
      <c r="G356" t="s">
        <v>353</v>
      </c>
      <c r="H356" t="s">
        <v>387</v>
      </c>
    </row>
    <row r="357" spans="1:8" hidden="1" x14ac:dyDescent="0.35">
      <c r="A357" s="110">
        <v>45831</v>
      </c>
      <c r="B357" t="s">
        <v>239</v>
      </c>
      <c r="C357" t="s">
        <v>237</v>
      </c>
      <c r="D357">
        <v>1</v>
      </c>
      <c r="E357" s="86">
        <v>0</v>
      </c>
      <c r="F357" s="86">
        <v>0</v>
      </c>
      <c r="G357" t="s">
        <v>353</v>
      </c>
      <c r="H357" t="s">
        <v>387</v>
      </c>
    </row>
    <row r="358" spans="1:8" hidden="1" x14ac:dyDescent="0.35">
      <c r="A358" s="110">
        <v>45831</v>
      </c>
      <c r="B358" t="s">
        <v>239</v>
      </c>
      <c r="C358" t="s">
        <v>237</v>
      </c>
      <c r="D358">
        <v>1</v>
      </c>
      <c r="E358" s="86">
        <v>0</v>
      </c>
      <c r="F358" s="86">
        <v>0</v>
      </c>
      <c r="G358" t="s">
        <v>353</v>
      </c>
      <c r="H358" t="s">
        <v>387</v>
      </c>
    </row>
    <row r="359" spans="1:8" hidden="1" x14ac:dyDescent="0.35">
      <c r="A359" s="110">
        <v>45831</v>
      </c>
      <c r="B359" t="s">
        <v>53</v>
      </c>
      <c r="C359" t="s">
        <v>137</v>
      </c>
      <c r="D359">
        <v>1</v>
      </c>
      <c r="E359" s="86">
        <v>6000.0028000000002</v>
      </c>
      <c r="F359" s="86">
        <v>6000.0028000000002</v>
      </c>
      <c r="G359" t="s">
        <v>353</v>
      </c>
      <c r="H359" t="s">
        <v>387</v>
      </c>
    </row>
    <row r="360" spans="1:8" hidden="1" x14ac:dyDescent="0.35">
      <c r="A360" s="110">
        <v>45831</v>
      </c>
      <c r="B360" t="s">
        <v>53</v>
      </c>
      <c r="C360" t="s">
        <v>500</v>
      </c>
      <c r="D360">
        <v>12</v>
      </c>
      <c r="E360" s="86">
        <v>466.23719999999997</v>
      </c>
      <c r="F360" s="86">
        <v>5594.8463999999994</v>
      </c>
      <c r="G360" t="s">
        <v>353</v>
      </c>
      <c r="H360" t="s">
        <v>387</v>
      </c>
    </row>
    <row r="361" spans="1:8" hidden="1" x14ac:dyDescent="0.35">
      <c r="A361" s="110">
        <v>45831</v>
      </c>
      <c r="B361" t="s">
        <v>53</v>
      </c>
      <c r="C361" t="s">
        <v>493</v>
      </c>
      <c r="D361">
        <v>12</v>
      </c>
      <c r="E361" s="86">
        <v>188.9778</v>
      </c>
      <c r="F361" s="86">
        <v>2267.7336</v>
      </c>
      <c r="G361" t="s">
        <v>353</v>
      </c>
      <c r="H361" t="s">
        <v>387</v>
      </c>
    </row>
    <row r="362" spans="1:8" hidden="1" x14ac:dyDescent="0.35">
      <c r="A362" s="110">
        <v>45831</v>
      </c>
      <c r="B362" t="s">
        <v>53</v>
      </c>
      <c r="C362" t="s">
        <v>311</v>
      </c>
      <c r="D362">
        <v>1</v>
      </c>
      <c r="E362" s="86">
        <v>1171.6913999999999</v>
      </c>
      <c r="F362" s="86">
        <v>1171.6913999999999</v>
      </c>
      <c r="G362" t="s">
        <v>353</v>
      </c>
      <c r="H362" t="s">
        <v>387</v>
      </c>
    </row>
    <row r="363" spans="1:8" hidden="1" x14ac:dyDescent="0.35">
      <c r="A363" s="110">
        <v>45831</v>
      </c>
      <c r="B363" t="s">
        <v>53</v>
      </c>
      <c r="C363" t="s">
        <v>304</v>
      </c>
      <c r="D363">
        <v>2</v>
      </c>
      <c r="E363" s="86">
        <v>6627.7992000000004</v>
      </c>
      <c r="F363" s="86">
        <v>13255.598400000001</v>
      </c>
      <c r="G363" t="s">
        <v>353</v>
      </c>
      <c r="H363" t="s">
        <v>387</v>
      </c>
    </row>
    <row r="364" spans="1:8" hidden="1" x14ac:dyDescent="0.35">
      <c r="A364" s="110">
        <v>45831</v>
      </c>
      <c r="B364" t="s">
        <v>53</v>
      </c>
      <c r="C364" t="s">
        <v>434</v>
      </c>
      <c r="D364">
        <v>5</v>
      </c>
      <c r="E364" s="86">
        <v>1080.0000200000002</v>
      </c>
      <c r="F364" s="86">
        <v>5400.0001000000011</v>
      </c>
      <c r="G364" t="s">
        <v>353</v>
      </c>
      <c r="H364" t="s">
        <v>387</v>
      </c>
    </row>
    <row r="365" spans="1:8" hidden="1" x14ac:dyDescent="0.35">
      <c r="A365" s="110">
        <v>45831</v>
      </c>
      <c r="B365" t="s">
        <v>57</v>
      </c>
      <c r="C365" t="s">
        <v>173</v>
      </c>
      <c r="D365">
        <v>1</v>
      </c>
      <c r="E365" s="86">
        <v>1433.7411</v>
      </c>
      <c r="F365" s="86">
        <v>1433.7411</v>
      </c>
      <c r="G365" t="s">
        <v>353</v>
      </c>
      <c r="H365" t="s">
        <v>387</v>
      </c>
    </row>
    <row r="366" spans="1:8" hidden="1" x14ac:dyDescent="0.35">
      <c r="A366" s="110">
        <v>45831</v>
      </c>
      <c r="B366" t="s">
        <v>240</v>
      </c>
      <c r="C366" t="s">
        <v>221</v>
      </c>
      <c r="D366">
        <v>25</v>
      </c>
      <c r="E366" s="86">
        <v>412.04520000000002</v>
      </c>
      <c r="F366" s="86">
        <v>10301.130000000001</v>
      </c>
      <c r="G366" t="s">
        <v>353</v>
      </c>
      <c r="H366" t="s">
        <v>387</v>
      </c>
    </row>
    <row r="367" spans="1:8" hidden="1" x14ac:dyDescent="0.35">
      <c r="A367" s="110">
        <v>45831</v>
      </c>
      <c r="B367" t="s">
        <v>240</v>
      </c>
      <c r="C367" t="s">
        <v>217</v>
      </c>
      <c r="D367">
        <v>10</v>
      </c>
      <c r="E367" s="86">
        <v>1605.511</v>
      </c>
      <c r="F367" s="86">
        <v>16055.11</v>
      </c>
      <c r="G367" t="s">
        <v>353</v>
      </c>
      <c r="H367" t="s">
        <v>387</v>
      </c>
    </row>
    <row r="368" spans="1:8" hidden="1" x14ac:dyDescent="0.35">
      <c r="A368" s="110">
        <v>45831</v>
      </c>
      <c r="B368" t="s">
        <v>240</v>
      </c>
      <c r="C368" t="s">
        <v>527</v>
      </c>
      <c r="D368">
        <v>1</v>
      </c>
      <c r="E368" s="86">
        <v>16552.11</v>
      </c>
      <c r="F368" s="86">
        <v>16552.11</v>
      </c>
      <c r="G368" t="s">
        <v>353</v>
      </c>
      <c r="H368" t="s">
        <v>387</v>
      </c>
    </row>
    <row r="369" spans="1:8" hidden="1" x14ac:dyDescent="0.35">
      <c r="A369" s="110">
        <v>45831</v>
      </c>
      <c r="B369" t="s">
        <v>506</v>
      </c>
      <c r="C369" t="s">
        <v>167</v>
      </c>
      <c r="D369">
        <v>180</v>
      </c>
      <c r="E369" s="86">
        <v>183.33333333333337</v>
      </c>
      <c r="F369" s="86">
        <v>33000.000000000007</v>
      </c>
      <c r="G369" t="s">
        <v>353</v>
      </c>
      <c r="H369" t="s">
        <v>387</v>
      </c>
    </row>
    <row r="370" spans="1:8" hidden="1" x14ac:dyDescent="0.35">
      <c r="A370" s="110">
        <v>45831</v>
      </c>
      <c r="B370" t="s">
        <v>292</v>
      </c>
      <c r="C370" t="s">
        <v>193</v>
      </c>
      <c r="D370">
        <v>1</v>
      </c>
      <c r="E370" s="86">
        <v>3400.0001750000001</v>
      </c>
      <c r="F370" s="86">
        <v>3400.0001750000001</v>
      </c>
      <c r="G370" t="s">
        <v>353</v>
      </c>
      <c r="H370" t="s">
        <v>387</v>
      </c>
    </row>
    <row r="371" spans="1:8" hidden="1" x14ac:dyDescent="0.35">
      <c r="A371" s="110">
        <v>45838</v>
      </c>
      <c r="B371" t="s">
        <v>460</v>
      </c>
      <c r="C371" t="s">
        <v>185</v>
      </c>
      <c r="D371">
        <v>6</v>
      </c>
      <c r="E371" s="86">
        <v>40500.000000000007</v>
      </c>
      <c r="F371" s="86">
        <v>243000.00000000006</v>
      </c>
      <c r="G371" t="s">
        <v>389</v>
      </c>
      <c r="H371" t="s">
        <v>387</v>
      </c>
    </row>
    <row r="372" spans="1:8" hidden="1" x14ac:dyDescent="0.35">
      <c r="A372" s="110">
        <v>45838</v>
      </c>
      <c r="B372" t="s">
        <v>50</v>
      </c>
      <c r="C372" t="s">
        <v>105</v>
      </c>
      <c r="D372">
        <v>2</v>
      </c>
      <c r="E372" s="86">
        <v>0</v>
      </c>
      <c r="F372" s="86">
        <v>0</v>
      </c>
      <c r="G372" t="s">
        <v>389</v>
      </c>
      <c r="H372" t="s">
        <v>387</v>
      </c>
    </row>
    <row r="373" spans="1:8" hidden="1" x14ac:dyDescent="0.35">
      <c r="A373" s="110">
        <v>45838</v>
      </c>
      <c r="B373" t="s">
        <v>50</v>
      </c>
      <c r="C373" t="s">
        <v>113</v>
      </c>
      <c r="D373">
        <v>2</v>
      </c>
      <c r="E373" s="86">
        <v>1102.0127030000001</v>
      </c>
      <c r="F373" s="86">
        <v>2204.0254060000002</v>
      </c>
      <c r="G373" t="s">
        <v>389</v>
      </c>
      <c r="H373" t="s">
        <v>387</v>
      </c>
    </row>
    <row r="374" spans="1:8" hidden="1" x14ac:dyDescent="0.35">
      <c r="A374" s="110">
        <v>45838</v>
      </c>
      <c r="B374" t="s">
        <v>50</v>
      </c>
      <c r="C374" t="s">
        <v>121</v>
      </c>
      <c r="D374">
        <v>3.2</v>
      </c>
      <c r="E374" s="86">
        <v>0</v>
      </c>
      <c r="F374" s="86">
        <v>0</v>
      </c>
      <c r="G374" t="s">
        <v>389</v>
      </c>
      <c r="H374" t="s">
        <v>387</v>
      </c>
    </row>
    <row r="375" spans="1:8" hidden="1" x14ac:dyDescent="0.35">
      <c r="A375" s="110">
        <v>45838</v>
      </c>
      <c r="B375" t="s">
        <v>50</v>
      </c>
      <c r="C375" t="s">
        <v>178</v>
      </c>
      <c r="D375">
        <v>10</v>
      </c>
      <c r="E375" s="86">
        <v>926.2</v>
      </c>
      <c r="F375" s="86">
        <v>9262</v>
      </c>
      <c r="G375" t="s">
        <v>389</v>
      </c>
      <c r="H375" t="s">
        <v>387</v>
      </c>
    </row>
    <row r="376" spans="1:8" hidden="1" x14ac:dyDescent="0.35">
      <c r="A376" s="110">
        <v>45838</v>
      </c>
      <c r="B376" t="s">
        <v>50</v>
      </c>
      <c r="C376" t="s">
        <v>110</v>
      </c>
      <c r="D376">
        <v>6</v>
      </c>
      <c r="E376" s="86">
        <v>4429.0033333333331</v>
      </c>
      <c r="F376" s="86">
        <v>26574.019999999997</v>
      </c>
      <c r="G376" t="s">
        <v>389</v>
      </c>
      <c r="H376" t="s">
        <v>387</v>
      </c>
    </row>
    <row r="377" spans="1:8" hidden="1" x14ac:dyDescent="0.35">
      <c r="A377" s="110">
        <v>45838</v>
      </c>
      <c r="B377" t="s">
        <v>50</v>
      </c>
      <c r="C377" t="s">
        <v>326</v>
      </c>
      <c r="D377">
        <v>2</v>
      </c>
      <c r="E377" s="86">
        <v>943.9452</v>
      </c>
      <c r="F377" s="86">
        <v>1887.8904</v>
      </c>
      <c r="G377" t="s">
        <v>389</v>
      </c>
      <c r="H377" t="s">
        <v>387</v>
      </c>
    </row>
    <row r="378" spans="1:8" hidden="1" x14ac:dyDescent="0.35">
      <c r="A378" s="110">
        <v>45838</v>
      </c>
      <c r="B378" t="s">
        <v>53</v>
      </c>
      <c r="C378" t="s">
        <v>456</v>
      </c>
      <c r="D378">
        <v>30</v>
      </c>
      <c r="E378" s="86">
        <v>0</v>
      </c>
      <c r="F378" s="86">
        <v>0</v>
      </c>
      <c r="G378" t="s">
        <v>389</v>
      </c>
      <c r="H378" t="s">
        <v>387</v>
      </c>
    </row>
    <row r="379" spans="1:8" hidden="1" x14ac:dyDescent="0.35">
      <c r="A379" s="110">
        <v>45838</v>
      </c>
      <c r="B379" t="s">
        <v>53</v>
      </c>
      <c r="C379" t="s">
        <v>136</v>
      </c>
      <c r="D379">
        <v>30</v>
      </c>
      <c r="E379" s="86">
        <v>198.56100000000001</v>
      </c>
      <c r="F379" s="86">
        <v>5956.83</v>
      </c>
      <c r="G379" t="s">
        <v>389</v>
      </c>
      <c r="H379" t="s">
        <v>387</v>
      </c>
    </row>
    <row r="380" spans="1:8" hidden="1" x14ac:dyDescent="0.35">
      <c r="A380" s="110">
        <v>45838</v>
      </c>
      <c r="B380" t="s">
        <v>53</v>
      </c>
      <c r="C380" t="s">
        <v>147</v>
      </c>
      <c r="D380">
        <v>30</v>
      </c>
      <c r="E380" s="86">
        <v>342.8777</v>
      </c>
      <c r="F380" s="86">
        <v>10286.331</v>
      </c>
      <c r="G380" t="s">
        <v>389</v>
      </c>
      <c r="H380" t="s">
        <v>387</v>
      </c>
    </row>
    <row r="381" spans="1:8" hidden="1" x14ac:dyDescent="0.35">
      <c r="A381" s="110">
        <v>45838</v>
      </c>
      <c r="B381" t="s">
        <v>53</v>
      </c>
      <c r="C381" t="s">
        <v>139</v>
      </c>
      <c r="D381">
        <v>2</v>
      </c>
      <c r="E381" s="86">
        <v>800.00359999999989</v>
      </c>
      <c r="F381" s="86">
        <v>1600.0071999999998</v>
      </c>
      <c r="G381" t="s">
        <v>389</v>
      </c>
      <c r="H381" t="s">
        <v>387</v>
      </c>
    </row>
    <row r="382" spans="1:8" hidden="1" x14ac:dyDescent="0.35">
      <c r="A382" s="110">
        <v>45838</v>
      </c>
      <c r="B382" t="s">
        <v>53</v>
      </c>
      <c r="C382" t="s">
        <v>141</v>
      </c>
      <c r="D382">
        <v>2</v>
      </c>
      <c r="E382" s="86">
        <v>0</v>
      </c>
      <c r="F382" s="86">
        <v>0</v>
      </c>
      <c r="G382" t="s">
        <v>389</v>
      </c>
      <c r="H382" t="s">
        <v>387</v>
      </c>
    </row>
    <row r="383" spans="1:8" hidden="1" x14ac:dyDescent="0.35">
      <c r="A383" s="110">
        <v>45838</v>
      </c>
      <c r="B383" t="s">
        <v>53</v>
      </c>
      <c r="C383" t="s">
        <v>303</v>
      </c>
      <c r="D383">
        <v>2</v>
      </c>
      <c r="E383" s="86">
        <v>400.00179999999995</v>
      </c>
      <c r="F383" s="86">
        <v>800.00359999999989</v>
      </c>
      <c r="G383" t="s">
        <v>389</v>
      </c>
      <c r="H383" t="s">
        <v>387</v>
      </c>
    </row>
    <row r="384" spans="1:8" hidden="1" x14ac:dyDescent="0.35">
      <c r="A384" s="110">
        <v>45838</v>
      </c>
      <c r="B384" t="s">
        <v>53</v>
      </c>
      <c r="C384" t="s">
        <v>311</v>
      </c>
      <c r="D384">
        <v>8</v>
      </c>
      <c r="E384" s="86">
        <v>1171.6913999999999</v>
      </c>
      <c r="F384" s="86">
        <v>9373.5311999999994</v>
      </c>
      <c r="G384" t="s">
        <v>389</v>
      </c>
      <c r="H384" t="s">
        <v>387</v>
      </c>
    </row>
    <row r="385" spans="1:8" hidden="1" x14ac:dyDescent="0.35">
      <c r="A385" s="110">
        <v>45838</v>
      </c>
      <c r="B385" t="s">
        <v>53</v>
      </c>
      <c r="C385" t="s">
        <v>289</v>
      </c>
      <c r="D385">
        <v>30</v>
      </c>
      <c r="E385" s="86">
        <v>110.00109999999999</v>
      </c>
      <c r="F385" s="86">
        <v>3300.0329999999999</v>
      </c>
      <c r="G385" t="s">
        <v>389</v>
      </c>
      <c r="H385" t="s">
        <v>387</v>
      </c>
    </row>
    <row r="386" spans="1:8" hidden="1" x14ac:dyDescent="0.35">
      <c r="A386" s="110">
        <v>45838</v>
      </c>
      <c r="B386" t="s">
        <v>53</v>
      </c>
      <c r="C386" t="s">
        <v>144</v>
      </c>
      <c r="D386">
        <v>6</v>
      </c>
      <c r="E386" s="86">
        <v>1299.9998000000001</v>
      </c>
      <c r="F386" s="86">
        <v>7799.9988000000003</v>
      </c>
      <c r="G386" t="s">
        <v>389</v>
      </c>
      <c r="H386" t="s">
        <v>387</v>
      </c>
    </row>
    <row r="387" spans="1:8" hidden="1" x14ac:dyDescent="0.35">
      <c r="A387" s="110">
        <v>45838</v>
      </c>
      <c r="B387" t="s">
        <v>53</v>
      </c>
      <c r="C387" t="s">
        <v>537</v>
      </c>
      <c r="D387">
        <v>2</v>
      </c>
      <c r="E387" s="86">
        <v>0</v>
      </c>
      <c r="F387" s="86">
        <v>0</v>
      </c>
      <c r="G387" t="s">
        <v>389</v>
      </c>
      <c r="H387" t="s">
        <v>387</v>
      </c>
    </row>
    <row r="388" spans="1:8" hidden="1" x14ac:dyDescent="0.35">
      <c r="A388" s="110">
        <v>45838</v>
      </c>
      <c r="B388" t="s">
        <v>53</v>
      </c>
      <c r="C388" t="s">
        <v>538</v>
      </c>
      <c r="D388">
        <v>2</v>
      </c>
      <c r="E388" s="86">
        <v>0</v>
      </c>
      <c r="F388" s="86">
        <v>0</v>
      </c>
      <c r="G388" t="s">
        <v>389</v>
      </c>
      <c r="H388" t="s">
        <v>387</v>
      </c>
    </row>
    <row r="389" spans="1:8" hidden="1" x14ac:dyDescent="0.35">
      <c r="A389" s="110">
        <v>45838</v>
      </c>
      <c r="B389" t="s">
        <v>53</v>
      </c>
      <c r="C389" t="s">
        <v>354</v>
      </c>
      <c r="D389">
        <v>1</v>
      </c>
      <c r="E389" s="86">
        <v>0</v>
      </c>
      <c r="F389" s="86">
        <v>0</v>
      </c>
      <c r="G389" t="s">
        <v>389</v>
      </c>
      <c r="H389" t="s">
        <v>387</v>
      </c>
    </row>
    <row r="390" spans="1:8" hidden="1" x14ac:dyDescent="0.35">
      <c r="A390" s="110">
        <v>45838</v>
      </c>
      <c r="B390" t="s">
        <v>53</v>
      </c>
      <c r="C390" t="s">
        <v>300</v>
      </c>
      <c r="D390">
        <v>1</v>
      </c>
      <c r="E390" s="86">
        <v>0</v>
      </c>
      <c r="F390" s="86">
        <v>0</v>
      </c>
      <c r="G390" t="s">
        <v>389</v>
      </c>
      <c r="H390" t="s">
        <v>387</v>
      </c>
    </row>
    <row r="391" spans="1:8" hidden="1" x14ac:dyDescent="0.35">
      <c r="A391" s="110">
        <v>45838</v>
      </c>
      <c r="B391" t="s">
        <v>53</v>
      </c>
      <c r="C391" t="s">
        <v>307</v>
      </c>
      <c r="D391">
        <v>2</v>
      </c>
      <c r="E391" s="86">
        <v>0</v>
      </c>
      <c r="F391" s="86">
        <v>0</v>
      </c>
      <c r="G391" t="s">
        <v>389</v>
      </c>
      <c r="H391" t="s">
        <v>387</v>
      </c>
    </row>
    <row r="392" spans="1:8" hidden="1" x14ac:dyDescent="0.35">
      <c r="A392" s="110">
        <v>45838</v>
      </c>
      <c r="B392" t="s">
        <v>53</v>
      </c>
      <c r="C392" t="s">
        <v>540</v>
      </c>
      <c r="D392">
        <v>1</v>
      </c>
      <c r="E392" s="86" t="e" vm="1">
        <v>#VALUE!</v>
      </c>
      <c r="F392" s="86" t="e" vm="1">
        <v>#VALUE!</v>
      </c>
      <c r="G392" t="s">
        <v>389</v>
      </c>
      <c r="H392" t="s">
        <v>387</v>
      </c>
    </row>
    <row r="393" spans="1:8" hidden="1" x14ac:dyDescent="0.35">
      <c r="A393" s="110">
        <v>45838</v>
      </c>
      <c r="B393" t="s">
        <v>56</v>
      </c>
      <c r="C393" t="s">
        <v>168</v>
      </c>
      <c r="D393">
        <v>2</v>
      </c>
      <c r="E393" s="86">
        <v>10260</v>
      </c>
      <c r="F393" s="86">
        <v>20520</v>
      </c>
      <c r="G393" t="s">
        <v>389</v>
      </c>
      <c r="H393" t="s">
        <v>387</v>
      </c>
    </row>
    <row r="394" spans="1:8" hidden="1" x14ac:dyDescent="0.35">
      <c r="A394" s="110">
        <v>45838</v>
      </c>
      <c r="B394" t="s">
        <v>346</v>
      </c>
      <c r="C394" t="s">
        <v>334</v>
      </c>
      <c r="D394">
        <v>10</v>
      </c>
      <c r="E394" s="86">
        <v>11087.84952</v>
      </c>
      <c r="F394" s="86">
        <v>110878.4952</v>
      </c>
      <c r="G394" t="s">
        <v>389</v>
      </c>
      <c r="H394" t="s">
        <v>387</v>
      </c>
    </row>
    <row r="395" spans="1:8" hidden="1" x14ac:dyDescent="0.35">
      <c r="A395" s="110">
        <v>45838</v>
      </c>
      <c r="B395" t="s">
        <v>346</v>
      </c>
      <c r="C395" t="s">
        <v>332</v>
      </c>
      <c r="D395">
        <v>5</v>
      </c>
      <c r="E395" s="86">
        <v>10880.683000000001</v>
      </c>
      <c r="F395" s="86">
        <v>54403.415000000008</v>
      </c>
      <c r="G395" t="s">
        <v>389</v>
      </c>
      <c r="H395" t="s">
        <v>387</v>
      </c>
    </row>
    <row r="396" spans="1:8" hidden="1" x14ac:dyDescent="0.35">
      <c r="A396" s="110">
        <v>45838</v>
      </c>
      <c r="B396" t="s">
        <v>57</v>
      </c>
      <c r="C396" t="s">
        <v>173</v>
      </c>
      <c r="D396">
        <v>5</v>
      </c>
      <c r="E396" s="86">
        <v>1433.7411</v>
      </c>
      <c r="F396" s="86">
        <v>7168.7055</v>
      </c>
      <c r="G396" t="s">
        <v>389</v>
      </c>
      <c r="H396" t="s">
        <v>387</v>
      </c>
    </row>
    <row r="397" spans="1:8" hidden="1" x14ac:dyDescent="0.35">
      <c r="A397" s="110">
        <v>45838</v>
      </c>
      <c r="B397" t="s">
        <v>506</v>
      </c>
      <c r="C397" t="s">
        <v>167</v>
      </c>
      <c r="D397">
        <v>360</v>
      </c>
      <c r="E397" s="86">
        <v>183.33333333333337</v>
      </c>
      <c r="F397" s="86">
        <v>66000.000000000015</v>
      </c>
      <c r="G397" t="s">
        <v>389</v>
      </c>
      <c r="H397" t="s">
        <v>387</v>
      </c>
    </row>
    <row r="398" spans="1:8" hidden="1" x14ac:dyDescent="0.35">
      <c r="A398" s="110">
        <v>45838</v>
      </c>
      <c r="B398" t="s">
        <v>51</v>
      </c>
      <c r="C398" t="s">
        <v>350</v>
      </c>
      <c r="D398">
        <v>2</v>
      </c>
      <c r="E398" s="86">
        <v>4621.9942999999994</v>
      </c>
      <c r="F398" s="86">
        <v>9243.9885999999988</v>
      </c>
      <c r="G398" t="s">
        <v>389</v>
      </c>
      <c r="H398" t="s">
        <v>387</v>
      </c>
    </row>
    <row r="399" spans="1:8" hidden="1" x14ac:dyDescent="0.35">
      <c r="A399" s="110">
        <v>45838</v>
      </c>
      <c r="B399" t="s">
        <v>62</v>
      </c>
      <c r="C399" t="s">
        <v>190</v>
      </c>
      <c r="D399">
        <v>1</v>
      </c>
      <c r="E399" s="86">
        <v>0</v>
      </c>
      <c r="F399" s="86">
        <v>0</v>
      </c>
      <c r="G399" t="s">
        <v>389</v>
      </c>
      <c r="H399" t="s">
        <v>387</v>
      </c>
    </row>
    <row r="400" spans="1:8" hidden="1" x14ac:dyDescent="0.35">
      <c r="A400" s="110">
        <v>45838</v>
      </c>
      <c r="B400" t="s">
        <v>62</v>
      </c>
      <c r="C400" t="s">
        <v>191</v>
      </c>
      <c r="D400">
        <v>1</v>
      </c>
      <c r="E400" s="86">
        <v>0</v>
      </c>
      <c r="F400" s="86">
        <v>0</v>
      </c>
      <c r="G400" t="s">
        <v>389</v>
      </c>
      <c r="H400" t="s">
        <v>387</v>
      </c>
    </row>
    <row r="401" spans="1:8" hidden="1" x14ac:dyDescent="0.35">
      <c r="A401" s="110">
        <v>45838</v>
      </c>
      <c r="B401" t="s">
        <v>54</v>
      </c>
      <c r="C401" t="s">
        <v>46</v>
      </c>
      <c r="D401">
        <v>2</v>
      </c>
      <c r="E401" s="86">
        <v>2300</v>
      </c>
      <c r="F401" s="86">
        <v>4600</v>
      </c>
      <c r="G401" t="s">
        <v>389</v>
      </c>
      <c r="H401" t="s">
        <v>387</v>
      </c>
    </row>
    <row r="402" spans="1:8" hidden="1" x14ac:dyDescent="0.35">
      <c r="A402" s="110">
        <v>45838</v>
      </c>
      <c r="B402" t="s">
        <v>54</v>
      </c>
      <c r="C402" t="s">
        <v>164</v>
      </c>
      <c r="D402">
        <v>2</v>
      </c>
      <c r="E402" s="86">
        <v>1500</v>
      </c>
      <c r="F402" s="86">
        <v>3000</v>
      </c>
      <c r="G402" t="s">
        <v>389</v>
      </c>
      <c r="H402" t="s">
        <v>387</v>
      </c>
    </row>
    <row r="403" spans="1:8" hidden="1" x14ac:dyDescent="0.35">
      <c r="A403" s="110">
        <v>45838</v>
      </c>
      <c r="B403" t="s">
        <v>54</v>
      </c>
      <c r="C403" t="s">
        <v>28</v>
      </c>
      <c r="D403">
        <v>1</v>
      </c>
      <c r="E403" s="86">
        <v>1300</v>
      </c>
      <c r="F403" s="86">
        <v>1300</v>
      </c>
      <c r="G403" t="s">
        <v>389</v>
      </c>
      <c r="H403" t="s">
        <v>387</v>
      </c>
    </row>
    <row r="404" spans="1:8" hidden="1" x14ac:dyDescent="0.35">
      <c r="A404" s="110">
        <v>45838</v>
      </c>
      <c r="B404" t="s">
        <v>54</v>
      </c>
      <c r="C404" t="s">
        <v>294</v>
      </c>
      <c r="D404">
        <v>1</v>
      </c>
      <c r="E404" s="86">
        <v>1200</v>
      </c>
      <c r="F404" s="86">
        <v>1200</v>
      </c>
      <c r="G404" t="s">
        <v>389</v>
      </c>
      <c r="H404" t="s">
        <v>387</v>
      </c>
    </row>
    <row r="405" spans="1:8" hidden="1" x14ac:dyDescent="0.35">
      <c r="A405" s="110">
        <v>45838</v>
      </c>
      <c r="B405" t="s">
        <v>54</v>
      </c>
      <c r="C405" t="s">
        <v>268</v>
      </c>
      <c r="D405">
        <v>2</v>
      </c>
      <c r="E405" s="86">
        <v>2300</v>
      </c>
      <c r="F405" s="86">
        <v>4600</v>
      </c>
      <c r="G405" t="s">
        <v>389</v>
      </c>
      <c r="H405" t="s">
        <v>387</v>
      </c>
    </row>
    <row r="406" spans="1:8" hidden="1" x14ac:dyDescent="0.35">
      <c r="A406" s="110">
        <v>45838</v>
      </c>
      <c r="B406" t="s">
        <v>54</v>
      </c>
      <c r="C406" t="s">
        <v>160</v>
      </c>
      <c r="D406">
        <v>1</v>
      </c>
      <c r="E406" s="86">
        <v>1800</v>
      </c>
      <c r="F406" s="86">
        <v>1800</v>
      </c>
      <c r="G406" t="s">
        <v>389</v>
      </c>
      <c r="H406" t="s">
        <v>387</v>
      </c>
    </row>
    <row r="407" spans="1:8" hidden="1" x14ac:dyDescent="0.35">
      <c r="A407" s="110">
        <v>45838</v>
      </c>
      <c r="B407" t="s">
        <v>385</v>
      </c>
      <c r="C407" t="s">
        <v>427</v>
      </c>
      <c r="D407">
        <v>1</v>
      </c>
      <c r="E407" s="86">
        <v>0</v>
      </c>
      <c r="F407" s="86">
        <v>0</v>
      </c>
      <c r="G407" t="s">
        <v>389</v>
      </c>
      <c r="H407" t="s">
        <v>387</v>
      </c>
    </row>
    <row r="408" spans="1:8" hidden="1" x14ac:dyDescent="0.35">
      <c r="A408" s="110">
        <v>45838</v>
      </c>
      <c r="B408" t="s">
        <v>353</v>
      </c>
      <c r="C408" t="s">
        <v>213</v>
      </c>
      <c r="D408">
        <v>2</v>
      </c>
      <c r="E408" s="86">
        <v>0</v>
      </c>
      <c r="F408" s="86">
        <v>0</v>
      </c>
      <c r="G408" t="s">
        <v>389</v>
      </c>
      <c r="H408" t="s">
        <v>387</v>
      </c>
    </row>
    <row r="409" spans="1:8" hidden="1" x14ac:dyDescent="0.35">
      <c r="A409" s="110">
        <v>45838</v>
      </c>
      <c r="B409" t="s">
        <v>52</v>
      </c>
      <c r="C409" t="s">
        <v>129</v>
      </c>
      <c r="D409">
        <v>12</v>
      </c>
      <c r="E409" s="86">
        <v>1332.7061000000001</v>
      </c>
      <c r="F409" s="86">
        <v>15992.4732</v>
      </c>
      <c r="G409" t="s">
        <v>389</v>
      </c>
      <c r="H409" t="s">
        <v>387</v>
      </c>
    </row>
    <row r="410" spans="1:8" hidden="1" x14ac:dyDescent="0.35">
      <c r="A410" s="110">
        <v>45838</v>
      </c>
      <c r="B410" t="s">
        <v>52</v>
      </c>
      <c r="C410" t="s">
        <v>128</v>
      </c>
      <c r="D410">
        <v>12</v>
      </c>
      <c r="E410" s="86">
        <v>1332.7061000000001</v>
      </c>
      <c r="F410" s="86">
        <v>15992.4732</v>
      </c>
      <c r="G410" t="s">
        <v>389</v>
      </c>
      <c r="H410" t="s">
        <v>387</v>
      </c>
    </row>
    <row r="411" spans="1:8" hidden="1" x14ac:dyDescent="0.35">
      <c r="A411" s="110">
        <v>45838</v>
      </c>
      <c r="B411" t="s">
        <v>52</v>
      </c>
      <c r="C411" t="s">
        <v>127</v>
      </c>
      <c r="D411">
        <v>96</v>
      </c>
      <c r="E411" s="86">
        <v>1332.7061000000001</v>
      </c>
      <c r="F411" s="86">
        <v>127939.7856</v>
      </c>
      <c r="G411" t="s">
        <v>389</v>
      </c>
      <c r="H411" t="s">
        <v>387</v>
      </c>
    </row>
    <row r="412" spans="1:8" hidden="1" x14ac:dyDescent="0.35">
      <c r="A412" s="110">
        <v>45838</v>
      </c>
      <c r="B412" t="s">
        <v>292</v>
      </c>
      <c r="C412" t="s">
        <v>193</v>
      </c>
      <c r="D412">
        <v>8</v>
      </c>
      <c r="E412" s="86">
        <v>3400.0001750000001</v>
      </c>
      <c r="F412" s="86">
        <v>27200.001400000001</v>
      </c>
      <c r="G412" t="s">
        <v>389</v>
      </c>
      <c r="H412" t="s">
        <v>387</v>
      </c>
    </row>
    <row r="413" spans="1:8" hidden="1" x14ac:dyDescent="0.35">
      <c r="A413" s="110">
        <v>45838</v>
      </c>
      <c r="B413" t="s">
        <v>292</v>
      </c>
      <c r="C413" t="s">
        <v>349</v>
      </c>
      <c r="D413">
        <v>10</v>
      </c>
      <c r="E413" s="86">
        <v>5736.6003200000005</v>
      </c>
      <c r="F413" s="86">
        <v>57366.003200000006</v>
      </c>
      <c r="G413" t="s">
        <v>389</v>
      </c>
      <c r="H413" t="s">
        <v>387</v>
      </c>
    </row>
    <row r="414" spans="1:8" hidden="1" x14ac:dyDescent="0.35">
      <c r="A414" s="110">
        <v>45838</v>
      </c>
      <c r="B414" t="s">
        <v>292</v>
      </c>
      <c r="C414" t="s">
        <v>192</v>
      </c>
      <c r="D414">
        <v>1</v>
      </c>
      <c r="E414" s="86">
        <v>8419.8999500000009</v>
      </c>
      <c r="F414" s="86">
        <v>8419.8999500000009</v>
      </c>
      <c r="G414" t="s">
        <v>389</v>
      </c>
      <c r="H414" t="s">
        <v>387</v>
      </c>
    </row>
    <row r="415" spans="1:8" hidden="1" x14ac:dyDescent="0.35">
      <c r="A415" s="110">
        <v>45838</v>
      </c>
      <c r="B415" t="s">
        <v>292</v>
      </c>
      <c r="C415" t="s">
        <v>285</v>
      </c>
      <c r="D415">
        <v>1</v>
      </c>
      <c r="E415" s="86">
        <v>5380.9999539999999</v>
      </c>
      <c r="F415" s="86">
        <v>5380.9999539999999</v>
      </c>
      <c r="G415" t="s">
        <v>389</v>
      </c>
      <c r="H415" t="s">
        <v>387</v>
      </c>
    </row>
    <row r="416" spans="1:8" hidden="1" x14ac:dyDescent="0.35">
      <c r="A416" s="110">
        <v>45838</v>
      </c>
      <c r="B416" t="s">
        <v>292</v>
      </c>
      <c r="C416" t="s">
        <v>533</v>
      </c>
      <c r="D416">
        <v>1</v>
      </c>
      <c r="E416" s="86">
        <v>0</v>
      </c>
      <c r="F416" s="86">
        <v>0</v>
      </c>
      <c r="G416" t="s">
        <v>389</v>
      </c>
      <c r="H416" t="s">
        <v>387</v>
      </c>
    </row>
    <row r="417" spans="1:8" hidden="1" x14ac:dyDescent="0.35">
      <c r="A417" s="110">
        <v>45838</v>
      </c>
      <c r="B417" t="s">
        <v>50</v>
      </c>
      <c r="C417" t="s">
        <v>528</v>
      </c>
      <c r="D417">
        <v>3</v>
      </c>
      <c r="E417" s="86">
        <v>3569.8999999999996</v>
      </c>
      <c r="F417" s="86">
        <v>10709.699999999999</v>
      </c>
      <c r="G417" t="s">
        <v>353</v>
      </c>
      <c r="H417" t="s">
        <v>387</v>
      </c>
    </row>
    <row r="418" spans="1:8" hidden="1" x14ac:dyDescent="0.35">
      <c r="A418" s="110">
        <v>45838</v>
      </c>
      <c r="B418" t="s">
        <v>50</v>
      </c>
      <c r="C418" t="s">
        <v>200</v>
      </c>
      <c r="D418">
        <v>2</v>
      </c>
      <c r="E418" s="86">
        <v>2731.0280799999996</v>
      </c>
      <c r="F418" s="86">
        <v>5462.0561599999992</v>
      </c>
      <c r="G418" t="s">
        <v>353</v>
      </c>
      <c r="H418" t="s">
        <v>387</v>
      </c>
    </row>
    <row r="419" spans="1:8" hidden="1" x14ac:dyDescent="0.35">
      <c r="A419" s="110">
        <v>45838</v>
      </c>
      <c r="B419" t="s">
        <v>239</v>
      </c>
      <c r="C419" t="s">
        <v>236</v>
      </c>
      <c r="D419">
        <v>6</v>
      </c>
      <c r="E419" s="86">
        <v>8540.000516666667</v>
      </c>
      <c r="F419" s="86">
        <v>51240.003100000002</v>
      </c>
      <c r="G419" t="s">
        <v>353</v>
      </c>
      <c r="H419" t="s">
        <v>387</v>
      </c>
    </row>
    <row r="420" spans="1:8" hidden="1" x14ac:dyDescent="0.35">
      <c r="A420" s="110">
        <v>45838</v>
      </c>
      <c r="B420" t="s">
        <v>239</v>
      </c>
      <c r="C420" t="s">
        <v>235</v>
      </c>
      <c r="D420">
        <v>6</v>
      </c>
      <c r="E420" s="86">
        <v>9623.4990500000004</v>
      </c>
      <c r="F420" s="86">
        <v>57740.994300000006</v>
      </c>
      <c r="G420" t="s">
        <v>353</v>
      </c>
      <c r="H420" t="s">
        <v>387</v>
      </c>
    </row>
    <row r="421" spans="1:8" hidden="1" x14ac:dyDescent="0.35">
      <c r="A421" s="110">
        <v>45838</v>
      </c>
      <c r="B421" t="s">
        <v>239</v>
      </c>
      <c r="C421" t="s">
        <v>237</v>
      </c>
      <c r="D421">
        <v>1</v>
      </c>
      <c r="E421" s="86">
        <v>0</v>
      </c>
      <c r="F421" s="86">
        <v>0</v>
      </c>
      <c r="G421" t="s">
        <v>353</v>
      </c>
      <c r="H421" t="s">
        <v>387</v>
      </c>
    </row>
    <row r="422" spans="1:8" hidden="1" x14ac:dyDescent="0.35">
      <c r="A422" s="110">
        <v>45838</v>
      </c>
      <c r="B422" t="s">
        <v>239</v>
      </c>
      <c r="C422" t="s">
        <v>237</v>
      </c>
      <c r="D422">
        <v>1</v>
      </c>
      <c r="E422" s="86">
        <v>0</v>
      </c>
      <c r="F422" s="86">
        <v>0</v>
      </c>
      <c r="G422" t="s">
        <v>353</v>
      </c>
      <c r="H422" t="s">
        <v>387</v>
      </c>
    </row>
    <row r="423" spans="1:8" hidden="1" x14ac:dyDescent="0.35">
      <c r="A423" s="110">
        <v>45838</v>
      </c>
      <c r="B423" t="s">
        <v>53</v>
      </c>
      <c r="C423" t="s">
        <v>142</v>
      </c>
      <c r="D423">
        <v>1</v>
      </c>
      <c r="E423" s="86">
        <v>0</v>
      </c>
      <c r="F423" s="86">
        <v>0</v>
      </c>
      <c r="G423" t="s">
        <v>353</v>
      </c>
      <c r="H423" t="s">
        <v>387</v>
      </c>
    </row>
    <row r="424" spans="1:8" hidden="1" x14ac:dyDescent="0.35">
      <c r="A424" s="110">
        <v>45838</v>
      </c>
      <c r="B424" t="s">
        <v>53</v>
      </c>
      <c r="C424" t="s">
        <v>258</v>
      </c>
      <c r="D424">
        <v>1</v>
      </c>
      <c r="E424" s="86">
        <v>0</v>
      </c>
      <c r="F424" s="86">
        <v>0</v>
      </c>
      <c r="G424" t="s">
        <v>353</v>
      </c>
      <c r="H424" t="s">
        <v>387</v>
      </c>
    </row>
    <row r="425" spans="1:8" hidden="1" x14ac:dyDescent="0.35">
      <c r="A425" s="110">
        <v>45838</v>
      </c>
      <c r="B425" t="s">
        <v>53</v>
      </c>
      <c r="C425" t="s">
        <v>290</v>
      </c>
      <c r="D425">
        <v>1</v>
      </c>
      <c r="E425" s="86">
        <v>3999.9938000000002</v>
      </c>
      <c r="F425" s="86">
        <v>3999.9938000000002</v>
      </c>
      <c r="G425" t="s">
        <v>353</v>
      </c>
      <c r="H425" t="s">
        <v>387</v>
      </c>
    </row>
    <row r="426" spans="1:8" hidden="1" x14ac:dyDescent="0.35">
      <c r="A426" s="110">
        <v>45838</v>
      </c>
      <c r="B426" t="s">
        <v>53</v>
      </c>
      <c r="C426" t="s">
        <v>303</v>
      </c>
      <c r="D426">
        <v>2</v>
      </c>
      <c r="E426" s="86">
        <v>400.00179999999995</v>
      </c>
      <c r="F426" s="86">
        <v>800.00359999999989</v>
      </c>
      <c r="G426" t="s">
        <v>353</v>
      </c>
      <c r="H426" t="s">
        <v>387</v>
      </c>
    </row>
    <row r="427" spans="1:8" hidden="1" x14ac:dyDescent="0.35">
      <c r="A427" s="110">
        <v>45838</v>
      </c>
      <c r="B427" t="s">
        <v>53</v>
      </c>
      <c r="C427" t="s">
        <v>137</v>
      </c>
      <c r="D427">
        <v>1</v>
      </c>
      <c r="E427" s="86">
        <v>6000.0028000000002</v>
      </c>
      <c r="F427" s="86">
        <v>6000.0028000000002</v>
      </c>
      <c r="G427" t="s">
        <v>353</v>
      </c>
      <c r="H427" t="s">
        <v>387</v>
      </c>
    </row>
    <row r="428" spans="1:8" hidden="1" x14ac:dyDescent="0.35">
      <c r="A428" s="110">
        <v>45838</v>
      </c>
      <c r="B428" t="s">
        <v>64</v>
      </c>
      <c r="C428" t="s">
        <v>201</v>
      </c>
      <c r="D428">
        <v>3</v>
      </c>
      <c r="E428" s="86">
        <v>0</v>
      </c>
      <c r="F428" s="86">
        <v>0</v>
      </c>
      <c r="G428" t="s">
        <v>353</v>
      </c>
      <c r="H428" t="s">
        <v>387</v>
      </c>
    </row>
    <row r="429" spans="1:8" hidden="1" x14ac:dyDescent="0.35">
      <c r="A429" s="110">
        <v>45838</v>
      </c>
      <c r="B429" t="s">
        <v>242</v>
      </c>
      <c r="C429" t="s">
        <v>330</v>
      </c>
      <c r="D429">
        <v>20</v>
      </c>
      <c r="E429" s="86">
        <v>12531.398880000001</v>
      </c>
      <c r="F429" s="86">
        <v>250627.97760000001</v>
      </c>
      <c r="G429" t="s">
        <v>353</v>
      </c>
      <c r="H429" t="s">
        <v>387</v>
      </c>
    </row>
    <row r="430" spans="1:8" hidden="1" x14ac:dyDescent="0.35">
      <c r="A430" s="110">
        <v>45838</v>
      </c>
      <c r="B430" t="s">
        <v>57</v>
      </c>
      <c r="C430" t="s">
        <v>219</v>
      </c>
      <c r="D430">
        <v>1</v>
      </c>
      <c r="E430" s="86">
        <v>0</v>
      </c>
      <c r="F430" s="86">
        <v>0</v>
      </c>
      <c r="G430" t="s">
        <v>353</v>
      </c>
      <c r="H430" t="s">
        <v>387</v>
      </c>
    </row>
    <row r="431" spans="1:8" hidden="1" x14ac:dyDescent="0.35">
      <c r="A431" s="110">
        <v>45838</v>
      </c>
      <c r="B431" t="s">
        <v>57</v>
      </c>
      <c r="C431" t="s">
        <v>173</v>
      </c>
      <c r="D431">
        <v>2</v>
      </c>
      <c r="E431" s="86">
        <v>1433.7411</v>
      </c>
      <c r="F431" s="86">
        <v>2867.4821999999999</v>
      </c>
      <c r="G431" t="s">
        <v>353</v>
      </c>
      <c r="H431" t="s">
        <v>387</v>
      </c>
    </row>
    <row r="432" spans="1:8" hidden="1" x14ac:dyDescent="0.35">
      <c r="A432" s="110">
        <v>45838</v>
      </c>
      <c r="B432" t="s">
        <v>54</v>
      </c>
      <c r="C432" t="s">
        <v>232</v>
      </c>
      <c r="D432">
        <v>1</v>
      </c>
      <c r="E432" s="86">
        <v>0</v>
      </c>
      <c r="F432" s="86">
        <v>0</v>
      </c>
      <c r="G432" t="s">
        <v>353</v>
      </c>
      <c r="H432" t="s">
        <v>387</v>
      </c>
    </row>
    <row r="433" spans="1:8" hidden="1" x14ac:dyDescent="0.35">
      <c r="A433" s="110">
        <v>45838</v>
      </c>
      <c r="B433" t="s">
        <v>240</v>
      </c>
      <c r="C433" t="s">
        <v>241</v>
      </c>
      <c r="D433">
        <v>20</v>
      </c>
      <c r="E433" s="86">
        <v>3306.2840000000001</v>
      </c>
      <c r="F433" s="86">
        <v>66125.680000000008</v>
      </c>
      <c r="G433" t="s">
        <v>353</v>
      </c>
      <c r="H433" t="s">
        <v>387</v>
      </c>
    </row>
    <row r="434" spans="1:8" hidden="1" x14ac:dyDescent="0.35">
      <c r="A434" s="110">
        <v>45838</v>
      </c>
      <c r="B434" t="s">
        <v>347</v>
      </c>
      <c r="C434" t="s">
        <v>333</v>
      </c>
      <c r="D434">
        <v>2</v>
      </c>
      <c r="E434" s="86">
        <v>8100</v>
      </c>
      <c r="F434" s="86">
        <v>16200</v>
      </c>
      <c r="G434" t="s">
        <v>353</v>
      </c>
      <c r="H434" t="s">
        <v>387</v>
      </c>
    </row>
    <row r="435" spans="1:8" hidden="1" x14ac:dyDescent="0.35">
      <c r="A435" s="110">
        <v>45838</v>
      </c>
      <c r="B435" t="s">
        <v>52</v>
      </c>
      <c r="C435" t="s">
        <v>127</v>
      </c>
      <c r="D435">
        <v>24</v>
      </c>
      <c r="E435" s="86">
        <v>1332.7061000000001</v>
      </c>
      <c r="F435" s="86">
        <v>31984.946400000001</v>
      </c>
      <c r="G435" t="s">
        <v>353</v>
      </c>
      <c r="H435" t="s">
        <v>387</v>
      </c>
    </row>
    <row r="436" spans="1:8" hidden="1" x14ac:dyDescent="0.35">
      <c r="A436" s="110">
        <v>45838</v>
      </c>
      <c r="B436" t="s">
        <v>239</v>
      </c>
      <c r="C436" t="s">
        <v>281</v>
      </c>
      <c r="D436">
        <v>1</v>
      </c>
      <c r="E436" s="86">
        <v>0</v>
      </c>
      <c r="F436" s="86">
        <v>0</v>
      </c>
      <c r="G436" t="s">
        <v>353</v>
      </c>
      <c r="H436" t="s">
        <v>387</v>
      </c>
    </row>
    <row r="437" spans="1:8" hidden="1" x14ac:dyDescent="0.35">
      <c r="A437" s="110">
        <v>45838</v>
      </c>
      <c r="B437" t="s">
        <v>292</v>
      </c>
      <c r="C437" t="s">
        <v>339</v>
      </c>
      <c r="D437">
        <v>1</v>
      </c>
      <c r="E437" s="86">
        <v>0</v>
      </c>
      <c r="F437" s="86">
        <v>0</v>
      </c>
      <c r="G437" t="s">
        <v>353</v>
      </c>
      <c r="H437" t="s">
        <v>387</v>
      </c>
    </row>
    <row r="438" spans="1:8" hidden="1" x14ac:dyDescent="0.35">
      <c r="A438" s="110">
        <v>45846</v>
      </c>
      <c r="B438" t="s">
        <v>460</v>
      </c>
      <c r="C438" t="s">
        <v>185</v>
      </c>
      <c r="D438">
        <v>9</v>
      </c>
      <c r="E438" s="86">
        <v>40500.000000000007</v>
      </c>
      <c r="F438" s="86">
        <v>364500.00000000006</v>
      </c>
      <c r="G438" t="s">
        <v>389</v>
      </c>
      <c r="H438" t="s">
        <v>387</v>
      </c>
    </row>
    <row r="439" spans="1:8" hidden="1" x14ac:dyDescent="0.35">
      <c r="A439" s="110">
        <v>45846</v>
      </c>
      <c r="B439" t="s">
        <v>50</v>
      </c>
      <c r="C439" t="s">
        <v>105</v>
      </c>
      <c r="D439">
        <v>2</v>
      </c>
      <c r="E439" s="86">
        <v>0</v>
      </c>
      <c r="F439" s="86">
        <v>0</v>
      </c>
      <c r="G439" t="s">
        <v>389</v>
      </c>
      <c r="H439" t="s">
        <v>387</v>
      </c>
    </row>
    <row r="440" spans="1:8" hidden="1" x14ac:dyDescent="0.35">
      <c r="A440" s="110">
        <v>45846</v>
      </c>
      <c r="B440" t="s">
        <v>50</v>
      </c>
      <c r="C440" t="s">
        <v>106</v>
      </c>
      <c r="D440">
        <v>2</v>
      </c>
      <c r="E440" s="86">
        <v>960.09785299999999</v>
      </c>
      <c r="F440" s="86">
        <v>1920.195706</v>
      </c>
      <c r="G440" t="s">
        <v>389</v>
      </c>
      <c r="H440" t="s">
        <v>387</v>
      </c>
    </row>
    <row r="441" spans="1:8" hidden="1" x14ac:dyDescent="0.35">
      <c r="A441" s="110">
        <v>45846</v>
      </c>
      <c r="B441" t="s">
        <v>50</v>
      </c>
      <c r="C441" t="s">
        <v>103</v>
      </c>
      <c r="D441">
        <v>2.5</v>
      </c>
      <c r="E441" s="86">
        <v>12263.1533992</v>
      </c>
      <c r="F441" s="86">
        <v>30657.883498000003</v>
      </c>
      <c r="G441" t="s">
        <v>389</v>
      </c>
      <c r="H441" t="s">
        <v>387</v>
      </c>
    </row>
    <row r="442" spans="1:8" hidden="1" x14ac:dyDescent="0.35">
      <c r="A442" s="110">
        <v>45846</v>
      </c>
      <c r="B442" t="s">
        <v>50</v>
      </c>
      <c r="C442" t="s">
        <v>326</v>
      </c>
      <c r="D442">
        <v>2</v>
      </c>
      <c r="E442" s="86">
        <v>943.9452</v>
      </c>
      <c r="F442" s="86">
        <v>1887.8904</v>
      </c>
      <c r="G442" t="s">
        <v>389</v>
      </c>
      <c r="H442" t="s">
        <v>387</v>
      </c>
    </row>
    <row r="443" spans="1:8" hidden="1" x14ac:dyDescent="0.35">
      <c r="A443" s="110">
        <v>45846</v>
      </c>
      <c r="B443" t="s">
        <v>50</v>
      </c>
      <c r="C443" t="s">
        <v>105</v>
      </c>
      <c r="D443">
        <v>2</v>
      </c>
      <c r="E443" s="86">
        <v>0</v>
      </c>
      <c r="F443" s="86">
        <v>0</v>
      </c>
      <c r="G443" t="s">
        <v>389</v>
      </c>
      <c r="H443" t="s">
        <v>387</v>
      </c>
    </row>
    <row r="444" spans="1:8" hidden="1" x14ac:dyDescent="0.35">
      <c r="A444" s="110">
        <v>45846</v>
      </c>
      <c r="B444" t="s">
        <v>50</v>
      </c>
      <c r="C444" t="s">
        <v>130</v>
      </c>
      <c r="D444">
        <v>2</v>
      </c>
      <c r="E444" s="86">
        <v>6113.4972909999997</v>
      </c>
      <c r="F444" s="86">
        <v>12226.994581999999</v>
      </c>
      <c r="G444" t="s">
        <v>389</v>
      </c>
      <c r="H444" t="s">
        <v>387</v>
      </c>
    </row>
    <row r="445" spans="1:8" hidden="1" x14ac:dyDescent="0.35">
      <c r="A445" s="110">
        <v>45846</v>
      </c>
      <c r="B445" t="s">
        <v>50</v>
      </c>
      <c r="C445" t="s">
        <v>542</v>
      </c>
      <c r="D445">
        <v>1</v>
      </c>
      <c r="E445" s="86">
        <v>0</v>
      </c>
      <c r="F445" s="86">
        <v>0</v>
      </c>
      <c r="G445" t="s">
        <v>389</v>
      </c>
      <c r="H445" t="s">
        <v>387</v>
      </c>
    </row>
    <row r="446" spans="1:8" hidden="1" x14ac:dyDescent="0.35">
      <c r="A446" s="110">
        <v>45846</v>
      </c>
      <c r="B446" t="s">
        <v>50</v>
      </c>
      <c r="C446" t="s">
        <v>541</v>
      </c>
      <c r="D446">
        <v>1</v>
      </c>
      <c r="E446" s="86">
        <v>0</v>
      </c>
      <c r="F446" s="86">
        <v>0</v>
      </c>
      <c r="G446" t="s">
        <v>389</v>
      </c>
      <c r="H446" t="s">
        <v>387</v>
      </c>
    </row>
    <row r="447" spans="1:8" hidden="1" x14ac:dyDescent="0.35">
      <c r="A447" s="110">
        <v>45846</v>
      </c>
      <c r="B447" t="s">
        <v>534</v>
      </c>
      <c r="C447" t="s">
        <v>153</v>
      </c>
      <c r="D447">
        <v>7</v>
      </c>
      <c r="E447" s="86">
        <v>937.5</v>
      </c>
      <c r="F447" s="86">
        <v>6562.5</v>
      </c>
      <c r="G447" t="s">
        <v>389</v>
      </c>
      <c r="H447" t="s">
        <v>387</v>
      </c>
    </row>
    <row r="448" spans="1:8" hidden="1" x14ac:dyDescent="0.35">
      <c r="A448" s="110">
        <v>45846</v>
      </c>
      <c r="B448" t="s">
        <v>534</v>
      </c>
      <c r="C448" t="s">
        <v>152</v>
      </c>
      <c r="D448">
        <v>28</v>
      </c>
      <c r="E448" s="86">
        <v>937.5</v>
      </c>
      <c r="F448" s="86">
        <v>26250</v>
      </c>
      <c r="G448" t="s">
        <v>389</v>
      </c>
      <c r="H448" t="s">
        <v>387</v>
      </c>
    </row>
    <row r="449" spans="1:8" hidden="1" x14ac:dyDescent="0.35">
      <c r="A449" s="110">
        <v>45846</v>
      </c>
      <c r="B449" t="s">
        <v>534</v>
      </c>
      <c r="C449" t="s">
        <v>156</v>
      </c>
      <c r="D449">
        <v>7</v>
      </c>
      <c r="E449" s="86">
        <v>4000</v>
      </c>
      <c r="F449" s="86">
        <v>28000</v>
      </c>
      <c r="G449" t="s">
        <v>389</v>
      </c>
      <c r="H449" t="s">
        <v>387</v>
      </c>
    </row>
    <row r="450" spans="1:8" hidden="1" x14ac:dyDescent="0.35">
      <c r="A450" s="110">
        <v>45846</v>
      </c>
      <c r="B450" t="s">
        <v>534</v>
      </c>
      <c r="C450" t="s">
        <v>157</v>
      </c>
      <c r="D450">
        <v>1</v>
      </c>
      <c r="E450" s="86">
        <v>3800</v>
      </c>
      <c r="F450" s="86">
        <v>3800</v>
      </c>
      <c r="G450" t="s">
        <v>389</v>
      </c>
      <c r="H450" t="s">
        <v>387</v>
      </c>
    </row>
    <row r="451" spans="1:8" hidden="1" x14ac:dyDescent="0.35">
      <c r="A451" s="110">
        <v>45846</v>
      </c>
      <c r="B451" t="s">
        <v>53</v>
      </c>
      <c r="C451" t="s">
        <v>456</v>
      </c>
      <c r="D451">
        <v>30</v>
      </c>
      <c r="E451" s="86">
        <v>0</v>
      </c>
      <c r="F451" s="86">
        <v>0</v>
      </c>
      <c r="G451" t="s">
        <v>389</v>
      </c>
      <c r="H451" t="s">
        <v>387</v>
      </c>
    </row>
    <row r="452" spans="1:8" hidden="1" x14ac:dyDescent="0.35">
      <c r="A452" s="110">
        <v>45846</v>
      </c>
      <c r="B452" t="s">
        <v>53</v>
      </c>
      <c r="C452" t="s">
        <v>136</v>
      </c>
      <c r="D452">
        <v>30</v>
      </c>
      <c r="E452" s="86">
        <v>198.56100000000001</v>
      </c>
      <c r="F452" s="86">
        <v>5956.83</v>
      </c>
      <c r="G452" t="s">
        <v>389</v>
      </c>
      <c r="H452" t="s">
        <v>387</v>
      </c>
    </row>
    <row r="453" spans="1:8" hidden="1" x14ac:dyDescent="0.35">
      <c r="A453" s="110">
        <v>45846</v>
      </c>
      <c r="B453" t="s">
        <v>53</v>
      </c>
      <c r="C453" t="s">
        <v>447</v>
      </c>
      <c r="D453">
        <v>30</v>
      </c>
      <c r="E453" s="86">
        <v>30.189499999999999</v>
      </c>
      <c r="F453" s="86">
        <v>905.68499999999995</v>
      </c>
      <c r="G453" t="s">
        <v>389</v>
      </c>
      <c r="H453" t="s">
        <v>387</v>
      </c>
    </row>
    <row r="454" spans="1:8" hidden="1" x14ac:dyDescent="0.35">
      <c r="A454" s="110">
        <v>45846</v>
      </c>
      <c r="B454" t="s">
        <v>506</v>
      </c>
      <c r="C454" t="s">
        <v>167</v>
      </c>
      <c r="D454">
        <v>360</v>
      </c>
      <c r="E454" s="86">
        <v>183.33333333333337</v>
      </c>
      <c r="F454" s="86">
        <v>66000.000000000015</v>
      </c>
      <c r="G454" t="s">
        <v>389</v>
      </c>
      <c r="H454" t="s">
        <v>387</v>
      </c>
    </row>
    <row r="455" spans="1:8" hidden="1" x14ac:dyDescent="0.35">
      <c r="A455" s="110">
        <v>45846</v>
      </c>
      <c r="B455" t="s">
        <v>53</v>
      </c>
      <c r="C455" t="s">
        <v>144</v>
      </c>
      <c r="D455">
        <v>5</v>
      </c>
      <c r="E455" s="86">
        <v>1299.9998000000001</v>
      </c>
      <c r="F455" s="86">
        <v>6499.9989999999998</v>
      </c>
      <c r="G455" t="s">
        <v>389</v>
      </c>
      <c r="H455" t="s">
        <v>387</v>
      </c>
    </row>
    <row r="456" spans="1:8" hidden="1" x14ac:dyDescent="0.35">
      <c r="A456" s="110">
        <v>45846</v>
      </c>
      <c r="B456" t="s">
        <v>53</v>
      </c>
      <c r="C456" t="s">
        <v>548</v>
      </c>
      <c r="D456">
        <v>1</v>
      </c>
      <c r="E456" s="86">
        <v>0</v>
      </c>
      <c r="F456" s="86">
        <v>0</v>
      </c>
      <c r="G456" t="s">
        <v>389</v>
      </c>
      <c r="H456" t="s">
        <v>387</v>
      </c>
    </row>
    <row r="457" spans="1:8" hidden="1" x14ac:dyDescent="0.35">
      <c r="A457" s="110">
        <v>45846</v>
      </c>
      <c r="B457" t="s">
        <v>242</v>
      </c>
      <c r="C457" t="s">
        <v>178</v>
      </c>
      <c r="D457">
        <v>10</v>
      </c>
      <c r="E457" s="86">
        <v>790</v>
      </c>
      <c r="F457" s="86">
        <v>7900</v>
      </c>
      <c r="G457" t="s">
        <v>389</v>
      </c>
      <c r="H457" t="s">
        <v>387</v>
      </c>
    </row>
    <row r="458" spans="1:8" hidden="1" x14ac:dyDescent="0.35">
      <c r="A458" s="110">
        <v>45846</v>
      </c>
      <c r="B458" t="s">
        <v>346</v>
      </c>
      <c r="C458" t="s">
        <v>334</v>
      </c>
      <c r="D458">
        <v>10</v>
      </c>
      <c r="E458" s="86">
        <v>11087.84952</v>
      </c>
      <c r="F458" s="86">
        <v>110878.4952</v>
      </c>
      <c r="G458" t="s">
        <v>389</v>
      </c>
      <c r="H458" t="s">
        <v>387</v>
      </c>
    </row>
    <row r="459" spans="1:8" hidden="1" x14ac:dyDescent="0.35">
      <c r="A459" s="110">
        <v>45846</v>
      </c>
      <c r="B459" t="s">
        <v>346</v>
      </c>
      <c r="C459" t="s">
        <v>332</v>
      </c>
      <c r="D459">
        <v>5</v>
      </c>
      <c r="E459" s="86">
        <v>10880.683000000001</v>
      </c>
      <c r="F459" s="86">
        <v>54403.415000000008</v>
      </c>
      <c r="G459" t="s">
        <v>389</v>
      </c>
      <c r="H459" t="s">
        <v>387</v>
      </c>
    </row>
    <row r="460" spans="1:8" hidden="1" x14ac:dyDescent="0.35">
      <c r="A460" s="110">
        <v>45846</v>
      </c>
      <c r="B460" t="s">
        <v>62</v>
      </c>
      <c r="C460" t="s">
        <v>190</v>
      </c>
      <c r="D460">
        <v>2</v>
      </c>
      <c r="E460" s="86">
        <v>0</v>
      </c>
      <c r="F460" s="86">
        <v>0</v>
      </c>
      <c r="G460" t="s">
        <v>389</v>
      </c>
      <c r="H460" t="s">
        <v>387</v>
      </c>
    </row>
    <row r="461" spans="1:8" hidden="1" x14ac:dyDescent="0.35">
      <c r="A461" s="110">
        <v>45846</v>
      </c>
      <c r="B461" t="s">
        <v>62</v>
      </c>
      <c r="C461" t="s">
        <v>191</v>
      </c>
      <c r="D461">
        <v>1</v>
      </c>
      <c r="E461" s="86">
        <v>0</v>
      </c>
      <c r="F461" s="86">
        <v>0</v>
      </c>
      <c r="G461" t="s">
        <v>389</v>
      </c>
      <c r="H461" t="s">
        <v>387</v>
      </c>
    </row>
    <row r="462" spans="1:8" hidden="1" x14ac:dyDescent="0.35">
      <c r="A462" s="110">
        <v>45846</v>
      </c>
      <c r="B462" t="s">
        <v>54</v>
      </c>
      <c r="C462" t="s">
        <v>260</v>
      </c>
      <c r="D462">
        <v>2</v>
      </c>
      <c r="E462" s="86">
        <v>976.82</v>
      </c>
      <c r="F462" s="86">
        <v>1953.64</v>
      </c>
      <c r="G462" t="s">
        <v>389</v>
      </c>
      <c r="H462" t="s">
        <v>387</v>
      </c>
    </row>
    <row r="463" spans="1:8" hidden="1" x14ac:dyDescent="0.35">
      <c r="A463" s="110">
        <v>45846</v>
      </c>
      <c r="B463" t="s">
        <v>54</v>
      </c>
      <c r="C463" t="s">
        <v>166</v>
      </c>
      <c r="D463">
        <v>1</v>
      </c>
      <c r="E463" s="86">
        <v>0</v>
      </c>
      <c r="F463" s="86">
        <v>0</v>
      </c>
      <c r="G463" t="s">
        <v>389</v>
      </c>
      <c r="H463" t="s">
        <v>387</v>
      </c>
    </row>
    <row r="464" spans="1:8" hidden="1" x14ac:dyDescent="0.35">
      <c r="A464" s="110">
        <v>45846</v>
      </c>
      <c r="B464" t="s">
        <v>54</v>
      </c>
      <c r="C464" t="s">
        <v>165</v>
      </c>
      <c r="D464">
        <v>2</v>
      </c>
      <c r="E464" s="86">
        <v>1500</v>
      </c>
      <c r="F464" s="86">
        <v>3000</v>
      </c>
      <c r="G464" t="s">
        <v>389</v>
      </c>
      <c r="H464" t="s">
        <v>387</v>
      </c>
    </row>
    <row r="465" spans="1:8" hidden="1" x14ac:dyDescent="0.35">
      <c r="A465" s="110">
        <v>45846</v>
      </c>
      <c r="B465" t="s">
        <v>54</v>
      </c>
      <c r="C465" t="s">
        <v>267</v>
      </c>
      <c r="D465">
        <v>1</v>
      </c>
      <c r="E465" s="86">
        <v>7800</v>
      </c>
      <c r="F465" s="86">
        <v>7800</v>
      </c>
      <c r="G465" t="s">
        <v>389</v>
      </c>
      <c r="H465" t="s">
        <v>387</v>
      </c>
    </row>
    <row r="466" spans="1:8" hidden="1" x14ac:dyDescent="0.35">
      <c r="A466" s="110">
        <v>45846</v>
      </c>
      <c r="B466" t="s">
        <v>54</v>
      </c>
      <c r="C466" t="s">
        <v>268</v>
      </c>
      <c r="D466">
        <v>2</v>
      </c>
      <c r="E466" s="86">
        <v>4600</v>
      </c>
      <c r="F466" s="86">
        <v>9200</v>
      </c>
      <c r="G466" t="s">
        <v>389</v>
      </c>
      <c r="H466" t="s">
        <v>387</v>
      </c>
    </row>
    <row r="467" spans="1:8" hidden="1" x14ac:dyDescent="0.35">
      <c r="A467" s="110">
        <v>45846</v>
      </c>
      <c r="B467" t="s">
        <v>54</v>
      </c>
      <c r="C467" t="s">
        <v>160</v>
      </c>
      <c r="D467">
        <v>1</v>
      </c>
      <c r="E467" s="86">
        <v>2100</v>
      </c>
      <c r="F467" s="86">
        <v>2100</v>
      </c>
      <c r="G467" t="s">
        <v>389</v>
      </c>
      <c r="H467" t="s">
        <v>387</v>
      </c>
    </row>
    <row r="468" spans="1:8" hidden="1" x14ac:dyDescent="0.35">
      <c r="A468" s="110">
        <v>45846</v>
      </c>
      <c r="B468" t="s">
        <v>52</v>
      </c>
      <c r="C468" t="s">
        <v>127</v>
      </c>
      <c r="D468">
        <v>96</v>
      </c>
      <c r="E468" s="86">
        <v>1332.7061000000001</v>
      </c>
      <c r="F468" s="86">
        <v>127939.7856</v>
      </c>
      <c r="G468" t="s">
        <v>389</v>
      </c>
      <c r="H468" t="s">
        <v>387</v>
      </c>
    </row>
    <row r="469" spans="1:8" hidden="1" x14ac:dyDescent="0.35">
      <c r="A469" s="110">
        <v>45846</v>
      </c>
      <c r="B469" t="s">
        <v>353</v>
      </c>
      <c r="C469" t="s">
        <v>207</v>
      </c>
      <c r="D469">
        <v>2</v>
      </c>
      <c r="E469" s="86">
        <v>0</v>
      </c>
      <c r="F469" s="86">
        <v>0</v>
      </c>
      <c r="G469" t="s">
        <v>389</v>
      </c>
      <c r="H469" t="s">
        <v>387</v>
      </c>
    </row>
    <row r="470" spans="1:8" hidden="1" x14ac:dyDescent="0.35">
      <c r="A470" s="110">
        <v>45846</v>
      </c>
      <c r="B470" t="s">
        <v>292</v>
      </c>
      <c r="C470" t="s">
        <v>287</v>
      </c>
      <c r="D470">
        <v>1</v>
      </c>
      <c r="E470" s="86">
        <v>6999.0029999999997</v>
      </c>
      <c r="F470" s="86">
        <v>6999.0029999999997</v>
      </c>
      <c r="G470" t="s">
        <v>389</v>
      </c>
      <c r="H470" t="s">
        <v>387</v>
      </c>
    </row>
    <row r="471" spans="1:8" hidden="1" x14ac:dyDescent="0.35">
      <c r="A471" s="110">
        <v>45846</v>
      </c>
      <c r="B471" t="s">
        <v>348</v>
      </c>
      <c r="C471" t="s">
        <v>247</v>
      </c>
      <c r="D471">
        <v>200</v>
      </c>
      <c r="E471" s="86">
        <v>1034.6400000000001</v>
      </c>
      <c r="F471" s="86">
        <v>206928.00000000003</v>
      </c>
      <c r="G471" t="s">
        <v>353</v>
      </c>
      <c r="H471" t="s">
        <v>387</v>
      </c>
    </row>
    <row r="472" spans="1:8" hidden="1" x14ac:dyDescent="0.35">
      <c r="A472" s="110">
        <v>45846</v>
      </c>
      <c r="B472" t="s">
        <v>348</v>
      </c>
      <c r="C472" t="s">
        <v>246</v>
      </c>
      <c r="D472">
        <v>50</v>
      </c>
      <c r="E472" s="86">
        <v>979.44</v>
      </c>
      <c r="F472" s="86">
        <v>48972</v>
      </c>
      <c r="G472" t="s">
        <v>353</v>
      </c>
      <c r="H472" t="s">
        <v>387</v>
      </c>
    </row>
    <row r="473" spans="1:8" hidden="1" x14ac:dyDescent="0.35">
      <c r="A473" s="110">
        <v>45846</v>
      </c>
      <c r="B473" t="s">
        <v>348</v>
      </c>
      <c r="C473" t="s">
        <v>248</v>
      </c>
      <c r="D473">
        <v>25</v>
      </c>
      <c r="E473" s="86">
        <v>1295.56</v>
      </c>
      <c r="F473" s="86">
        <v>32389</v>
      </c>
      <c r="G473" t="s">
        <v>353</v>
      </c>
      <c r="H473" t="s">
        <v>387</v>
      </c>
    </row>
    <row r="474" spans="1:8" hidden="1" x14ac:dyDescent="0.35">
      <c r="A474" s="110">
        <v>45846</v>
      </c>
      <c r="B474" t="s">
        <v>348</v>
      </c>
      <c r="C474" t="s">
        <v>249</v>
      </c>
      <c r="D474">
        <v>25</v>
      </c>
      <c r="E474" s="86">
        <v>916.92</v>
      </c>
      <c r="F474" s="86">
        <v>22923</v>
      </c>
      <c r="G474" t="s">
        <v>353</v>
      </c>
      <c r="H474" t="s">
        <v>387</v>
      </c>
    </row>
    <row r="475" spans="1:8" hidden="1" x14ac:dyDescent="0.35">
      <c r="A475" s="110">
        <v>45846</v>
      </c>
      <c r="B475" t="s">
        <v>534</v>
      </c>
      <c r="C475" t="s">
        <v>161</v>
      </c>
      <c r="D475">
        <v>3</v>
      </c>
      <c r="E475" s="86">
        <v>8800</v>
      </c>
      <c r="F475" s="86">
        <v>26400</v>
      </c>
      <c r="G475" t="s">
        <v>353</v>
      </c>
      <c r="H475" t="s">
        <v>387</v>
      </c>
    </row>
    <row r="476" spans="1:8" hidden="1" x14ac:dyDescent="0.35">
      <c r="A476" s="110">
        <v>45846</v>
      </c>
      <c r="B476" t="s">
        <v>534</v>
      </c>
      <c r="C476" t="s">
        <v>153</v>
      </c>
      <c r="D476">
        <v>7</v>
      </c>
      <c r="E476" s="86">
        <v>937.5</v>
      </c>
      <c r="F476" s="86">
        <v>6562.5</v>
      </c>
      <c r="G476" t="s">
        <v>353</v>
      </c>
      <c r="H476" t="s">
        <v>387</v>
      </c>
    </row>
    <row r="477" spans="1:8" hidden="1" x14ac:dyDescent="0.35">
      <c r="A477" s="110">
        <v>45846</v>
      </c>
      <c r="B477" t="s">
        <v>534</v>
      </c>
      <c r="C477" t="s">
        <v>154</v>
      </c>
      <c r="D477">
        <v>7</v>
      </c>
      <c r="E477" s="86">
        <v>2200</v>
      </c>
      <c r="F477" s="86">
        <v>15400</v>
      </c>
      <c r="G477" t="s">
        <v>353</v>
      </c>
      <c r="H477" t="s">
        <v>387</v>
      </c>
    </row>
    <row r="478" spans="1:8" hidden="1" x14ac:dyDescent="0.35">
      <c r="A478" s="110">
        <v>45846</v>
      </c>
      <c r="B478" t="s">
        <v>534</v>
      </c>
      <c r="C478" t="s">
        <v>156</v>
      </c>
      <c r="D478">
        <v>7</v>
      </c>
      <c r="E478" s="86">
        <v>4000</v>
      </c>
      <c r="F478" s="86">
        <v>28000</v>
      </c>
      <c r="G478" t="s">
        <v>353</v>
      </c>
      <c r="H478" t="s">
        <v>387</v>
      </c>
    </row>
    <row r="479" spans="1:8" hidden="1" x14ac:dyDescent="0.35">
      <c r="A479" s="110">
        <v>45846</v>
      </c>
      <c r="B479" t="s">
        <v>53</v>
      </c>
      <c r="C479" t="s">
        <v>483</v>
      </c>
      <c r="D479">
        <v>2</v>
      </c>
      <c r="E479" s="86" t="e" vm="1">
        <v>#VALUE!</v>
      </c>
      <c r="F479" s="86" t="e" vm="1">
        <v>#VALUE!</v>
      </c>
      <c r="G479" t="s">
        <v>353</v>
      </c>
      <c r="H479" t="s">
        <v>387</v>
      </c>
    </row>
    <row r="480" spans="1:8" hidden="1" x14ac:dyDescent="0.35">
      <c r="A480" s="110">
        <v>45846</v>
      </c>
      <c r="B480" t="s">
        <v>53</v>
      </c>
      <c r="C480" t="s">
        <v>137</v>
      </c>
      <c r="D480">
        <v>2</v>
      </c>
      <c r="E480" s="86">
        <v>6000.0028000000002</v>
      </c>
      <c r="F480" s="86">
        <v>12000.0056</v>
      </c>
      <c r="G480" t="s">
        <v>353</v>
      </c>
      <c r="H480" t="s">
        <v>387</v>
      </c>
    </row>
    <row r="481" spans="1:8" hidden="1" x14ac:dyDescent="0.35">
      <c r="A481" s="110">
        <v>45846</v>
      </c>
      <c r="B481" t="s">
        <v>53</v>
      </c>
      <c r="C481" t="s">
        <v>342</v>
      </c>
      <c r="D481">
        <v>5</v>
      </c>
      <c r="E481" s="86">
        <v>0</v>
      </c>
      <c r="F481" s="86">
        <v>0</v>
      </c>
      <c r="G481" t="s">
        <v>353</v>
      </c>
      <c r="H481" t="s">
        <v>387</v>
      </c>
    </row>
    <row r="482" spans="1:8" hidden="1" x14ac:dyDescent="0.35">
      <c r="A482" s="110">
        <v>45846</v>
      </c>
      <c r="B482" t="s">
        <v>53</v>
      </c>
      <c r="C482" t="s">
        <v>312</v>
      </c>
      <c r="D482">
        <v>2</v>
      </c>
      <c r="E482" s="86">
        <v>0</v>
      </c>
      <c r="F482" s="86">
        <v>0</v>
      </c>
      <c r="G482" t="s">
        <v>353</v>
      </c>
      <c r="H482" t="s">
        <v>387</v>
      </c>
    </row>
    <row r="483" spans="1:8" hidden="1" x14ac:dyDescent="0.35">
      <c r="A483" s="110">
        <v>45846</v>
      </c>
      <c r="B483" t="s">
        <v>53</v>
      </c>
      <c r="C483" t="s">
        <v>435</v>
      </c>
      <c r="D483">
        <v>1</v>
      </c>
      <c r="E483" s="86">
        <v>0</v>
      </c>
      <c r="F483" s="86">
        <v>0</v>
      </c>
      <c r="G483" t="s">
        <v>353</v>
      </c>
      <c r="H483" t="s">
        <v>387</v>
      </c>
    </row>
    <row r="484" spans="1:8" hidden="1" x14ac:dyDescent="0.35">
      <c r="A484" s="110">
        <v>45846</v>
      </c>
      <c r="B484" t="s">
        <v>56</v>
      </c>
      <c r="C484" t="s">
        <v>168</v>
      </c>
      <c r="D484">
        <v>4</v>
      </c>
      <c r="E484" s="86">
        <v>10260</v>
      </c>
      <c r="F484" s="86">
        <v>41040</v>
      </c>
      <c r="G484" t="s">
        <v>353</v>
      </c>
      <c r="H484" t="s">
        <v>387</v>
      </c>
    </row>
    <row r="485" spans="1:8" hidden="1" x14ac:dyDescent="0.35">
      <c r="A485" s="110">
        <v>45846</v>
      </c>
      <c r="B485" t="s">
        <v>242</v>
      </c>
      <c r="C485" t="s">
        <v>330</v>
      </c>
      <c r="D485">
        <v>20</v>
      </c>
      <c r="E485" s="86">
        <v>13740.99958</v>
      </c>
      <c r="F485" s="86">
        <v>274819.99160000001</v>
      </c>
      <c r="G485" t="s">
        <v>353</v>
      </c>
      <c r="H485" t="s">
        <v>387</v>
      </c>
    </row>
    <row r="486" spans="1:8" hidden="1" x14ac:dyDescent="0.35">
      <c r="A486" s="110">
        <v>45846</v>
      </c>
      <c r="B486" t="s">
        <v>57</v>
      </c>
      <c r="C486" t="s">
        <v>220</v>
      </c>
      <c r="D486">
        <v>10</v>
      </c>
      <c r="E486" s="86">
        <v>1409.3716999999999</v>
      </c>
      <c r="F486" s="86">
        <v>14093.716999999999</v>
      </c>
      <c r="G486" t="s">
        <v>353</v>
      </c>
      <c r="H486" t="s">
        <v>387</v>
      </c>
    </row>
    <row r="487" spans="1:8" hidden="1" x14ac:dyDescent="0.35">
      <c r="A487" s="110">
        <v>45846</v>
      </c>
      <c r="B487" t="s">
        <v>57</v>
      </c>
      <c r="C487" t="s">
        <v>174</v>
      </c>
      <c r="D487">
        <v>1</v>
      </c>
      <c r="E487" s="86">
        <v>10164.447700000001</v>
      </c>
      <c r="F487" s="86">
        <v>10164.447700000001</v>
      </c>
      <c r="G487" t="s">
        <v>353</v>
      </c>
      <c r="H487" t="s">
        <v>387</v>
      </c>
    </row>
    <row r="488" spans="1:8" hidden="1" x14ac:dyDescent="0.35">
      <c r="A488" s="110">
        <v>45846</v>
      </c>
      <c r="B488" t="s">
        <v>506</v>
      </c>
      <c r="C488" t="s">
        <v>167</v>
      </c>
      <c r="D488">
        <v>360</v>
      </c>
      <c r="E488" s="86">
        <v>183.33333333333337</v>
      </c>
      <c r="F488" s="86">
        <v>66000.000000000015</v>
      </c>
      <c r="G488" t="s">
        <v>353</v>
      </c>
      <c r="H488" t="s">
        <v>387</v>
      </c>
    </row>
    <row r="489" spans="1:8" hidden="1" x14ac:dyDescent="0.35">
      <c r="A489" s="110">
        <v>45846</v>
      </c>
      <c r="B489" t="s">
        <v>240</v>
      </c>
      <c r="C489" t="s">
        <v>241</v>
      </c>
      <c r="D489">
        <v>0.01</v>
      </c>
      <c r="E489" s="86">
        <v>4394.6957999999995</v>
      </c>
      <c r="F489" s="86">
        <v>43.946957999999995</v>
      </c>
      <c r="G489" t="s">
        <v>353</v>
      </c>
      <c r="H489" t="s">
        <v>387</v>
      </c>
    </row>
    <row r="490" spans="1:8" hidden="1" x14ac:dyDescent="0.35">
      <c r="A490" s="110">
        <v>45846</v>
      </c>
      <c r="B490" t="s">
        <v>549</v>
      </c>
      <c r="C490" t="s">
        <v>152</v>
      </c>
      <c r="D490">
        <v>3</v>
      </c>
      <c r="E490" s="86">
        <v>937.5</v>
      </c>
      <c r="F490" s="86">
        <v>2812.5</v>
      </c>
      <c r="G490" t="s">
        <v>353</v>
      </c>
      <c r="H490" t="s">
        <v>387</v>
      </c>
    </row>
    <row r="491" spans="1:8" hidden="1" x14ac:dyDescent="0.35">
      <c r="A491" s="110">
        <v>45846</v>
      </c>
      <c r="B491" t="s">
        <v>347</v>
      </c>
      <c r="C491" t="s">
        <v>333</v>
      </c>
      <c r="D491">
        <v>2</v>
      </c>
      <c r="E491" s="86">
        <v>8100</v>
      </c>
      <c r="F491" s="86">
        <v>16200</v>
      </c>
      <c r="G491" t="s">
        <v>353</v>
      </c>
      <c r="H491" t="s">
        <v>387</v>
      </c>
    </row>
    <row r="492" spans="1:8" hidden="1" x14ac:dyDescent="0.35">
      <c r="A492" s="110">
        <v>45846</v>
      </c>
      <c r="B492" t="s">
        <v>292</v>
      </c>
      <c r="C492" t="s">
        <v>339</v>
      </c>
      <c r="D492">
        <v>0.01</v>
      </c>
      <c r="E492" s="86">
        <v>0</v>
      </c>
      <c r="F492" s="86">
        <v>0</v>
      </c>
      <c r="G492" t="s">
        <v>353</v>
      </c>
      <c r="H492" t="s">
        <v>387</v>
      </c>
    </row>
    <row r="493" spans="1:8" hidden="1" x14ac:dyDescent="0.35">
      <c r="A493" s="110">
        <v>45853</v>
      </c>
      <c r="B493" t="s">
        <v>385</v>
      </c>
      <c r="C493" t="s">
        <v>427</v>
      </c>
      <c r="D493">
        <v>1</v>
      </c>
      <c r="E493" s="86">
        <v>0</v>
      </c>
      <c r="F493" s="86">
        <v>0</v>
      </c>
      <c r="G493" t="s">
        <v>389</v>
      </c>
      <c r="H493" t="s">
        <v>387</v>
      </c>
    </row>
    <row r="494" spans="1:8" hidden="1" x14ac:dyDescent="0.35">
      <c r="A494" s="110">
        <v>45853</v>
      </c>
      <c r="B494" t="s">
        <v>353</v>
      </c>
      <c r="C494" t="s">
        <v>213</v>
      </c>
      <c r="D494">
        <v>1</v>
      </c>
      <c r="E494" s="86">
        <v>0</v>
      </c>
      <c r="F494" s="86">
        <v>0</v>
      </c>
      <c r="G494" t="s">
        <v>389</v>
      </c>
      <c r="H494" t="s">
        <v>387</v>
      </c>
    </row>
    <row r="495" spans="1:8" hidden="1" x14ac:dyDescent="0.35">
      <c r="A495" s="110">
        <v>45853</v>
      </c>
      <c r="B495" t="s">
        <v>50</v>
      </c>
      <c r="C495" t="s">
        <v>105</v>
      </c>
      <c r="D495">
        <v>2</v>
      </c>
      <c r="E495" s="86">
        <v>1257.7950000000001</v>
      </c>
      <c r="F495" s="86">
        <v>2515.59</v>
      </c>
      <c r="G495" t="s">
        <v>389</v>
      </c>
      <c r="H495" t="s">
        <v>387</v>
      </c>
    </row>
    <row r="496" spans="1:8" hidden="1" x14ac:dyDescent="0.35">
      <c r="A496" s="110">
        <v>45853</v>
      </c>
      <c r="B496" t="s">
        <v>50</v>
      </c>
      <c r="C496" t="s">
        <v>106</v>
      </c>
      <c r="D496">
        <v>2</v>
      </c>
      <c r="E496" s="86">
        <v>960.09761100000003</v>
      </c>
      <c r="F496" s="86">
        <v>1920.1952220000001</v>
      </c>
      <c r="G496" t="s">
        <v>389</v>
      </c>
      <c r="H496" t="s">
        <v>387</v>
      </c>
    </row>
    <row r="497" spans="1:8" hidden="1" x14ac:dyDescent="0.35">
      <c r="A497" s="110">
        <v>45853</v>
      </c>
      <c r="B497" t="s">
        <v>50</v>
      </c>
      <c r="C497" t="s">
        <v>103</v>
      </c>
      <c r="D497">
        <v>2.5</v>
      </c>
      <c r="E497" s="86">
        <v>12263.1533992</v>
      </c>
      <c r="F497" s="86">
        <v>30657.883498000003</v>
      </c>
      <c r="G497" t="s">
        <v>389</v>
      </c>
      <c r="H497" t="s">
        <v>387</v>
      </c>
    </row>
    <row r="498" spans="1:8" hidden="1" x14ac:dyDescent="0.35">
      <c r="A498" s="110">
        <v>45853</v>
      </c>
      <c r="B498" t="s">
        <v>50</v>
      </c>
      <c r="C498" t="s">
        <v>25</v>
      </c>
      <c r="D498">
        <v>5</v>
      </c>
      <c r="E498" s="86">
        <v>5563.0591675999995</v>
      </c>
      <c r="F498" s="86">
        <v>27815.295837999998</v>
      </c>
      <c r="G498" t="s">
        <v>389</v>
      </c>
      <c r="H498" t="s">
        <v>387</v>
      </c>
    </row>
    <row r="499" spans="1:8" hidden="1" x14ac:dyDescent="0.35">
      <c r="A499" s="110">
        <v>45853</v>
      </c>
      <c r="B499" t="s">
        <v>50</v>
      </c>
      <c r="C499" t="s">
        <v>113</v>
      </c>
      <c r="D499">
        <v>2</v>
      </c>
      <c r="E499" s="86">
        <v>1102.0127030000001</v>
      </c>
      <c r="F499" s="86">
        <v>2204.0254060000002</v>
      </c>
      <c r="G499" t="s">
        <v>389</v>
      </c>
      <c r="H499" t="s">
        <v>387</v>
      </c>
    </row>
    <row r="500" spans="1:8" hidden="1" x14ac:dyDescent="0.35">
      <c r="A500" s="110">
        <v>45853</v>
      </c>
      <c r="B500" t="s">
        <v>50</v>
      </c>
      <c r="C500" t="s">
        <v>326</v>
      </c>
      <c r="D500">
        <v>2</v>
      </c>
      <c r="E500" s="86">
        <v>943.9452</v>
      </c>
      <c r="F500" s="86">
        <v>1887.8904</v>
      </c>
      <c r="G500" t="s">
        <v>389</v>
      </c>
      <c r="H500" t="s">
        <v>387</v>
      </c>
    </row>
    <row r="501" spans="1:8" hidden="1" x14ac:dyDescent="0.35">
      <c r="A501" s="110">
        <v>45853</v>
      </c>
      <c r="B501" t="s">
        <v>50</v>
      </c>
      <c r="C501" t="s">
        <v>107</v>
      </c>
      <c r="D501">
        <v>1</v>
      </c>
      <c r="E501" s="86">
        <v>1064.7555930000001</v>
      </c>
      <c r="F501" s="86">
        <v>1064.7555930000001</v>
      </c>
      <c r="G501" t="s">
        <v>389</v>
      </c>
      <c r="H501" t="s">
        <v>387</v>
      </c>
    </row>
    <row r="502" spans="1:8" hidden="1" x14ac:dyDescent="0.35">
      <c r="A502" s="110">
        <v>45853</v>
      </c>
      <c r="B502" t="s">
        <v>50</v>
      </c>
      <c r="C502" t="s">
        <v>122</v>
      </c>
      <c r="D502">
        <v>1</v>
      </c>
      <c r="E502" s="86">
        <v>7804.0159999999996</v>
      </c>
      <c r="F502" s="86">
        <v>7804.0159999999996</v>
      </c>
      <c r="G502" t="s">
        <v>389</v>
      </c>
      <c r="H502" t="s">
        <v>387</v>
      </c>
    </row>
    <row r="503" spans="1:8" hidden="1" x14ac:dyDescent="0.35">
      <c r="A503" s="110">
        <v>45853</v>
      </c>
      <c r="B503" t="s">
        <v>50</v>
      </c>
      <c r="C503" t="s">
        <v>109</v>
      </c>
      <c r="D503">
        <v>1</v>
      </c>
      <c r="E503" s="86">
        <v>1357.2933</v>
      </c>
      <c r="F503" s="86">
        <v>1357.2933</v>
      </c>
      <c r="G503" t="s">
        <v>389</v>
      </c>
      <c r="H503" t="s">
        <v>387</v>
      </c>
    </row>
    <row r="504" spans="1:8" hidden="1" x14ac:dyDescent="0.35">
      <c r="A504" s="110">
        <v>45853</v>
      </c>
      <c r="B504" t="s">
        <v>50</v>
      </c>
      <c r="C504" t="s">
        <v>542</v>
      </c>
      <c r="D504">
        <v>1</v>
      </c>
      <c r="E504" s="86">
        <v>4510.3175919999994</v>
      </c>
      <c r="F504" s="86">
        <v>4510.3175919999994</v>
      </c>
      <c r="G504" t="s">
        <v>389</v>
      </c>
      <c r="H504" t="s">
        <v>387</v>
      </c>
    </row>
    <row r="505" spans="1:8" hidden="1" x14ac:dyDescent="0.35">
      <c r="A505" s="110">
        <v>45853</v>
      </c>
      <c r="B505" t="s">
        <v>50</v>
      </c>
      <c r="C505" t="s">
        <v>102</v>
      </c>
      <c r="D505">
        <v>2</v>
      </c>
      <c r="E505" s="86">
        <v>6640.4815211428577</v>
      </c>
      <c r="F505" s="86">
        <v>13280.963042285715</v>
      </c>
      <c r="G505" t="s">
        <v>389</v>
      </c>
      <c r="H505" t="s">
        <v>387</v>
      </c>
    </row>
    <row r="506" spans="1:8" hidden="1" x14ac:dyDescent="0.35">
      <c r="A506" s="110">
        <v>45853</v>
      </c>
      <c r="B506" t="s">
        <v>50</v>
      </c>
      <c r="C506" t="s">
        <v>200</v>
      </c>
      <c r="D506">
        <v>1</v>
      </c>
      <c r="E506" s="86">
        <v>3336.000008</v>
      </c>
      <c r="F506" s="86">
        <v>3336.000008</v>
      </c>
      <c r="G506" t="s">
        <v>389</v>
      </c>
      <c r="H506" t="s">
        <v>387</v>
      </c>
    </row>
    <row r="507" spans="1:8" hidden="1" x14ac:dyDescent="0.35">
      <c r="A507" s="110">
        <v>45853</v>
      </c>
      <c r="B507" t="s">
        <v>534</v>
      </c>
      <c r="C507" t="s">
        <v>158</v>
      </c>
      <c r="D507">
        <v>1</v>
      </c>
      <c r="E507" s="86">
        <v>51999.999999999993</v>
      </c>
      <c r="F507" s="86">
        <v>51999.999999999993</v>
      </c>
      <c r="G507" t="s">
        <v>389</v>
      </c>
      <c r="H507" t="s">
        <v>387</v>
      </c>
    </row>
    <row r="508" spans="1:8" hidden="1" x14ac:dyDescent="0.35">
      <c r="A508" s="110">
        <v>45853</v>
      </c>
      <c r="B508" t="s">
        <v>53</v>
      </c>
      <c r="C508" t="s">
        <v>146</v>
      </c>
      <c r="D508">
        <v>30</v>
      </c>
      <c r="E508" s="86">
        <v>110.00109999999999</v>
      </c>
      <c r="F508" s="86">
        <v>3300.0329999999999</v>
      </c>
      <c r="G508" t="s">
        <v>389</v>
      </c>
      <c r="H508" t="s">
        <v>387</v>
      </c>
    </row>
    <row r="509" spans="1:8" hidden="1" x14ac:dyDescent="0.35">
      <c r="A509" s="110">
        <v>45853</v>
      </c>
      <c r="B509" t="s">
        <v>53</v>
      </c>
      <c r="C509" t="s">
        <v>456</v>
      </c>
      <c r="D509">
        <v>30</v>
      </c>
      <c r="E509" s="86">
        <v>0</v>
      </c>
      <c r="F509" s="86">
        <v>0</v>
      </c>
      <c r="G509" t="s">
        <v>389</v>
      </c>
      <c r="H509" t="s">
        <v>387</v>
      </c>
    </row>
    <row r="510" spans="1:8" hidden="1" x14ac:dyDescent="0.35">
      <c r="A510" s="110">
        <v>45853</v>
      </c>
      <c r="B510" t="s">
        <v>53</v>
      </c>
      <c r="C510" t="s">
        <v>434</v>
      </c>
      <c r="D510">
        <v>5</v>
      </c>
      <c r="E510" s="86">
        <v>1439.9992199999999</v>
      </c>
      <c r="F510" s="86">
        <v>7199.9960999999994</v>
      </c>
      <c r="G510" t="s">
        <v>389</v>
      </c>
      <c r="H510" t="s">
        <v>387</v>
      </c>
    </row>
    <row r="511" spans="1:8" hidden="1" x14ac:dyDescent="0.35">
      <c r="A511" s="110">
        <v>45853</v>
      </c>
      <c r="B511" t="s">
        <v>53</v>
      </c>
      <c r="C511" t="s">
        <v>304</v>
      </c>
      <c r="D511">
        <v>1</v>
      </c>
      <c r="E511" s="86">
        <v>7857.75</v>
      </c>
      <c r="F511" s="86">
        <v>7857.75</v>
      </c>
      <c r="G511" t="s">
        <v>389</v>
      </c>
      <c r="H511" t="s">
        <v>387</v>
      </c>
    </row>
    <row r="512" spans="1:8" hidden="1" x14ac:dyDescent="0.35">
      <c r="A512" s="110">
        <v>45853</v>
      </c>
      <c r="B512" t="s">
        <v>53</v>
      </c>
      <c r="C512" t="s">
        <v>136</v>
      </c>
      <c r="D512">
        <v>30</v>
      </c>
      <c r="E512" s="86">
        <v>198.56100000000001</v>
      </c>
      <c r="F512" s="86">
        <v>5956.83</v>
      </c>
      <c r="G512" t="s">
        <v>389</v>
      </c>
      <c r="H512" t="s">
        <v>387</v>
      </c>
    </row>
    <row r="513" spans="1:8" hidden="1" x14ac:dyDescent="0.35">
      <c r="A513" s="110">
        <v>45853</v>
      </c>
      <c r="B513" t="s">
        <v>53</v>
      </c>
      <c r="C513" t="s">
        <v>587</v>
      </c>
      <c r="D513">
        <v>1</v>
      </c>
      <c r="E513" s="86">
        <v>2899.9949000000001</v>
      </c>
      <c r="F513" s="86">
        <v>2899.9949000000001</v>
      </c>
      <c r="G513" t="s">
        <v>389</v>
      </c>
      <c r="H513" t="s">
        <v>387</v>
      </c>
    </row>
    <row r="514" spans="1:8" hidden="1" x14ac:dyDescent="0.35">
      <c r="A514" s="110">
        <v>45853</v>
      </c>
      <c r="B514" t="s">
        <v>506</v>
      </c>
      <c r="C514" t="s">
        <v>167</v>
      </c>
      <c r="D514">
        <v>360</v>
      </c>
      <c r="E514" s="86">
        <v>183.33333333333337</v>
      </c>
      <c r="F514" s="86">
        <v>66000.000000000015</v>
      </c>
      <c r="G514" t="s">
        <v>389</v>
      </c>
      <c r="H514" t="s">
        <v>387</v>
      </c>
    </row>
    <row r="515" spans="1:8" hidden="1" x14ac:dyDescent="0.35">
      <c r="A515" s="110">
        <v>45853</v>
      </c>
      <c r="B515" t="s">
        <v>57</v>
      </c>
      <c r="C515" t="s">
        <v>173</v>
      </c>
      <c r="D515">
        <v>5</v>
      </c>
      <c r="E515" s="86">
        <v>1856.2489</v>
      </c>
      <c r="F515" s="86">
        <v>9281.2445000000007</v>
      </c>
      <c r="G515" t="s">
        <v>389</v>
      </c>
      <c r="H515" t="s">
        <v>387</v>
      </c>
    </row>
    <row r="516" spans="1:8" hidden="1" x14ac:dyDescent="0.35">
      <c r="A516" s="110">
        <v>45853</v>
      </c>
      <c r="B516" t="s">
        <v>54</v>
      </c>
      <c r="C516" t="s">
        <v>163</v>
      </c>
      <c r="D516">
        <v>1</v>
      </c>
      <c r="E516" s="86">
        <v>5300</v>
      </c>
      <c r="F516" s="86">
        <v>5300</v>
      </c>
      <c r="G516" t="s">
        <v>389</v>
      </c>
      <c r="H516" t="s">
        <v>387</v>
      </c>
    </row>
    <row r="517" spans="1:8" hidden="1" x14ac:dyDescent="0.35">
      <c r="A517" s="110">
        <v>45853</v>
      </c>
      <c r="B517" t="s">
        <v>54</v>
      </c>
      <c r="C517" t="s">
        <v>161</v>
      </c>
      <c r="D517">
        <v>1</v>
      </c>
      <c r="E517" s="86">
        <v>11499.999999999998</v>
      </c>
      <c r="F517" s="86">
        <v>11499.999999999998</v>
      </c>
      <c r="G517" t="s">
        <v>389</v>
      </c>
      <c r="H517" t="s">
        <v>387</v>
      </c>
    </row>
    <row r="518" spans="1:8" hidden="1" x14ac:dyDescent="0.35">
      <c r="A518" s="110">
        <v>45853</v>
      </c>
      <c r="B518" t="s">
        <v>54</v>
      </c>
      <c r="C518" t="s">
        <v>45</v>
      </c>
      <c r="D518">
        <v>6</v>
      </c>
      <c r="E518" s="86">
        <v>1300</v>
      </c>
      <c r="F518" s="86">
        <v>7800</v>
      </c>
      <c r="G518" t="s">
        <v>389</v>
      </c>
      <c r="H518" t="s">
        <v>387</v>
      </c>
    </row>
    <row r="519" spans="1:8" hidden="1" x14ac:dyDescent="0.35">
      <c r="A519" s="110">
        <v>45853</v>
      </c>
      <c r="B519" t="s">
        <v>54</v>
      </c>
      <c r="C519" t="s">
        <v>166</v>
      </c>
      <c r="D519">
        <v>1</v>
      </c>
      <c r="E519" s="86">
        <v>900</v>
      </c>
      <c r="F519" s="86">
        <v>900</v>
      </c>
      <c r="G519" t="s">
        <v>389</v>
      </c>
      <c r="H519" t="s">
        <v>387</v>
      </c>
    </row>
    <row r="520" spans="1:8" hidden="1" x14ac:dyDescent="0.35">
      <c r="A520" s="110">
        <v>45853</v>
      </c>
      <c r="B520" t="s">
        <v>54</v>
      </c>
      <c r="C520" t="s">
        <v>46</v>
      </c>
      <c r="D520">
        <v>2</v>
      </c>
      <c r="E520" s="86">
        <v>1400</v>
      </c>
      <c r="F520" s="86">
        <v>2800</v>
      </c>
      <c r="G520" t="s">
        <v>389</v>
      </c>
      <c r="H520" t="s">
        <v>387</v>
      </c>
    </row>
    <row r="521" spans="1:8" hidden="1" x14ac:dyDescent="0.35">
      <c r="A521" s="110">
        <v>45853</v>
      </c>
      <c r="B521" t="s">
        <v>54</v>
      </c>
      <c r="C521" t="s">
        <v>165</v>
      </c>
      <c r="D521">
        <v>1</v>
      </c>
      <c r="E521" s="86">
        <v>1800</v>
      </c>
      <c r="F521" s="86">
        <v>1800</v>
      </c>
      <c r="G521" t="s">
        <v>389</v>
      </c>
      <c r="H521" t="s">
        <v>387</v>
      </c>
    </row>
    <row r="522" spans="1:8" hidden="1" x14ac:dyDescent="0.35">
      <c r="A522" s="110">
        <v>45853</v>
      </c>
      <c r="B522" t="s">
        <v>54</v>
      </c>
      <c r="C522" t="s">
        <v>164</v>
      </c>
      <c r="D522">
        <v>3</v>
      </c>
      <c r="E522" s="86">
        <v>1500</v>
      </c>
      <c r="F522" s="86">
        <v>4500</v>
      </c>
      <c r="G522" t="s">
        <v>389</v>
      </c>
      <c r="H522" t="s">
        <v>387</v>
      </c>
    </row>
    <row r="523" spans="1:8" hidden="1" x14ac:dyDescent="0.35">
      <c r="A523" s="110">
        <v>45853</v>
      </c>
      <c r="B523" t="s">
        <v>54</v>
      </c>
      <c r="C523" t="s">
        <v>28</v>
      </c>
      <c r="D523">
        <v>1</v>
      </c>
      <c r="E523" s="86">
        <v>1200</v>
      </c>
      <c r="F523" s="86">
        <v>1200</v>
      </c>
      <c r="G523" t="s">
        <v>389</v>
      </c>
      <c r="H523" t="s">
        <v>387</v>
      </c>
    </row>
    <row r="524" spans="1:8" hidden="1" x14ac:dyDescent="0.35">
      <c r="A524" s="110">
        <v>45853</v>
      </c>
      <c r="B524" t="s">
        <v>460</v>
      </c>
      <c r="C524" t="s">
        <v>185</v>
      </c>
      <c r="D524">
        <v>6</v>
      </c>
      <c r="E524" s="86">
        <v>40500.000000000007</v>
      </c>
      <c r="F524" s="86">
        <v>243000.00000000006</v>
      </c>
      <c r="G524" t="s">
        <v>389</v>
      </c>
      <c r="H524" t="s">
        <v>387</v>
      </c>
    </row>
    <row r="525" spans="1:8" hidden="1" x14ac:dyDescent="0.35">
      <c r="A525" s="110">
        <v>45853</v>
      </c>
      <c r="B525" t="s">
        <v>346</v>
      </c>
      <c r="C525" t="s">
        <v>334</v>
      </c>
      <c r="D525">
        <v>5</v>
      </c>
      <c r="E525" s="86">
        <v>11087.84952</v>
      </c>
      <c r="F525" s="86">
        <v>55439.247600000002</v>
      </c>
      <c r="G525" t="s">
        <v>389</v>
      </c>
      <c r="H525" t="s">
        <v>387</v>
      </c>
    </row>
    <row r="526" spans="1:8" hidden="1" x14ac:dyDescent="0.35">
      <c r="A526" s="110">
        <v>45853</v>
      </c>
      <c r="B526" t="s">
        <v>346</v>
      </c>
      <c r="C526" t="s">
        <v>332</v>
      </c>
      <c r="D526">
        <v>5</v>
      </c>
      <c r="E526" s="86">
        <v>10880.683000000001</v>
      </c>
      <c r="F526" s="86">
        <v>54403.415000000008</v>
      </c>
      <c r="G526" t="s">
        <v>389</v>
      </c>
      <c r="H526" t="s">
        <v>387</v>
      </c>
    </row>
    <row r="527" spans="1:8" hidden="1" x14ac:dyDescent="0.35">
      <c r="A527" s="110">
        <v>45853</v>
      </c>
      <c r="B527" t="s">
        <v>51</v>
      </c>
      <c r="C527" t="s">
        <v>125</v>
      </c>
      <c r="D527">
        <v>2</v>
      </c>
      <c r="E527" s="86">
        <v>7297.9939999999997</v>
      </c>
      <c r="F527" s="86">
        <v>14595.987999999999</v>
      </c>
      <c r="G527" t="s">
        <v>389</v>
      </c>
      <c r="H527" t="s">
        <v>387</v>
      </c>
    </row>
    <row r="528" spans="1:8" hidden="1" x14ac:dyDescent="0.35">
      <c r="A528" s="110">
        <v>45853</v>
      </c>
      <c r="B528" t="s">
        <v>51</v>
      </c>
      <c r="C528" t="s">
        <v>350</v>
      </c>
      <c r="D528">
        <v>2</v>
      </c>
      <c r="E528" s="86">
        <v>4621.9942999999994</v>
      </c>
      <c r="F528" s="86">
        <v>9243.9885999999988</v>
      </c>
      <c r="G528" t="s">
        <v>389</v>
      </c>
      <c r="H528" t="s">
        <v>387</v>
      </c>
    </row>
    <row r="529" spans="1:8" hidden="1" x14ac:dyDescent="0.35">
      <c r="A529" s="110">
        <v>45853</v>
      </c>
      <c r="B529" t="s">
        <v>62</v>
      </c>
      <c r="C529" t="s">
        <v>190</v>
      </c>
      <c r="D529">
        <v>2</v>
      </c>
      <c r="E529" s="86">
        <v>0</v>
      </c>
      <c r="F529" s="86">
        <v>0</v>
      </c>
      <c r="G529" t="s">
        <v>389</v>
      </c>
      <c r="H529" t="s">
        <v>387</v>
      </c>
    </row>
    <row r="530" spans="1:8" hidden="1" x14ac:dyDescent="0.35">
      <c r="A530" s="110">
        <v>45853</v>
      </c>
      <c r="B530" t="s">
        <v>62</v>
      </c>
      <c r="C530" t="s">
        <v>191</v>
      </c>
      <c r="D530">
        <v>2</v>
      </c>
      <c r="E530" s="86">
        <v>0</v>
      </c>
      <c r="F530" s="86">
        <v>0</v>
      </c>
      <c r="G530" t="s">
        <v>389</v>
      </c>
      <c r="H530" t="s">
        <v>387</v>
      </c>
    </row>
    <row r="531" spans="1:8" hidden="1" x14ac:dyDescent="0.35">
      <c r="A531" s="110">
        <v>45853</v>
      </c>
      <c r="B531" t="s">
        <v>56</v>
      </c>
      <c r="C531" t="s">
        <v>168</v>
      </c>
      <c r="D531">
        <v>2</v>
      </c>
      <c r="E531" s="86">
        <v>10260</v>
      </c>
      <c r="F531" s="86">
        <v>20520</v>
      </c>
      <c r="G531" t="s">
        <v>389</v>
      </c>
      <c r="H531" t="s">
        <v>387</v>
      </c>
    </row>
    <row r="532" spans="1:8" hidden="1" x14ac:dyDescent="0.35">
      <c r="A532" s="110">
        <v>45853</v>
      </c>
      <c r="B532" t="s">
        <v>292</v>
      </c>
      <c r="C532" t="s">
        <v>285</v>
      </c>
      <c r="D532">
        <v>1</v>
      </c>
      <c r="E532" s="86">
        <v>5380.9999539999999</v>
      </c>
      <c r="F532" s="86">
        <v>5380.9999539999999</v>
      </c>
      <c r="G532" t="s">
        <v>389</v>
      </c>
      <c r="H532" t="s">
        <v>387</v>
      </c>
    </row>
    <row r="533" spans="1:8" hidden="1" x14ac:dyDescent="0.35">
      <c r="A533" s="110">
        <v>45853</v>
      </c>
      <c r="B533" t="s">
        <v>50</v>
      </c>
      <c r="C533" t="s">
        <v>528</v>
      </c>
      <c r="D533">
        <v>4</v>
      </c>
      <c r="E533" s="86">
        <v>3543.4157879999998</v>
      </c>
      <c r="F533" s="86">
        <v>14173.663151999999</v>
      </c>
      <c r="G533" t="s">
        <v>353</v>
      </c>
      <c r="H533" t="s">
        <v>387</v>
      </c>
    </row>
    <row r="534" spans="1:8" hidden="1" x14ac:dyDescent="0.35">
      <c r="A534" s="110">
        <v>45853</v>
      </c>
      <c r="B534" t="s">
        <v>50</v>
      </c>
      <c r="C534" t="s">
        <v>586</v>
      </c>
      <c r="D534">
        <v>2</v>
      </c>
      <c r="E534" s="86">
        <v>0</v>
      </c>
      <c r="F534" s="86">
        <v>0</v>
      </c>
      <c r="G534" t="s">
        <v>353</v>
      </c>
      <c r="H534" t="s">
        <v>387</v>
      </c>
    </row>
    <row r="535" spans="1:8" hidden="1" x14ac:dyDescent="0.35">
      <c r="A535" s="110">
        <v>45853</v>
      </c>
      <c r="B535" t="s">
        <v>50</v>
      </c>
      <c r="C535" t="s">
        <v>200</v>
      </c>
      <c r="D535">
        <v>2</v>
      </c>
      <c r="E535" s="86">
        <v>3336.000008</v>
      </c>
      <c r="F535" s="86">
        <v>6672.000016</v>
      </c>
      <c r="G535" t="s">
        <v>353</v>
      </c>
      <c r="H535" t="s">
        <v>387</v>
      </c>
    </row>
    <row r="536" spans="1:8" hidden="1" x14ac:dyDescent="0.35">
      <c r="A536" s="110">
        <v>45853</v>
      </c>
      <c r="B536" t="s">
        <v>50</v>
      </c>
      <c r="C536" t="s">
        <v>486</v>
      </c>
      <c r="D536">
        <v>1</v>
      </c>
      <c r="E536" s="86">
        <v>0</v>
      </c>
      <c r="F536" s="86">
        <v>0</v>
      </c>
      <c r="G536" t="s">
        <v>353</v>
      </c>
      <c r="H536" t="s">
        <v>387</v>
      </c>
    </row>
    <row r="537" spans="1:8" hidden="1" x14ac:dyDescent="0.35">
      <c r="A537" s="110">
        <v>45853</v>
      </c>
      <c r="B537" t="s">
        <v>239</v>
      </c>
      <c r="C537" t="s">
        <v>236</v>
      </c>
      <c r="D537">
        <v>6</v>
      </c>
      <c r="E537" s="86">
        <v>10129.999</v>
      </c>
      <c r="F537" s="86">
        <v>60779.993999999999</v>
      </c>
      <c r="G537" t="s">
        <v>353</v>
      </c>
      <c r="H537" t="s">
        <v>387</v>
      </c>
    </row>
    <row r="538" spans="1:8" hidden="1" x14ac:dyDescent="0.35">
      <c r="A538" s="110">
        <v>45853</v>
      </c>
      <c r="B538" t="s">
        <v>239</v>
      </c>
      <c r="C538" t="s">
        <v>235</v>
      </c>
      <c r="D538">
        <v>6</v>
      </c>
      <c r="E538" s="86">
        <v>10129.999</v>
      </c>
      <c r="F538" s="86">
        <v>60779.993999999999</v>
      </c>
      <c r="G538" t="s">
        <v>353</v>
      </c>
      <c r="H538" t="s">
        <v>387</v>
      </c>
    </row>
    <row r="539" spans="1:8" hidden="1" x14ac:dyDescent="0.35">
      <c r="A539" s="110">
        <v>45853</v>
      </c>
      <c r="B539" t="s">
        <v>239</v>
      </c>
      <c r="C539" t="s">
        <v>238</v>
      </c>
      <c r="D539">
        <v>10</v>
      </c>
      <c r="E539" s="86">
        <v>260.00479999999999</v>
      </c>
      <c r="F539" s="86">
        <v>2600.0479999999998</v>
      </c>
      <c r="G539" t="s">
        <v>353</v>
      </c>
      <c r="H539" t="s">
        <v>387</v>
      </c>
    </row>
    <row r="540" spans="1:8" hidden="1" x14ac:dyDescent="0.35">
      <c r="A540" s="110">
        <v>45853</v>
      </c>
      <c r="B540" t="s">
        <v>239</v>
      </c>
      <c r="C540" t="s">
        <v>237</v>
      </c>
      <c r="D540">
        <v>1</v>
      </c>
      <c r="E540" s="86">
        <v>1470.0048000000002</v>
      </c>
      <c r="F540" s="86">
        <v>1470.0048000000002</v>
      </c>
      <c r="G540" t="s">
        <v>353</v>
      </c>
      <c r="H540" t="s">
        <v>387</v>
      </c>
    </row>
    <row r="541" spans="1:8" hidden="1" x14ac:dyDescent="0.35">
      <c r="A541" s="110">
        <v>45853</v>
      </c>
      <c r="B541" t="s">
        <v>53</v>
      </c>
      <c r="C541" t="s">
        <v>140</v>
      </c>
      <c r="D541">
        <v>1</v>
      </c>
      <c r="E541" s="86">
        <v>9500.0004000000008</v>
      </c>
      <c r="F541" s="86">
        <v>9500.0004000000008</v>
      </c>
      <c r="G541" t="s">
        <v>353</v>
      </c>
      <c r="H541" t="s">
        <v>387</v>
      </c>
    </row>
    <row r="542" spans="1:8" hidden="1" x14ac:dyDescent="0.35">
      <c r="A542" s="110">
        <v>45853</v>
      </c>
      <c r="B542" t="s">
        <v>53</v>
      </c>
      <c r="C542" t="s">
        <v>148</v>
      </c>
      <c r="D542">
        <v>1</v>
      </c>
      <c r="E542" s="86">
        <v>8299.994999999999</v>
      </c>
      <c r="F542" s="86">
        <v>8299.994999999999</v>
      </c>
      <c r="G542" t="s">
        <v>353</v>
      </c>
      <c r="H542" t="s">
        <v>387</v>
      </c>
    </row>
    <row r="543" spans="1:8" hidden="1" x14ac:dyDescent="0.35">
      <c r="A543" s="110">
        <v>45853</v>
      </c>
      <c r="B543" t="s">
        <v>53</v>
      </c>
      <c r="C543" t="s">
        <v>149</v>
      </c>
      <c r="D543">
        <v>1</v>
      </c>
      <c r="E543" s="86">
        <v>9999.9965999999986</v>
      </c>
      <c r="F543" s="86">
        <v>9999.9965999999986</v>
      </c>
      <c r="G543" t="s">
        <v>353</v>
      </c>
      <c r="H543" t="s">
        <v>387</v>
      </c>
    </row>
    <row r="544" spans="1:8" hidden="1" x14ac:dyDescent="0.35">
      <c r="A544" s="110">
        <v>45853</v>
      </c>
      <c r="B544" t="s">
        <v>53</v>
      </c>
      <c r="C544" t="s">
        <v>226</v>
      </c>
      <c r="D544">
        <v>1</v>
      </c>
      <c r="E544" s="86">
        <v>3136.9975999999997</v>
      </c>
      <c r="F544" s="86">
        <v>3136.9975999999997</v>
      </c>
      <c r="G544" t="s">
        <v>353</v>
      </c>
      <c r="H544" t="s">
        <v>387</v>
      </c>
    </row>
    <row r="545" spans="1:8" hidden="1" x14ac:dyDescent="0.35">
      <c r="A545" s="110">
        <v>45853</v>
      </c>
      <c r="B545" t="s">
        <v>242</v>
      </c>
      <c r="C545" t="s">
        <v>245</v>
      </c>
      <c r="D545">
        <v>10</v>
      </c>
      <c r="E545" s="86">
        <v>9127.0009599999994</v>
      </c>
      <c r="F545" s="86">
        <v>91270.00959999999</v>
      </c>
      <c r="G545" t="s">
        <v>353</v>
      </c>
      <c r="H545" t="s">
        <v>387</v>
      </c>
    </row>
    <row r="546" spans="1:8" hidden="1" x14ac:dyDescent="0.35">
      <c r="A546" s="110">
        <v>45853</v>
      </c>
      <c r="B546" t="s">
        <v>242</v>
      </c>
      <c r="C546" t="s">
        <v>330</v>
      </c>
      <c r="D546">
        <v>60</v>
      </c>
      <c r="E546" s="86">
        <v>13740.99958</v>
      </c>
      <c r="F546" s="86">
        <v>824459.97479999997</v>
      </c>
      <c r="G546" t="s">
        <v>353</v>
      </c>
      <c r="H546" t="s">
        <v>387</v>
      </c>
    </row>
    <row r="547" spans="1:8" hidden="1" x14ac:dyDescent="0.35">
      <c r="A547" s="110">
        <v>45853</v>
      </c>
      <c r="B547" t="s">
        <v>57</v>
      </c>
      <c r="C547" t="s">
        <v>218</v>
      </c>
      <c r="D547">
        <v>1</v>
      </c>
      <c r="E547" s="86">
        <v>5330.05</v>
      </c>
      <c r="F547" s="86">
        <v>5330.05</v>
      </c>
      <c r="G547" t="s">
        <v>353</v>
      </c>
      <c r="H547" t="s">
        <v>387</v>
      </c>
    </row>
    <row r="548" spans="1:8" hidden="1" x14ac:dyDescent="0.35">
      <c r="A548" s="110">
        <v>45853</v>
      </c>
      <c r="B548" t="s">
        <v>54</v>
      </c>
      <c r="C548" t="s">
        <v>45</v>
      </c>
      <c r="D548">
        <v>2</v>
      </c>
      <c r="E548" s="86">
        <v>1300</v>
      </c>
      <c r="F548" s="86">
        <v>2600</v>
      </c>
      <c r="G548" t="s">
        <v>353</v>
      </c>
      <c r="H548" t="s">
        <v>387</v>
      </c>
    </row>
    <row r="549" spans="1:8" hidden="1" x14ac:dyDescent="0.35">
      <c r="A549" s="110">
        <v>45853</v>
      </c>
      <c r="B549" t="s">
        <v>240</v>
      </c>
      <c r="C549" t="s">
        <v>217</v>
      </c>
      <c r="D549">
        <v>10</v>
      </c>
      <c r="E549" s="86">
        <v>1690.0118399999999</v>
      </c>
      <c r="F549" s="86">
        <v>16900.118399999999</v>
      </c>
      <c r="G549" t="s">
        <v>353</v>
      </c>
      <c r="H549" t="s">
        <v>387</v>
      </c>
    </row>
    <row r="550" spans="1:8" hidden="1" x14ac:dyDescent="0.35">
      <c r="A550" s="110">
        <v>45853</v>
      </c>
      <c r="B550" t="s">
        <v>240</v>
      </c>
      <c r="C550" t="s">
        <v>241</v>
      </c>
      <c r="D550">
        <v>10</v>
      </c>
      <c r="E550" s="86">
        <v>4394.6957999999995</v>
      </c>
      <c r="F550" s="86">
        <v>43946.957999999999</v>
      </c>
      <c r="G550" t="s">
        <v>353</v>
      </c>
      <c r="H550" t="s">
        <v>387</v>
      </c>
    </row>
    <row r="551" spans="1:8" hidden="1" x14ac:dyDescent="0.35">
      <c r="A551" s="110">
        <v>45853</v>
      </c>
      <c r="B551" t="s">
        <v>346</v>
      </c>
      <c r="C551" t="s">
        <v>333</v>
      </c>
      <c r="D551">
        <v>5.5</v>
      </c>
      <c r="E551" s="86">
        <v>10436.292471000001</v>
      </c>
      <c r="F551" s="86">
        <v>57399.608590500007</v>
      </c>
      <c r="G551" t="s">
        <v>353</v>
      </c>
      <c r="H551" t="s">
        <v>387</v>
      </c>
    </row>
    <row r="552" spans="1:8" hidden="1" x14ac:dyDescent="0.35">
      <c r="A552" s="110">
        <v>45853</v>
      </c>
      <c r="B552" t="s">
        <v>56</v>
      </c>
      <c r="C552" t="s">
        <v>171</v>
      </c>
      <c r="D552">
        <v>1</v>
      </c>
      <c r="E552" s="86">
        <v>9300</v>
      </c>
      <c r="F552" s="86">
        <v>9300</v>
      </c>
      <c r="G552" t="s">
        <v>353</v>
      </c>
      <c r="H552" t="s">
        <v>387</v>
      </c>
    </row>
    <row r="553" spans="1:8" hidden="1" x14ac:dyDescent="0.35">
      <c r="A553" s="110">
        <v>45853</v>
      </c>
      <c r="B553" t="s">
        <v>63</v>
      </c>
      <c r="C553" t="s">
        <v>198</v>
      </c>
      <c r="D553">
        <v>1</v>
      </c>
      <c r="E553" s="86">
        <v>0</v>
      </c>
      <c r="F553" s="86">
        <v>0</v>
      </c>
      <c r="G553" t="s">
        <v>353</v>
      </c>
      <c r="H553" t="s">
        <v>387</v>
      </c>
    </row>
    <row r="554" spans="1:8" hidden="1" x14ac:dyDescent="0.35">
      <c r="A554" s="110">
        <v>45859</v>
      </c>
      <c r="B554" t="s">
        <v>460</v>
      </c>
      <c r="C554" t="s">
        <v>185</v>
      </c>
      <c r="D554">
        <v>6</v>
      </c>
      <c r="E554" s="86">
        <v>39000</v>
      </c>
      <c r="F554" s="86">
        <v>234000</v>
      </c>
      <c r="G554" t="s">
        <v>389</v>
      </c>
      <c r="H554" t="s">
        <v>387</v>
      </c>
    </row>
    <row r="555" spans="1:8" hidden="1" x14ac:dyDescent="0.35">
      <c r="A555" s="110">
        <v>45859</v>
      </c>
      <c r="B555" t="s">
        <v>460</v>
      </c>
      <c r="C555" t="s">
        <v>186</v>
      </c>
      <c r="D555">
        <v>0.75</v>
      </c>
      <c r="E555" s="86">
        <v>16500</v>
      </c>
      <c r="F555" s="86">
        <v>12375</v>
      </c>
      <c r="G555" t="s">
        <v>389</v>
      </c>
      <c r="H555" t="s">
        <v>387</v>
      </c>
    </row>
    <row r="556" spans="1:8" hidden="1" x14ac:dyDescent="0.35">
      <c r="A556" s="110">
        <v>45859</v>
      </c>
      <c r="B556" t="s">
        <v>50</v>
      </c>
      <c r="C556" t="s">
        <v>105</v>
      </c>
      <c r="D556">
        <v>2</v>
      </c>
      <c r="E556" s="86">
        <v>1257.7950000000001</v>
      </c>
      <c r="F556" s="86">
        <v>2515.59</v>
      </c>
      <c r="G556" t="s">
        <v>389</v>
      </c>
      <c r="H556" t="s">
        <v>387</v>
      </c>
    </row>
    <row r="557" spans="1:8" hidden="1" x14ac:dyDescent="0.35">
      <c r="A557" s="110">
        <v>45859</v>
      </c>
      <c r="B557" t="s">
        <v>50</v>
      </c>
      <c r="C557" t="s">
        <v>106</v>
      </c>
      <c r="D557">
        <v>2</v>
      </c>
      <c r="E557" s="86">
        <v>960.09761100000003</v>
      </c>
      <c r="F557" s="86">
        <v>1920.1952220000001</v>
      </c>
      <c r="G557" t="s">
        <v>389</v>
      </c>
      <c r="H557" t="s">
        <v>387</v>
      </c>
    </row>
    <row r="558" spans="1:8" hidden="1" x14ac:dyDescent="0.35">
      <c r="A558" s="110">
        <v>45859</v>
      </c>
      <c r="B558" t="s">
        <v>50</v>
      </c>
      <c r="C558" t="s">
        <v>326</v>
      </c>
      <c r="D558">
        <v>2</v>
      </c>
      <c r="E558" s="86">
        <v>943.9452</v>
      </c>
      <c r="F558" s="86">
        <v>1887.8904</v>
      </c>
      <c r="G558" t="s">
        <v>389</v>
      </c>
      <c r="H558" t="s">
        <v>387</v>
      </c>
    </row>
    <row r="559" spans="1:8" hidden="1" x14ac:dyDescent="0.35">
      <c r="A559" s="110">
        <v>45859</v>
      </c>
      <c r="B559" t="s">
        <v>50</v>
      </c>
      <c r="C559" t="s">
        <v>107</v>
      </c>
      <c r="D559">
        <v>1</v>
      </c>
      <c r="E559" s="86">
        <v>1064.7555930000001</v>
      </c>
      <c r="F559" s="86">
        <v>1064.7555930000001</v>
      </c>
      <c r="G559" t="s">
        <v>389</v>
      </c>
      <c r="H559" t="s">
        <v>387</v>
      </c>
    </row>
    <row r="560" spans="1:8" hidden="1" x14ac:dyDescent="0.35">
      <c r="A560" s="110">
        <v>45859</v>
      </c>
      <c r="B560" t="s">
        <v>50</v>
      </c>
      <c r="C560" t="s">
        <v>111</v>
      </c>
      <c r="D560">
        <v>1</v>
      </c>
      <c r="E560" s="86">
        <v>0</v>
      </c>
      <c r="F560" s="86">
        <v>0</v>
      </c>
      <c r="G560" t="s">
        <v>389</v>
      </c>
      <c r="H560" t="s">
        <v>387</v>
      </c>
    </row>
    <row r="561" spans="1:8" hidden="1" x14ac:dyDescent="0.35">
      <c r="A561" s="110">
        <v>45859</v>
      </c>
      <c r="B561" t="s">
        <v>50</v>
      </c>
      <c r="C561" t="s">
        <v>110</v>
      </c>
      <c r="D561">
        <v>1</v>
      </c>
      <c r="E561" s="86">
        <v>26574.02</v>
      </c>
      <c r="F561" s="86">
        <v>26574.02</v>
      </c>
      <c r="G561" t="s">
        <v>389</v>
      </c>
      <c r="H561" t="s">
        <v>387</v>
      </c>
    </row>
    <row r="562" spans="1:8" hidden="1" x14ac:dyDescent="0.35">
      <c r="A562" s="110">
        <v>45859</v>
      </c>
      <c r="B562" t="s">
        <v>50</v>
      </c>
      <c r="C562" t="s">
        <v>108</v>
      </c>
      <c r="D562">
        <v>1</v>
      </c>
      <c r="E562" s="86">
        <v>0</v>
      </c>
      <c r="F562" s="86">
        <v>0</v>
      </c>
      <c r="G562" t="s">
        <v>389</v>
      </c>
      <c r="H562" t="s">
        <v>387</v>
      </c>
    </row>
    <row r="563" spans="1:8" hidden="1" x14ac:dyDescent="0.35">
      <c r="A563" s="110">
        <v>45859</v>
      </c>
      <c r="B563" t="s">
        <v>50</v>
      </c>
      <c r="C563" t="s">
        <v>102</v>
      </c>
      <c r="D563">
        <v>3.5</v>
      </c>
      <c r="E563" s="86">
        <v>6640.4815211428577</v>
      </c>
      <c r="F563" s="86">
        <v>23241.685324000002</v>
      </c>
      <c r="G563" t="s">
        <v>389</v>
      </c>
      <c r="H563" t="s">
        <v>387</v>
      </c>
    </row>
    <row r="564" spans="1:8" hidden="1" x14ac:dyDescent="0.35">
      <c r="A564" s="110">
        <v>45859</v>
      </c>
      <c r="B564" t="s">
        <v>534</v>
      </c>
      <c r="C564" t="s">
        <v>230</v>
      </c>
      <c r="D564">
        <v>7</v>
      </c>
      <c r="E564" s="86">
        <v>0</v>
      </c>
      <c r="F564" s="86">
        <v>0</v>
      </c>
      <c r="G564" t="s">
        <v>389</v>
      </c>
      <c r="H564" t="s">
        <v>387</v>
      </c>
    </row>
    <row r="565" spans="1:8" hidden="1" x14ac:dyDescent="0.35">
      <c r="A565" s="110">
        <v>45859</v>
      </c>
      <c r="B565" t="s">
        <v>534</v>
      </c>
      <c r="C565" t="s">
        <v>229</v>
      </c>
      <c r="D565">
        <v>28</v>
      </c>
      <c r="E565" s="86">
        <v>1000</v>
      </c>
      <c r="F565" s="86">
        <v>28000</v>
      </c>
      <c r="G565" t="s">
        <v>389</v>
      </c>
      <c r="H565" t="s">
        <v>387</v>
      </c>
    </row>
    <row r="566" spans="1:8" hidden="1" x14ac:dyDescent="0.35">
      <c r="A566" s="110">
        <v>45859</v>
      </c>
      <c r="B566" t="s">
        <v>534</v>
      </c>
      <c r="C566" t="s">
        <v>157</v>
      </c>
      <c r="D566">
        <v>5</v>
      </c>
      <c r="E566" s="86">
        <v>3000</v>
      </c>
      <c r="F566" s="86">
        <v>15000</v>
      </c>
      <c r="G566" t="s">
        <v>389</v>
      </c>
      <c r="H566" t="s">
        <v>387</v>
      </c>
    </row>
    <row r="567" spans="1:8" hidden="1" x14ac:dyDescent="0.35">
      <c r="A567" s="110">
        <v>45859</v>
      </c>
      <c r="B567" t="s">
        <v>534</v>
      </c>
      <c r="C567" t="s">
        <v>514</v>
      </c>
      <c r="D567">
        <v>1</v>
      </c>
      <c r="E567" s="86">
        <v>0</v>
      </c>
      <c r="F567" s="86">
        <v>0</v>
      </c>
      <c r="G567" t="s">
        <v>389</v>
      </c>
      <c r="H567" t="s">
        <v>387</v>
      </c>
    </row>
    <row r="568" spans="1:8" hidden="1" x14ac:dyDescent="0.35">
      <c r="A568" s="110">
        <v>45859</v>
      </c>
      <c r="B568" t="s">
        <v>53</v>
      </c>
      <c r="C568" t="s">
        <v>137</v>
      </c>
      <c r="D568">
        <v>1</v>
      </c>
      <c r="E568" s="86">
        <v>6000</v>
      </c>
      <c r="F568" s="86">
        <v>6000</v>
      </c>
      <c r="G568" t="s">
        <v>389</v>
      </c>
      <c r="H568" t="s">
        <v>387</v>
      </c>
    </row>
    <row r="569" spans="1:8" hidden="1" x14ac:dyDescent="0.35">
      <c r="A569" s="110">
        <v>45859</v>
      </c>
      <c r="B569" t="s">
        <v>53</v>
      </c>
      <c r="C569" t="s">
        <v>147</v>
      </c>
      <c r="D569">
        <v>30</v>
      </c>
      <c r="E569" s="86">
        <v>342.8777</v>
      </c>
      <c r="F569" s="86">
        <v>10286.331</v>
      </c>
      <c r="G569" t="s">
        <v>389</v>
      </c>
      <c r="H569" t="s">
        <v>387</v>
      </c>
    </row>
    <row r="570" spans="1:8" hidden="1" x14ac:dyDescent="0.35">
      <c r="A570" s="110">
        <v>45859</v>
      </c>
      <c r="B570" t="s">
        <v>53</v>
      </c>
      <c r="C570" t="s">
        <v>453</v>
      </c>
      <c r="D570">
        <v>10</v>
      </c>
      <c r="E570" s="86">
        <v>0</v>
      </c>
      <c r="F570" s="86">
        <v>0</v>
      </c>
      <c r="G570" t="s">
        <v>389</v>
      </c>
      <c r="H570" t="s">
        <v>387</v>
      </c>
    </row>
    <row r="571" spans="1:8" hidden="1" x14ac:dyDescent="0.35">
      <c r="A571" s="110">
        <v>45859</v>
      </c>
      <c r="B571" t="s">
        <v>53</v>
      </c>
      <c r="C571" t="s">
        <v>139</v>
      </c>
      <c r="D571">
        <v>1</v>
      </c>
      <c r="E571" s="86">
        <v>800.00359999999989</v>
      </c>
      <c r="F571" s="86">
        <v>800.00359999999989</v>
      </c>
      <c r="G571" t="s">
        <v>389</v>
      </c>
      <c r="H571" t="s">
        <v>387</v>
      </c>
    </row>
    <row r="572" spans="1:8" hidden="1" x14ac:dyDescent="0.35">
      <c r="A572" s="110">
        <v>45859</v>
      </c>
      <c r="B572" t="s">
        <v>53</v>
      </c>
      <c r="C572" t="s">
        <v>148</v>
      </c>
      <c r="D572">
        <v>1</v>
      </c>
      <c r="E572" s="86">
        <v>8299.994999999999</v>
      </c>
      <c r="F572" s="86">
        <v>8299.994999999999</v>
      </c>
      <c r="G572" t="s">
        <v>389</v>
      </c>
      <c r="H572" t="s">
        <v>387</v>
      </c>
    </row>
    <row r="573" spans="1:8" hidden="1" x14ac:dyDescent="0.35">
      <c r="A573" s="110">
        <v>45859</v>
      </c>
      <c r="B573" t="s">
        <v>53</v>
      </c>
      <c r="C573" t="s">
        <v>146</v>
      </c>
      <c r="D573">
        <v>60</v>
      </c>
      <c r="E573" s="86">
        <v>110.00109999999999</v>
      </c>
      <c r="F573" s="86">
        <v>6600.0659999999998</v>
      </c>
      <c r="G573" t="s">
        <v>389</v>
      </c>
      <c r="H573" t="s">
        <v>387</v>
      </c>
    </row>
    <row r="574" spans="1:8" hidden="1" x14ac:dyDescent="0.35">
      <c r="A574" s="110">
        <v>45859</v>
      </c>
      <c r="B574" t="s">
        <v>53</v>
      </c>
      <c r="C574" t="s">
        <v>136</v>
      </c>
      <c r="D574">
        <v>60</v>
      </c>
      <c r="E574" s="86">
        <v>198.56100000000001</v>
      </c>
      <c r="F574" s="86">
        <v>11913.66</v>
      </c>
      <c r="G574" t="s">
        <v>389</v>
      </c>
      <c r="H574" t="s">
        <v>387</v>
      </c>
    </row>
    <row r="575" spans="1:8" hidden="1" x14ac:dyDescent="0.35">
      <c r="A575" s="110">
        <v>45859</v>
      </c>
      <c r="B575" t="s">
        <v>53</v>
      </c>
      <c r="C575" t="s">
        <v>447</v>
      </c>
      <c r="D575">
        <v>30</v>
      </c>
      <c r="E575" s="86">
        <v>49.997199999999999</v>
      </c>
      <c r="F575" s="86">
        <v>1499.9159999999999</v>
      </c>
      <c r="G575" t="s">
        <v>389</v>
      </c>
      <c r="H575" t="s">
        <v>387</v>
      </c>
    </row>
    <row r="576" spans="1:8" hidden="1" x14ac:dyDescent="0.35">
      <c r="A576" s="110">
        <v>45859</v>
      </c>
      <c r="B576" t="s">
        <v>53</v>
      </c>
      <c r="C576" t="s">
        <v>144</v>
      </c>
      <c r="D576">
        <v>10</v>
      </c>
      <c r="E576" s="86">
        <v>1299.9998000000001</v>
      </c>
      <c r="F576" s="86">
        <v>12999.998</v>
      </c>
      <c r="G576" t="s">
        <v>389</v>
      </c>
      <c r="H576" t="s">
        <v>387</v>
      </c>
    </row>
    <row r="577" spans="1:8" hidden="1" x14ac:dyDescent="0.35">
      <c r="A577" s="110">
        <v>45859</v>
      </c>
      <c r="B577" t="s">
        <v>53</v>
      </c>
      <c r="C577" t="s">
        <v>138</v>
      </c>
      <c r="D577">
        <v>60</v>
      </c>
      <c r="E577" s="86">
        <v>19.000025000000001</v>
      </c>
      <c r="F577" s="86">
        <v>1140.0015000000001</v>
      </c>
      <c r="G577" t="s">
        <v>389</v>
      </c>
      <c r="H577" t="s">
        <v>387</v>
      </c>
    </row>
    <row r="578" spans="1:8" hidden="1" x14ac:dyDescent="0.35">
      <c r="A578" s="110">
        <v>45859</v>
      </c>
      <c r="B578" t="s">
        <v>53</v>
      </c>
      <c r="C578" t="s">
        <v>601</v>
      </c>
      <c r="D578">
        <v>30</v>
      </c>
      <c r="E578" s="86">
        <v>0</v>
      </c>
      <c r="F578" s="86">
        <v>0</v>
      </c>
      <c r="G578" t="s">
        <v>389</v>
      </c>
      <c r="H578" t="s">
        <v>387</v>
      </c>
    </row>
    <row r="579" spans="1:8" hidden="1" x14ac:dyDescent="0.35">
      <c r="A579" s="110">
        <v>45859</v>
      </c>
      <c r="B579" t="s">
        <v>53</v>
      </c>
      <c r="C579" t="s">
        <v>602</v>
      </c>
      <c r="D579">
        <v>30</v>
      </c>
      <c r="E579" s="86">
        <v>0</v>
      </c>
      <c r="F579" s="86">
        <v>0</v>
      </c>
      <c r="G579" t="s">
        <v>389</v>
      </c>
      <c r="H579" t="s">
        <v>387</v>
      </c>
    </row>
    <row r="580" spans="1:8" hidden="1" x14ac:dyDescent="0.35">
      <c r="A580" s="110">
        <v>45859</v>
      </c>
      <c r="B580" t="s">
        <v>346</v>
      </c>
      <c r="C580" t="s">
        <v>334</v>
      </c>
      <c r="D580">
        <v>5</v>
      </c>
      <c r="E580" s="86">
        <v>11087.84952</v>
      </c>
      <c r="F580" s="86">
        <v>55439.247600000002</v>
      </c>
      <c r="G580" t="s">
        <v>389</v>
      </c>
      <c r="H580" t="s">
        <v>387</v>
      </c>
    </row>
    <row r="581" spans="1:8" hidden="1" x14ac:dyDescent="0.35">
      <c r="A581" s="110">
        <v>45859</v>
      </c>
      <c r="B581" t="s">
        <v>346</v>
      </c>
      <c r="C581" t="s">
        <v>332</v>
      </c>
      <c r="D581">
        <v>5</v>
      </c>
      <c r="E581" s="86">
        <v>10880.683000000001</v>
      </c>
      <c r="F581" s="86">
        <v>54403.415000000008</v>
      </c>
      <c r="G581" t="s">
        <v>389</v>
      </c>
      <c r="H581" t="s">
        <v>387</v>
      </c>
    </row>
    <row r="582" spans="1:8" hidden="1" x14ac:dyDescent="0.35">
      <c r="A582" s="110">
        <v>45859</v>
      </c>
      <c r="B582" t="s">
        <v>57</v>
      </c>
      <c r="C582" t="s">
        <v>218</v>
      </c>
      <c r="D582">
        <v>1</v>
      </c>
      <c r="E582" s="86">
        <v>5330.05</v>
      </c>
      <c r="F582" s="86">
        <v>5330.05</v>
      </c>
      <c r="G582" t="s">
        <v>389</v>
      </c>
      <c r="H582" t="s">
        <v>387</v>
      </c>
    </row>
    <row r="583" spans="1:8" hidden="1" x14ac:dyDescent="0.35">
      <c r="A583" s="110">
        <v>45859</v>
      </c>
      <c r="B583" t="s">
        <v>506</v>
      </c>
      <c r="C583" t="s">
        <v>167</v>
      </c>
      <c r="D583">
        <v>360</v>
      </c>
      <c r="E583" s="86">
        <v>183.33333333333337</v>
      </c>
      <c r="F583" s="86">
        <v>66000.000000000015</v>
      </c>
      <c r="G583" t="s">
        <v>389</v>
      </c>
      <c r="H583" t="s">
        <v>387</v>
      </c>
    </row>
    <row r="584" spans="1:8" hidden="1" x14ac:dyDescent="0.35">
      <c r="A584" s="110">
        <v>45859</v>
      </c>
      <c r="B584" t="s">
        <v>63</v>
      </c>
      <c r="C584" t="s">
        <v>298</v>
      </c>
      <c r="D584">
        <v>1</v>
      </c>
      <c r="E584" s="86">
        <v>0</v>
      </c>
      <c r="F584" s="86">
        <v>0</v>
      </c>
      <c r="G584" t="s">
        <v>389</v>
      </c>
      <c r="H584" t="s">
        <v>387</v>
      </c>
    </row>
    <row r="585" spans="1:8" hidden="1" x14ac:dyDescent="0.35">
      <c r="A585" s="110">
        <v>45859</v>
      </c>
      <c r="B585" t="s">
        <v>63</v>
      </c>
      <c r="C585" t="s">
        <v>193</v>
      </c>
      <c r="D585">
        <v>8</v>
      </c>
      <c r="E585" s="86">
        <v>3400.0001750000001</v>
      </c>
      <c r="F585" s="86">
        <v>27200.001400000001</v>
      </c>
      <c r="G585" t="s">
        <v>389</v>
      </c>
      <c r="H585" t="s">
        <v>387</v>
      </c>
    </row>
    <row r="586" spans="1:8" hidden="1" x14ac:dyDescent="0.35">
      <c r="A586" s="110">
        <v>45859</v>
      </c>
      <c r="B586" t="s">
        <v>54</v>
      </c>
      <c r="C586" t="s">
        <v>263</v>
      </c>
      <c r="D586">
        <v>1</v>
      </c>
      <c r="E586" s="86">
        <v>900</v>
      </c>
      <c r="F586" s="86">
        <v>900</v>
      </c>
      <c r="G586" t="s">
        <v>389</v>
      </c>
      <c r="H586" t="s">
        <v>387</v>
      </c>
    </row>
    <row r="587" spans="1:8" hidden="1" x14ac:dyDescent="0.35">
      <c r="A587" s="110">
        <v>45859</v>
      </c>
      <c r="B587" t="s">
        <v>54</v>
      </c>
      <c r="C587" t="s">
        <v>27</v>
      </c>
      <c r="D587">
        <v>1</v>
      </c>
      <c r="E587" s="86">
        <v>1500</v>
      </c>
      <c r="F587" s="86">
        <v>1500</v>
      </c>
      <c r="G587" t="s">
        <v>389</v>
      </c>
      <c r="H587" t="s">
        <v>387</v>
      </c>
    </row>
    <row r="588" spans="1:8" hidden="1" x14ac:dyDescent="0.35">
      <c r="A588" s="110">
        <v>45859</v>
      </c>
      <c r="B588" t="s">
        <v>54</v>
      </c>
      <c r="C588" t="s">
        <v>161</v>
      </c>
      <c r="D588">
        <v>1</v>
      </c>
      <c r="E588" s="86">
        <v>11499.999999999998</v>
      </c>
      <c r="F588" s="86">
        <v>11499.999999999998</v>
      </c>
      <c r="G588" t="s">
        <v>389</v>
      </c>
      <c r="H588" t="s">
        <v>387</v>
      </c>
    </row>
    <row r="589" spans="1:8" hidden="1" x14ac:dyDescent="0.35">
      <c r="A589" s="110">
        <v>45859</v>
      </c>
      <c r="B589" t="s">
        <v>54</v>
      </c>
      <c r="C589" t="s">
        <v>159</v>
      </c>
      <c r="D589">
        <v>2</v>
      </c>
      <c r="E589" s="86">
        <v>828.75</v>
      </c>
      <c r="F589" s="86">
        <v>1657.5</v>
      </c>
      <c r="G589" t="s">
        <v>389</v>
      </c>
      <c r="H589" t="s">
        <v>387</v>
      </c>
    </row>
    <row r="590" spans="1:8" hidden="1" x14ac:dyDescent="0.35">
      <c r="A590" s="110">
        <v>45859</v>
      </c>
      <c r="B590" t="s">
        <v>54</v>
      </c>
      <c r="C590" t="s">
        <v>165</v>
      </c>
      <c r="D590">
        <v>1</v>
      </c>
      <c r="E590" s="86">
        <v>1800</v>
      </c>
      <c r="F590" s="86">
        <v>1800</v>
      </c>
      <c r="G590" t="s">
        <v>389</v>
      </c>
      <c r="H590" t="s">
        <v>387</v>
      </c>
    </row>
    <row r="591" spans="1:8" hidden="1" x14ac:dyDescent="0.35">
      <c r="A591" s="110">
        <v>45859</v>
      </c>
      <c r="B591" t="s">
        <v>54</v>
      </c>
      <c r="C591" t="s">
        <v>28</v>
      </c>
      <c r="D591">
        <v>1</v>
      </c>
      <c r="E591" s="86">
        <v>1200</v>
      </c>
      <c r="F591" s="86">
        <v>1200</v>
      </c>
      <c r="G591" t="s">
        <v>389</v>
      </c>
      <c r="H591" t="s">
        <v>387</v>
      </c>
    </row>
    <row r="592" spans="1:8" hidden="1" x14ac:dyDescent="0.35">
      <c r="A592" s="110">
        <v>45859</v>
      </c>
      <c r="B592" t="s">
        <v>54</v>
      </c>
      <c r="C592" t="s">
        <v>268</v>
      </c>
      <c r="D592">
        <v>1</v>
      </c>
      <c r="E592" s="86">
        <v>2300</v>
      </c>
      <c r="F592" s="86">
        <v>2300</v>
      </c>
      <c r="G592" t="s">
        <v>389</v>
      </c>
      <c r="H592" t="s">
        <v>387</v>
      </c>
    </row>
    <row r="593" spans="1:8" hidden="1" x14ac:dyDescent="0.35">
      <c r="A593" s="110">
        <v>45859</v>
      </c>
      <c r="B593" t="s">
        <v>54</v>
      </c>
      <c r="C593" t="s">
        <v>160</v>
      </c>
      <c r="D593">
        <v>1</v>
      </c>
      <c r="E593" s="86">
        <v>2800</v>
      </c>
      <c r="F593" s="86">
        <v>2800</v>
      </c>
      <c r="G593" t="s">
        <v>389</v>
      </c>
      <c r="H593" t="s">
        <v>387</v>
      </c>
    </row>
    <row r="594" spans="1:8" hidden="1" x14ac:dyDescent="0.35">
      <c r="A594" s="110">
        <v>45859</v>
      </c>
      <c r="B594" t="s">
        <v>539</v>
      </c>
      <c r="C594" t="s">
        <v>529</v>
      </c>
      <c r="D594">
        <v>0.25</v>
      </c>
      <c r="E594" s="86">
        <v>126400</v>
      </c>
      <c r="F594" s="86">
        <v>31600</v>
      </c>
      <c r="G594" t="s">
        <v>389</v>
      </c>
      <c r="H594" t="s">
        <v>387</v>
      </c>
    </row>
    <row r="595" spans="1:8" hidden="1" x14ac:dyDescent="0.35">
      <c r="A595" s="110">
        <v>45859</v>
      </c>
      <c r="B595" t="s">
        <v>539</v>
      </c>
      <c r="C595" t="s">
        <v>530</v>
      </c>
      <c r="D595">
        <v>0.25</v>
      </c>
      <c r="E595" s="86">
        <v>126400</v>
      </c>
      <c r="F595" s="86">
        <v>31600</v>
      </c>
      <c r="G595" t="s">
        <v>389</v>
      </c>
      <c r="H595" t="s">
        <v>387</v>
      </c>
    </row>
    <row r="596" spans="1:8" hidden="1" x14ac:dyDescent="0.35">
      <c r="A596" s="110">
        <v>45859</v>
      </c>
      <c r="B596" t="s">
        <v>539</v>
      </c>
      <c r="C596" t="s">
        <v>532</v>
      </c>
      <c r="D596">
        <v>0.25</v>
      </c>
      <c r="E596" s="86">
        <v>126400</v>
      </c>
      <c r="F596" s="86">
        <v>31600</v>
      </c>
      <c r="G596" t="s">
        <v>389</v>
      </c>
      <c r="H596" t="s">
        <v>387</v>
      </c>
    </row>
    <row r="597" spans="1:8" hidden="1" x14ac:dyDescent="0.35">
      <c r="A597" s="110">
        <v>45859</v>
      </c>
      <c r="B597" t="s">
        <v>353</v>
      </c>
      <c r="C597" t="s">
        <v>207</v>
      </c>
      <c r="D597">
        <v>2</v>
      </c>
      <c r="E597" s="86">
        <v>0</v>
      </c>
      <c r="F597" s="86">
        <v>0</v>
      </c>
      <c r="G597" t="s">
        <v>389</v>
      </c>
      <c r="H597" t="s">
        <v>387</v>
      </c>
    </row>
    <row r="598" spans="1:8" hidden="1" x14ac:dyDescent="0.35">
      <c r="A598" s="110">
        <v>45859</v>
      </c>
      <c r="B598" t="s">
        <v>347</v>
      </c>
      <c r="C598" t="s">
        <v>335</v>
      </c>
      <c r="D598">
        <v>10</v>
      </c>
      <c r="E598" s="86">
        <v>1925</v>
      </c>
      <c r="F598" s="86">
        <v>19250</v>
      </c>
      <c r="G598" t="s">
        <v>389</v>
      </c>
      <c r="H598" t="s">
        <v>387</v>
      </c>
    </row>
    <row r="599" spans="1:8" hidden="1" x14ac:dyDescent="0.35">
      <c r="A599" s="110">
        <v>45859</v>
      </c>
      <c r="B599" t="s">
        <v>52</v>
      </c>
      <c r="C599" t="s">
        <v>127</v>
      </c>
      <c r="D599">
        <v>96</v>
      </c>
      <c r="E599" s="86">
        <v>1681.7638750000001</v>
      </c>
      <c r="F599" s="86">
        <v>161449.33199999999</v>
      </c>
      <c r="G599" t="s">
        <v>389</v>
      </c>
      <c r="H599" t="s">
        <v>387</v>
      </c>
    </row>
    <row r="600" spans="1:8" hidden="1" x14ac:dyDescent="0.35">
      <c r="A600" s="110">
        <v>45859</v>
      </c>
      <c r="B600" t="s">
        <v>52</v>
      </c>
      <c r="C600" t="s">
        <v>129</v>
      </c>
      <c r="D600">
        <v>12</v>
      </c>
      <c r="E600" s="86">
        <v>1430.8975999999998</v>
      </c>
      <c r="F600" s="86">
        <v>17170.771199999996</v>
      </c>
      <c r="G600" t="s">
        <v>389</v>
      </c>
      <c r="H600" t="s">
        <v>387</v>
      </c>
    </row>
    <row r="601" spans="1:8" hidden="1" x14ac:dyDescent="0.35">
      <c r="A601" s="110">
        <v>45859</v>
      </c>
      <c r="B601" t="s">
        <v>52</v>
      </c>
      <c r="C601" t="s">
        <v>128</v>
      </c>
      <c r="D601">
        <v>12</v>
      </c>
      <c r="E601" s="86">
        <v>1332.7061000000001</v>
      </c>
      <c r="F601" s="86">
        <v>15992.4732</v>
      </c>
      <c r="G601" t="s">
        <v>389</v>
      </c>
      <c r="H601" t="s">
        <v>387</v>
      </c>
    </row>
    <row r="602" spans="1:8" hidden="1" x14ac:dyDescent="0.35">
      <c r="A602" s="110">
        <v>45859</v>
      </c>
      <c r="B602" t="s">
        <v>292</v>
      </c>
      <c r="C602" t="s">
        <v>311</v>
      </c>
      <c r="D602">
        <v>8</v>
      </c>
      <c r="E602" s="86">
        <v>1124.9974999999999</v>
      </c>
      <c r="F602" s="86">
        <v>8999.98</v>
      </c>
      <c r="G602" t="s">
        <v>389</v>
      </c>
      <c r="H602" t="s">
        <v>387</v>
      </c>
    </row>
    <row r="603" spans="1:8" hidden="1" x14ac:dyDescent="0.35">
      <c r="A603" s="110">
        <v>45859</v>
      </c>
      <c r="B603" t="s">
        <v>292</v>
      </c>
      <c r="C603" t="s">
        <v>303</v>
      </c>
      <c r="D603">
        <v>2</v>
      </c>
      <c r="E603" s="86">
        <v>400.00179999999995</v>
      </c>
      <c r="F603" s="86">
        <v>800.00359999999989</v>
      </c>
      <c r="G603" t="s">
        <v>389</v>
      </c>
      <c r="H603" t="s">
        <v>387</v>
      </c>
    </row>
    <row r="604" spans="1:8" hidden="1" x14ac:dyDescent="0.35">
      <c r="A604" s="110">
        <v>45859</v>
      </c>
      <c r="B604" t="s">
        <v>292</v>
      </c>
      <c r="C604" t="s">
        <v>537</v>
      </c>
      <c r="D604">
        <v>1</v>
      </c>
      <c r="E604" s="86">
        <v>0</v>
      </c>
      <c r="F604" s="86">
        <v>0</v>
      </c>
      <c r="G604" t="s">
        <v>389</v>
      </c>
      <c r="H604" t="s">
        <v>387</v>
      </c>
    </row>
    <row r="605" spans="1:8" hidden="1" x14ac:dyDescent="0.35">
      <c r="A605" s="110">
        <v>45859</v>
      </c>
      <c r="B605" t="s">
        <v>292</v>
      </c>
      <c r="C605" t="s">
        <v>538</v>
      </c>
      <c r="D605">
        <v>1</v>
      </c>
      <c r="E605" s="86">
        <v>0</v>
      </c>
      <c r="F605" s="86">
        <v>0</v>
      </c>
      <c r="G605" t="s">
        <v>389</v>
      </c>
      <c r="H605" t="s">
        <v>387</v>
      </c>
    </row>
    <row r="606" spans="1:8" hidden="1" x14ac:dyDescent="0.35">
      <c r="A606" s="110">
        <v>45859</v>
      </c>
      <c r="B606" t="s">
        <v>292</v>
      </c>
      <c r="C606" t="s">
        <v>141</v>
      </c>
      <c r="D606">
        <v>1</v>
      </c>
      <c r="E606" s="86">
        <v>400.00179999999995</v>
      </c>
      <c r="F606" s="86">
        <v>400.00179999999995</v>
      </c>
      <c r="G606" t="s">
        <v>389</v>
      </c>
      <c r="H606" t="s">
        <v>387</v>
      </c>
    </row>
    <row r="607" spans="1:8" hidden="1" x14ac:dyDescent="0.35">
      <c r="A607" s="110">
        <v>45859</v>
      </c>
      <c r="B607" t="s">
        <v>292</v>
      </c>
      <c r="C607" t="s">
        <v>434</v>
      </c>
      <c r="D607">
        <v>5</v>
      </c>
      <c r="E607" s="86">
        <v>1439.9992199999999</v>
      </c>
      <c r="F607" s="86">
        <v>7199.9960999999994</v>
      </c>
      <c r="G607" t="s">
        <v>389</v>
      </c>
      <c r="H607" t="s">
        <v>387</v>
      </c>
    </row>
    <row r="608" spans="1:8" hidden="1" x14ac:dyDescent="0.35">
      <c r="A608" s="110">
        <v>45859</v>
      </c>
      <c r="B608" t="s">
        <v>292</v>
      </c>
      <c r="C608" t="s">
        <v>304</v>
      </c>
      <c r="D608">
        <v>1</v>
      </c>
      <c r="E608" s="86">
        <v>7857.75</v>
      </c>
      <c r="F608" s="86">
        <v>7857.75</v>
      </c>
      <c r="G608" t="s">
        <v>389</v>
      </c>
      <c r="H608" t="s">
        <v>387</v>
      </c>
    </row>
    <row r="609" spans="1:8" hidden="1" x14ac:dyDescent="0.35">
      <c r="A609" s="110">
        <v>45859</v>
      </c>
      <c r="B609" t="s">
        <v>292</v>
      </c>
      <c r="C609" t="s">
        <v>451</v>
      </c>
      <c r="D609">
        <v>1</v>
      </c>
      <c r="E609" s="86">
        <v>0</v>
      </c>
      <c r="F609" s="86">
        <v>0</v>
      </c>
      <c r="G609" t="s">
        <v>389</v>
      </c>
      <c r="H609" t="s">
        <v>387</v>
      </c>
    </row>
    <row r="610" spans="1:8" hidden="1" x14ac:dyDescent="0.35">
      <c r="A610" s="110">
        <v>45859</v>
      </c>
      <c r="B610" t="s">
        <v>292</v>
      </c>
      <c r="C610" t="s">
        <v>457</v>
      </c>
      <c r="D610">
        <v>2</v>
      </c>
      <c r="E610" s="86">
        <v>0</v>
      </c>
      <c r="F610" s="86">
        <v>0</v>
      </c>
      <c r="G610" t="s">
        <v>389</v>
      </c>
      <c r="H610" t="s">
        <v>387</v>
      </c>
    </row>
    <row r="611" spans="1:8" hidden="1" x14ac:dyDescent="0.35">
      <c r="A611" s="110">
        <v>45859</v>
      </c>
      <c r="B611" t="s">
        <v>348</v>
      </c>
      <c r="C611" t="s">
        <v>247</v>
      </c>
      <c r="D611">
        <v>125</v>
      </c>
      <c r="E611" s="86">
        <v>881.52</v>
      </c>
      <c r="F611" s="86">
        <v>110190</v>
      </c>
      <c r="G611" t="s">
        <v>353</v>
      </c>
      <c r="H611" t="s">
        <v>387</v>
      </c>
    </row>
    <row r="612" spans="1:8" hidden="1" x14ac:dyDescent="0.35">
      <c r="A612" s="110">
        <v>45859</v>
      </c>
      <c r="B612" t="s">
        <v>348</v>
      </c>
      <c r="C612" t="s">
        <v>246</v>
      </c>
      <c r="D612">
        <v>50</v>
      </c>
      <c r="E612" s="86">
        <v>931.16</v>
      </c>
      <c r="F612" s="86">
        <v>46558</v>
      </c>
      <c r="G612" t="s">
        <v>353</v>
      </c>
      <c r="H612" t="s">
        <v>387</v>
      </c>
    </row>
    <row r="613" spans="1:8" hidden="1" x14ac:dyDescent="0.35">
      <c r="A613" s="110">
        <v>45859</v>
      </c>
      <c r="B613" t="s">
        <v>603</v>
      </c>
      <c r="C613" t="s">
        <v>251</v>
      </c>
      <c r="D613">
        <v>5</v>
      </c>
      <c r="E613" s="86">
        <v>0</v>
      </c>
      <c r="F613" s="86">
        <v>0</v>
      </c>
      <c r="G613" t="s">
        <v>353</v>
      </c>
      <c r="H613" t="s">
        <v>387</v>
      </c>
    </row>
    <row r="614" spans="1:8" hidden="1" x14ac:dyDescent="0.35">
      <c r="A614" s="110">
        <v>45859</v>
      </c>
      <c r="B614" t="s">
        <v>603</v>
      </c>
      <c r="C614" t="s">
        <v>200</v>
      </c>
      <c r="D614">
        <v>3</v>
      </c>
      <c r="E614" s="86">
        <v>3336.000008</v>
      </c>
      <c r="F614" s="86">
        <v>10008.000024000001</v>
      </c>
      <c r="G614" t="s">
        <v>353</v>
      </c>
      <c r="H614" t="s">
        <v>387</v>
      </c>
    </row>
    <row r="615" spans="1:8" hidden="1" x14ac:dyDescent="0.35">
      <c r="A615" s="110">
        <v>45859</v>
      </c>
      <c r="B615" t="s">
        <v>50</v>
      </c>
      <c r="C615" t="s">
        <v>25</v>
      </c>
      <c r="D615">
        <v>5</v>
      </c>
      <c r="E615" s="86">
        <v>5563.0591675999995</v>
      </c>
      <c r="F615" s="86">
        <v>27815.295837999998</v>
      </c>
      <c r="G615" t="s">
        <v>353</v>
      </c>
      <c r="H615" t="s">
        <v>387</v>
      </c>
    </row>
    <row r="616" spans="1:8" hidden="1" x14ac:dyDescent="0.35">
      <c r="A616" s="110">
        <v>45859</v>
      </c>
      <c r="B616" t="s">
        <v>603</v>
      </c>
      <c r="C616" t="s">
        <v>486</v>
      </c>
      <c r="D616">
        <v>1</v>
      </c>
      <c r="E616" s="86">
        <v>0</v>
      </c>
      <c r="F616" s="86">
        <v>0</v>
      </c>
      <c r="G616" t="s">
        <v>353</v>
      </c>
      <c r="H616" t="s">
        <v>387</v>
      </c>
    </row>
    <row r="617" spans="1:8" hidden="1" x14ac:dyDescent="0.35">
      <c r="A617" s="110">
        <v>45859</v>
      </c>
      <c r="B617" t="s">
        <v>239</v>
      </c>
      <c r="C617" t="s">
        <v>237</v>
      </c>
      <c r="D617">
        <v>2</v>
      </c>
      <c r="E617" s="86">
        <v>1470.0048000000002</v>
      </c>
      <c r="F617" s="86">
        <v>2940.0096000000003</v>
      </c>
      <c r="G617" t="s">
        <v>353</v>
      </c>
      <c r="H617" t="s">
        <v>387</v>
      </c>
    </row>
    <row r="618" spans="1:8" hidden="1" x14ac:dyDescent="0.35">
      <c r="A618" s="110">
        <v>45859</v>
      </c>
      <c r="B618" t="s">
        <v>239</v>
      </c>
      <c r="C618" t="s">
        <v>237</v>
      </c>
      <c r="D618">
        <v>3</v>
      </c>
      <c r="E618" s="86">
        <v>1470.0048000000002</v>
      </c>
      <c r="F618" s="86">
        <v>4410.0144</v>
      </c>
      <c r="G618" t="s">
        <v>353</v>
      </c>
      <c r="H618" t="s">
        <v>387</v>
      </c>
    </row>
    <row r="619" spans="1:8" hidden="1" x14ac:dyDescent="0.35">
      <c r="A619" s="110">
        <v>45859</v>
      </c>
      <c r="B619" t="s">
        <v>239</v>
      </c>
      <c r="C619" t="s">
        <v>237</v>
      </c>
      <c r="D619">
        <v>3</v>
      </c>
      <c r="E619" s="86">
        <v>1470.0048000000002</v>
      </c>
      <c r="F619" s="86">
        <v>4410.0144</v>
      </c>
      <c r="G619" t="s">
        <v>353</v>
      </c>
      <c r="H619" t="s">
        <v>387</v>
      </c>
    </row>
    <row r="620" spans="1:8" hidden="1" x14ac:dyDescent="0.35">
      <c r="A620" s="110">
        <v>45859</v>
      </c>
      <c r="B620" t="s">
        <v>239</v>
      </c>
      <c r="C620" t="s">
        <v>237</v>
      </c>
      <c r="D620">
        <v>3</v>
      </c>
      <c r="E620" s="86">
        <v>1470.0048000000002</v>
      </c>
      <c r="F620" s="86">
        <v>4410.0144</v>
      </c>
      <c r="G620" t="s">
        <v>353</v>
      </c>
      <c r="H620" t="s">
        <v>387</v>
      </c>
    </row>
    <row r="621" spans="1:8" hidden="1" x14ac:dyDescent="0.35">
      <c r="A621" s="110">
        <v>45859</v>
      </c>
      <c r="B621" t="s">
        <v>534</v>
      </c>
      <c r="C621" t="s">
        <v>230</v>
      </c>
      <c r="D621">
        <v>7</v>
      </c>
      <c r="E621" s="86">
        <v>0</v>
      </c>
      <c r="F621" s="86">
        <v>0</v>
      </c>
      <c r="G621" t="s">
        <v>353</v>
      </c>
      <c r="H621" t="s">
        <v>387</v>
      </c>
    </row>
    <row r="622" spans="1:8" hidden="1" x14ac:dyDescent="0.35">
      <c r="A622" s="110">
        <v>45859</v>
      </c>
      <c r="B622" t="s">
        <v>56</v>
      </c>
      <c r="C622" t="s">
        <v>168</v>
      </c>
      <c r="D622">
        <v>2</v>
      </c>
      <c r="E622" s="86">
        <v>10260</v>
      </c>
      <c r="F622" s="86">
        <v>20520</v>
      </c>
      <c r="G622" t="s">
        <v>353</v>
      </c>
      <c r="H622" t="s">
        <v>387</v>
      </c>
    </row>
    <row r="623" spans="1:8" hidden="1" x14ac:dyDescent="0.35">
      <c r="A623" s="110">
        <v>45859</v>
      </c>
      <c r="B623" t="s">
        <v>64</v>
      </c>
      <c r="C623" t="s">
        <v>202</v>
      </c>
      <c r="D623">
        <v>1</v>
      </c>
      <c r="E623" s="86">
        <v>0</v>
      </c>
      <c r="F623" s="86">
        <v>0</v>
      </c>
      <c r="G623" t="s">
        <v>353</v>
      </c>
      <c r="H623" t="s">
        <v>387</v>
      </c>
    </row>
    <row r="624" spans="1:8" hidden="1" x14ac:dyDescent="0.35">
      <c r="A624" s="110">
        <v>45859</v>
      </c>
      <c r="B624" t="s">
        <v>242</v>
      </c>
      <c r="C624" t="s">
        <v>330</v>
      </c>
      <c r="D624">
        <v>20</v>
      </c>
      <c r="E624" s="86">
        <v>13740.99958</v>
      </c>
      <c r="F624" s="86">
        <v>274819.99160000001</v>
      </c>
      <c r="G624" t="s">
        <v>353</v>
      </c>
      <c r="H624" t="s">
        <v>387</v>
      </c>
    </row>
    <row r="625" spans="1:8" hidden="1" x14ac:dyDescent="0.35">
      <c r="A625" s="110">
        <v>45859</v>
      </c>
      <c r="B625" t="s">
        <v>57</v>
      </c>
      <c r="C625" t="s">
        <v>222</v>
      </c>
      <c r="D625">
        <v>25</v>
      </c>
      <c r="E625" s="86">
        <v>1599.9975199999999</v>
      </c>
      <c r="F625" s="86">
        <v>39999.937999999995</v>
      </c>
      <c r="G625" t="s">
        <v>353</v>
      </c>
      <c r="H625" t="s">
        <v>387</v>
      </c>
    </row>
    <row r="626" spans="1:8" hidden="1" x14ac:dyDescent="0.35">
      <c r="A626" s="110">
        <v>45859</v>
      </c>
      <c r="B626" t="s">
        <v>57</v>
      </c>
      <c r="C626" t="s">
        <v>174</v>
      </c>
      <c r="D626">
        <v>1</v>
      </c>
      <c r="E626" s="86">
        <v>10164.459800000001</v>
      </c>
      <c r="F626" s="86">
        <v>10164.459800000001</v>
      </c>
      <c r="G626" t="s">
        <v>353</v>
      </c>
      <c r="H626" t="s">
        <v>387</v>
      </c>
    </row>
    <row r="627" spans="1:8" hidden="1" x14ac:dyDescent="0.35">
      <c r="A627" s="110">
        <v>45859</v>
      </c>
      <c r="B627" t="s">
        <v>347</v>
      </c>
      <c r="C627" t="s">
        <v>335</v>
      </c>
      <c r="D627">
        <v>10</v>
      </c>
      <c r="E627" s="86">
        <v>1925</v>
      </c>
      <c r="F627" s="86">
        <v>19250</v>
      </c>
      <c r="G627" t="s">
        <v>353</v>
      </c>
      <c r="H627" t="s">
        <v>387</v>
      </c>
    </row>
    <row r="628" spans="1:8" hidden="1" x14ac:dyDescent="0.35">
      <c r="A628" s="110">
        <v>45859</v>
      </c>
      <c r="B628" t="s">
        <v>52</v>
      </c>
      <c r="C628" t="s">
        <v>127</v>
      </c>
      <c r="D628">
        <v>24</v>
      </c>
      <c r="E628" s="86">
        <v>1681.7638750000001</v>
      </c>
      <c r="F628" s="86">
        <v>40362.332999999999</v>
      </c>
      <c r="G628" t="s">
        <v>353</v>
      </c>
      <c r="H628" t="s">
        <v>387</v>
      </c>
    </row>
    <row r="629" spans="1:8" hidden="1" x14ac:dyDescent="0.35">
      <c r="A629" s="110">
        <v>45867</v>
      </c>
      <c r="B629" t="s">
        <v>59</v>
      </c>
      <c r="C629" t="s">
        <v>185</v>
      </c>
      <c r="D629">
        <v>12</v>
      </c>
      <c r="E629" s="86">
        <v>40000</v>
      </c>
      <c r="F629" s="86">
        <v>480000</v>
      </c>
      <c r="G629" t="s">
        <v>389</v>
      </c>
      <c r="H629" t="s">
        <v>387</v>
      </c>
    </row>
    <row r="630" spans="1:8" hidden="1" x14ac:dyDescent="0.35">
      <c r="A630" s="110">
        <v>45867</v>
      </c>
      <c r="B630" t="s">
        <v>59</v>
      </c>
      <c r="C630" t="s">
        <v>186</v>
      </c>
      <c r="D630">
        <v>1.25</v>
      </c>
      <c r="E630" s="86">
        <v>16833.333333333332</v>
      </c>
      <c r="F630" s="86">
        <v>21041.666666666664</v>
      </c>
      <c r="G630" t="s">
        <v>389</v>
      </c>
      <c r="H630" t="s">
        <v>387</v>
      </c>
    </row>
    <row r="631" spans="1:8" hidden="1" x14ac:dyDescent="0.35">
      <c r="A631" s="110">
        <v>45867</v>
      </c>
      <c r="B631" t="s">
        <v>50</v>
      </c>
      <c r="C631" t="s">
        <v>109</v>
      </c>
      <c r="D631">
        <v>1</v>
      </c>
      <c r="E631" s="86">
        <v>1357.2933</v>
      </c>
      <c r="F631" s="86">
        <v>1357.2933</v>
      </c>
      <c r="G631" t="s">
        <v>389</v>
      </c>
      <c r="H631" t="s">
        <v>387</v>
      </c>
    </row>
    <row r="632" spans="1:8" hidden="1" x14ac:dyDescent="0.35">
      <c r="A632" s="110">
        <v>45867</v>
      </c>
      <c r="B632" t="s">
        <v>50</v>
      </c>
      <c r="C632" t="s">
        <v>105</v>
      </c>
      <c r="D632">
        <v>2</v>
      </c>
      <c r="E632" s="86">
        <v>1279.3571999999999</v>
      </c>
      <c r="F632" s="86">
        <v>2558.7143999999998</v>
      </c>
      <c r="G632" t="s">
        <v>389</v>
      </c>
      <c r="H632" t="s">
        <v>387</v>
      </c>
    </row>
    <row r="633" spans="1:8" hidden="1" x14ac:dyDescent="0.35">
      <c r="A633" s="110">
        <v>45867</v>
      </c>
      <c r="B633" t="s">
        <v>50</v>
      </c>
      <c r="C633" t="s">
        <v>106</v>
      </c>
      <c r="D633">
        <v>3</v>
      </c>
      <c r="E633" s="86">
        <v>960.09761100000003</v>
      </c>
      <c r="F633" s="86">
        <v>2880.292833</v>
      </c>
      <c r="G633" t="s">
        <v>389</v>
      </c>
      <c r="H633" t="s">
        <v>387</v>
      </c>
    </row>
    <row r="634" spans="1:8" hidden="1" x14ac:dyDescent="0.35">
      <c r="A634" s="110">
        <v>45867</v>
      </c>
      <c r="B634" t="s">
        <v>50</v>
      </c>
      <c r="C634" t="s">
        <v>326</v>
      </c>
      <c r="D634">
        <v>2</v>
      </c>
      <c r="E634" s="86">
        <v>959.91719999999998</v>
      </c>
      <c r="F634" s="86">
        <v>1919.8344</v>
      </c>
      <c r="G634" t="s">
        <v>389</v>
      </c>
      <c r="H634" t="s">
        <v>387</v>
      </c>
    </row>
    <row r="635" spans="1:8" hidden="1" x14ac:dyDescent="0.35">
      <c r="A635" s="110">
        <v>45867</v>
      </c>
      <c r="B635" t="s">
        <v>50</v>
      </c>
      <c r="C635" t="s">
        <v>107</v>
      </c>
      <c r="D635">
        <v>2</v>
      </c>
      <c r="E635" s="86">
        <v>1058.7055929999999</v>
      </c>
      <c r="F635" s="86">
        <v>2117.4111859999998</v>
      </c>
      <c r="G635" t="s">
        <v>389</v>
      </c>
      <c r="H635" t="s">
        <v>387</v>
      </c>
    </row>
    <row r="636" spans="1:8" hidden="1" x14ac:dyDescent="0.35">
      <c r="A636" s="110">
        <v>45867</v>
      </c>
      <c r="B636" t="s">
        <v>50</v>
      </c>
      <c r="C636" t="s">
        <v>110</v>
      </c>
      <c r="D636">
        <v>6</v>
      </c>
      <c r="E636" s="86">
        <v>4429.0033333333331</v>
      </c>
      <c r="F636" s="86">
        <v>26574.019999999997</v>
      </c>
      <c r="G636" t="s">
        <v>389</v>
      </c>
      <c r="H636" t="s">
        <v>387</v>
      </c>
    </row>
    <row r="637" spans="1:8" hidden="1" x14ac:dyDescent="0.35">
      <c r="A637" s="110">
        <v>45867</v>
      </c>
      <c r="B637" t="s">
        <v>50</v>
      </c>
      <c r="C637" t="s">
        <v>102</v>
      </c>
      <c r="D637">
        <v>3.5</v>
      </c>
      <c r="E637" s="86">
        <v>6640.4938285714288</v>
      </c>
      <c r="F637" s="86">
        <v>23241.7284</v>
      </c>
      <c r="G637" t="s">
        <v>389</v>
      </c>
      <c r="H637" t="s">
        <v>387</v>
      </c>
    </row>
    <row r="638" spans="1:8" hidden="1" x14ac:dyDescent="0.35">
      <c r="A638" s="110">
        <v>45867</v>
      </c>
      <c r="B638" t="s">
        <v>50</v>
      </c>
      <c r="C638" t="s">
        <v>335</v>
      </c>
      <c r="D638">
        <v>10</v>
      </c>
      <c r="E638" s="86">
        <v>1925</v>
      </c>
      <c r="F638" s="86">
        <v>19250</v>
      </c>
      <c r="G638" t="s">
        <v>389</v>
      </c>
      <c r="H638" t="s">
        <v>387</v>
      </c>
    </row>
    <row r="639" spans="1:8" hidden="1" x14ac:dyDescent="0.35">
      <c r="A639" s="110">
        <v>45867</v>
      </c>
      <c r="B639" t="s">
        <v>534</v>
      </c>
      <c r="C639" t="s">
        <v>229</v>
      </c>
      <c r="D639">
        <v>21</v>
      </c>
      <c r="E639" s="86">
        <v>1000</v>
      </c>
      <c r="F639" s="86">
        <v>21000</v>
      </c>
      <c r="G639" t="s">
        <v>389</v>
      </c>
      <c r="H639" t="s">
        <v>387</v>
      </c>
    </row>
    <row r="640" spans="1:8" hidden="1" x14ac:dyDescent="0.35">
      <c r="A640" s="110">
        <v>45867</v>
      </c>
      <c r="B640" t="s">
        <v>534</v>
      </c>
      <c r="C640" t="s">
        <v>157</v>
      </c>
      <c r="D640">
        <v>5</v>
      </c>
      <c r="E640" s="86">
        <v>3000</v>
      </c>
      <c r="F640" s="86">
        <v>15000</v>
      </c>
      <c r="G640" t="s">
        <v>389</v>
      </c>
      <c r="H640" t="s">
        <v>387</v>
      </c>
    </row>
    <row r="641" spans="1:8" hidden="1" x14ac:dyDescent="0.35">
      <c r="A641" s="110">
        <v>45867</v>
      </c>
      <c r="B641" t="s">
        <v>534</v>
      </c>
      <c r="C641" t="s">
        <v>514</v>
      </c>
      <c r="D641">
        <v>11</v>
      </c>
      <c r="E641" s="86">
        <v>5636.363636363636</v>
      </c>
      <c r="F641" s="86">
        <v>62000</v>
      </c>
      <c r="G641" t="s">
        <v>389</v>
      </c>
      <c r="H641" t="s">
        <v>387</v>
      </c>
    </row>
    <row r="642" spans="1:8" hidden="1" x14ac:dyDescent="0.35">
      <c r="A642" s="110">
        <v>45867</v>
      </c>
      <c r="B642" t="s">
        <v>53</v>
      </c>
      <c r="C642" t="s">
        <v>139</v>
      </c>
      <c r="D642">
        <v>2</v>
      </c>
      <c r="E642" s="86">
        <v>800.00359999999989</v>
      </c>
      <c r="F642" s="86">
        <v>1600.0071999999998</v>
      </c>
      <c r="G642" t="s">
        <v>389</v>
      </c>
      <c r="H642" t="s">
        <v>387</v>
      </c>
    </row>
    <row r="643" spans="1:8" hidden="1" x14ac:dyDescent="0.35">
      <c r="A643" s="110">
        <v>45867</v>
      </c>
      <c r="B643" t="s">
        <v>53</v>
      </c>
      <c r="C643" t="s">
        <v>144</v>
      </c>
      <c r="D643">
        <v>8</v>
      </c>
      <c r="E643" s="86">
        <v>1299.9998000000001</v>
      </c>
      <c r="F643" s="86">
        <v>10399.9984</v>
      </c>
      <c r="G643" t="s">
        <v>389</v>
      </c>
      <c r="H643" t="s">
        <v>387</v>
      </c>
    </row>
    <row r="644" spans="1:8" hidden="1" x14ac:dyDescent="0.35">
      <c r="A644" s="110">
        <v>45867</v>
      </c>
      <c r="B644" t="s">
        <v>484</v>
      </c>
      <c r="C644" t="s">
        <v>622</v>
      </c>
      <c r="D644">
        <v>30</v>
      </c>
      <c r="E644" s="86">
        <v>0</v>
      </c>
      <c r="F644" s="86">
        <v>0</v>
      </c>
      <c r="G644" t="s">
        <v>389</v>
      </c>
      <c r="H644" t="s">
        <v>387</v>
      </c>
    </row>
    <row r="645" spans="1:8" hidden="1" x14ac:dyDescent="0.35">
      <c r="A645" s="110">
        <v>45867</v>
      </c>
      <c r="B645" t="s">
        <v>53</v>
      </c>
      <c r="C645" t="s">
        <v>150</v>
      </c>
      <c r="D645">
        <v>20</v>
      </c>
      <c r="E645" s="86">
        <v>739.99969999999996</v>
      </c>
      <c r="F645" s="86">
        <v>14799.993999999999</v>
      </c>
      <c r="G645" t="s">
        <v>389</v>
      </c>
      <c r="H645" t="s">
        <v>387</v>
      </c>
    </row>
    <row r="646" spans="1:8" hidden="1" x14ac:dyDescent="0.35">
      <c r="A646" s="110">
        <v>45867</v>
      </c>
      <c r="B646" t="s">
        <v>53</v>
      </c>
      <c r="C646" t="s">
        <v>601</v>
      </c>
      <c r="D646">
        <v>30</v>
      </c>
      <c r="E646" s="86">
        <v>69.998499999999993</v>
      </c>
      <c r="F646" s="86">
        <v>2099.9549999999999</v>
      </c>
      <c r="G646" t="s">
        <v>389</v>
      </c>
      <c r="H646" t="s">
        <v>387</v>
      </c>
    </row>
    <row r="647" spans="1:8" hidden="1" x14ac:dyDescent="0.35">
      <c r="A647" s="110">
        <v>45867</v>
      </c>
      <c r="B647" t="s">
        <v>53</v>
      </c>
      <c r="C647" t="s">
        <v>602</v>
      </c>
      <c r="D647">
        <v>30</v>
      </c>
      <c r="E647" s="86">
        <v>80.005200000000002</v>
      </c>
      <c r="F647" s="86">
        <v>2400.1559999999999</v>
      </c>
      <c r="G647" t="s">
        <v>389</v>
      </c>
      <c r="H647" t="s">
        <v>387</v>
      </c>
    </row>
    <row r="648" spans="1:8" hidden="1" x14ac:dyDescent="0.35">
      <c r="A648" s="110">
        <v>45867</v>
      </c>
      <c r="B648" t="s">
        <v>53</v>
      </c>
      <c r="C648" t="s">
        <v>289</v>
      </c>
      <c r="D648">
        <v>60</v>
      </c>
      <c r="E648" s="86">
        <v>110.00109999999999</v>
      </c>
      <c r="F648" s="86">
        <v>6600.0659999999998</v>
      </c>
      <c r="G648" t="s">
        <v>389</v>
      </c>
      <c r="H648" t="s">
        <v>387</v>
      </c>
    </row>
    <row r="649" spans="1:8" hidden="1" x14ac:dyDescent="0.35">
      <c r="A649" s="110">
        <v>45867</v>
      </c>
      <c r="B649" t="s">
        <v>56</v>
      </c>
      <c r="C649" t="s">
        <v>168</v>
      </c>
      <c r="D649">
        <v>2</v>
      </c>
      <c r="E649" s="86">
        <v>10260</v>
      </c>
      <c r="F649" s="86">
        <v>20520</v>
      </c>
      <c r="G649" t="s">
        <v>389</v>
      </c>
      <c r="H649" t="s">
        <v>387</v>
      </c>
    </row>
    <row r="650" spans="1:8" hidden="1" x14ac:dyDescent="0.35">
      <c r="A650" s="110">
        <v>45867</v>
      </c>
      <c r="B650" t="s">
        <v>346</v>
      </c>
      <c r="C650" t="s">
        <v>334</v>
      </c>
      <c r="D650">
        <v>5</v>
      </c>
      <c r="E650" s="86">
        <v>11008.8583</v>
      </c>
      <c r="F650" s="86">
        <v>55044.291499999999</v>
      </c>
      <c r="G650" t="s">
        <v>389</v>
      </c>
      <c r="H650" t="s">
        <v>387</v>
      </c>
    </row>
    <row r="651" spans="1:8" hidden="1" x14ac:dyDescent="0.35">
      <c r="A651" s="110">
        <v>45867</v>
      </c>
      <c r="B651" t="s">
        <v>346</v>
      </c>
      <c r="C651" t="s">
        <v>332</v>
      </c>
      <c r="D651">
        <v>5</v>
      </c>
      <c r="E651" s="86">
        <v>11216.0224</v>
      </c>
      <c r="F651" s="86">
        <v>56080.112000000001</v>
      </c>
      <c r="G651" t="s">
        <v>389</v>
      </c>
      <c r="H651" t="s">
        <v>387</v>
      </c>
    </row>
    <row r="652" spans="1:8" hidden="1" x14ac:dyDescent="0.35">
      <c r="A652" s="110">
        <v>45867</v>
      </c>
      <c r="B652" t="s">
        <v>66</v>
      </c>
      <c r="C652" t="s">
        <v>210</v>
      </c>
      <c r="D652">
        <v>12</v>
      </c>
      <c r="E652" s="86">
        <v>591.65999199999999</v>
      </c>
      <c r="F652" s="86">
        <v>7099.9199040000003</v>
      </c>
      <c r="G652" t="s">
        <v>389</v>
      </c>
      <c r="H652" t="s">
        <v>387</v>
      </c>
    </row>
    <row r="653" spans="1:8" hidden="1" x14ac:dyDescent="0.35">
      <c r="A653" s="110">
        <v>45867</v>
      </c>
      <c r="B653" t="s">
        <v>66</v>
      </c>
      <c r="C653" t="s">
        <v>209</v>
      </c>
      <c r="D653">
        <v>12</v>
      </c>
      <c r="E653" s="86">
        <v>0</v>
      </c>
      <c r="F653" s="86">
        <v>0</v>
      </c>
      <c r="G653" t="s">
        <v>389</v>
      </c>
      <c r="H653" t="s">
        <v>387</v>
      </c>
    </row>
    <row r="654" spans="1:8" hidden="1" x14ac:dyDescent="0.35">
      <c r="A654" s="110">
        <v>45867</v>
      </c>
      <c r="B654" t="s">
        <v>506</v>
      </c>
      <c r="C654" t="s">
        <v>167</v>
      </c>
      <c r="D654">
        <v>360</v>
      </c>
      <c r="E654" s="86">
        <v>183.33333333333337</v>
      </c>
      <c r="F654" s="86">
        <v>66000.000000000015</v>
      </c>
      <c r="G654" t="s">
        <v>389</v>
      </c>
      <c r="H654" t="s">
        <v>387</v>
      </c>
    </row>
    <row r="655" spans="1:8" hidden="1" x14ac:dyDescent="0.35">
      <c r="A655" s="110">
        <v>45867</v>
      </c>
      <c r="B655" t="s">
        <v>51</v>
      </c>
      <c r="C655" t="s">
        <v>124</v>
      </c>
      <c r="D655">
        <v>1.3</v>
      </c>
      <c r="E655" s="86">
        <v>15389</v>
      </c>
      <c r="F655" s="86">
        <v>20005.7</v>
      </c>
      <c r="G655" t="s">
        <v>389</v>
      </c>
      <c r="H655" t="s">
        <v>387</v>
      </c>
    </row>
    <row r="656" spans="1:8" hidden="1" x14ac:dyDescent="0.35">
      <c r="A656" s="110">
        <v>45867</v>
      </c>
      <c r="B656" t="s">
        <v>51</v>
      </c>
      <c r="C656" t="s">
        <v>125</v>
      </c>
      <c r="D656">
        <v>2</v>
      </c>
      <c r="E656" s="86">
        <v>7297.9939999999997</v>
      </c>
      <c r="F656" s="86">
        <v>14595.987999999999</v>
      </c>
      <c r="G656" t="s">
        <v>389</v>
      </c>
      <c r="H656" t="s">
        <v>387</v>
      </c>
    </row>
    <row r="657" spans="1:8" hidden="1" x14ac:dyDescent="0.35">
      <c r="A657" s="110">
        <v>45867</v>
      </c>
      <c r="B657" t="s">
        <v>51</v>
      </c>
      <c r="C657" t="s">
        <v>350</v>
      </c>
      <c r="D657">
        <v>2</v>
      </c>
      <c r="E657" s="86">
        <v>4621.9942999999994</v>
      </c>
      <c r="F657" s="86">
        <v>9243.9885999999988</v>
      </c>
      <c r="G657" t="s">
        <v>389</v>
      </c>
      <c r="H657" t="s">
        <v>387</v>
      </c>
    </row>
    <row r="658" spans="1:8" hidden="1" x14ac:dyDescent="0.35">
      <c r="A658" s="110">
        <v>45867</v>
      </c>
      <c r="B658" t="s">
        <v>62</v>
      </c>
      <c r="C658" t="s">
        <v>190</v>
      </c>
      <c r="D658">
        <v>2</v>
      </c>
      <c r="E658" s="86">
        <v>0</v>
      </c>
      <c r="F658" s="86">
        <v>0</v>
      </c>
      <c r="G658" t="s">
        <v>389</v>
      </c>
      <c r="H658" t="s">
        <v>387</v>
      </c>
    </row>
    <row r="659" spans="1:8" hidden="1" x14ac:dyDescent="0.35">
      <c r="A659" s="110">
        <v>45867</v>
      </c>
      <c r="B659" t="s">
        <v>62</v>
      </c>
      <c r="C659" t="s">
        <v>191</v>
      </c>
      <c r="D659">
        <v>1</v>
      </c>
      <c r="E659" s="86">
        <v>0</v>
      </c>
      <c r="F659" s="86">
        <v>0</v>
      </c>
      <c r="G659" t="s">
        <v>389</v>
      </c>
      <c r="H659" t="s">
        <v>387</v>
      </c>
    </row>
    <row r="660" spans="1:8" hidden="1" x14ac:dyDescent="0.35">
      <c r="A660" s="110">
        <v>45867</v>
      </c>
      <c r="B660" t="s">
        <v>54</v>
      </c>
      <c r="C660" t="s">
        <v>263</v>
      </c>
      <c r="D660">
        <v>1</v>
      </c>
      <c r="E660" s="86">
        <v>900</v>
      </c>
      <c r="F660" s="86">
        <v>900</v>
      </c>
      <c r="G660" t="s">
        <v>389</v>
      </c>
      <c r="H660" t="s">
        <v>387</v>
      </c>
    </row>
    <row r="661" spans="1:8" hidden="1" x14ac:dyDescent="0.35">
      <c r="A661" s="110">
        <v>45867</v>
      </c>
      <c r="B661" t="s">
        <v>54</v>
      </c>
      <c r="C661" t="s">
        <v>165</v>
      </c>
      <c r="D661">
        <v>1</v>
      </c>
      <c r="E661" s="86">
        <v>1800</v>
      </c>
      <c r="F661" s="86">
        <v>1800</v>
      </c>
      <c r="G661" t="s">
        <v>389</v>
      </c>
      <c r="H661" t="s">
        <v>387</v>
      </c>
    </row>
    <row r="662" spans="1:8" hidden="1" x14ac:dyDescent="0.35">
      <c r="A662" s="110">
        <v>45867</v>
      </c>
      <c r="B662" t="s">
        <v>54</v>
      </c>
      <c r="C662" t="s">
        <v>28</v>
      </c>
      <c r="D662">
        <v>2</v>
      </c>
      <c r="E662" s="86">
        <v>1800</v>
      </c>
      <c r="F662" s="86">
        <v>3600</v>
      </c>
      <c r="G662" t="s">
        <v>389</v>
      </c>
      <c r="H662" t="s">
        <v>387</v>
      </c>
    </row>
    <row r="663" spans="1:8" hidden="1" x14ac:dyDescent="0.35">
      <c r="A663" s="110">
        <v>45867</v>
      </c>
      <c r="B663" t="s">
        <v>54</v>
      </c>
      <c r="C663" t="s">
        <v>268</v>
      </c>
      <c r="D663">
        <v>1</v>
      </c>
      <c r="E663" s="86">
        <v>2300</v>
      </c>
      <c r="F663" s="86">
        <v>2300</v>
      </c>
      <c r="G663" t="s">
        <v>389</v>
      </c>
      <c r="H663" t="s">
        <v>387</v>
      </c>
    </row>
    <row r="664" spans="1:8" hidden="1" x14ac:dyDescent="0.35">
      <c r="A664" s="110">
        <v>45867</v>
      </c>
      <c r="B664" t="s">
        <v>54</v>
      </c>
      <c r="C664" t="s">
        <v>262</v>
      </c>
      <c r="D664">
        <v>1</v>
      </c>
      <c r="E664" s="86">
        <v>2300</v>
      </c>
      <c r="F664" s="86">
        <v>2300</v>
      </c>
      <c r="G664" t="s">
        <v>389</v>
      </c>
      <c r="H664" t="s">
        <v>387</v>
      </c>
    </row>
    <row r="665" spans="1:8" hidden="1" x14ac:dyDescent="0.35">
      <c r="A665" s="110">
        <v>45867</v>
      </c>
      <c r="B665" t="s">
        <v>54</v>
      </c>
      <c r="C665" t="s">
        <v>163</v>
      </c>
      <c r="D665">
        <v>1</v>
      </c>
      <c r="E665" s="86">
        <v>5300</v>
      </c>
      <c r="F665" s="86">
        <v>5300</v>
      </c>
      <c r="G665" t="s">
        <v>389</v>
      </c>
      <c r="H665" t="s">
        <v>387</v>
      </c>
    </row>
    <row r="666" spans="1:8" hidden="1" x14ac:dyDescent="0.35">
      <c r="A666" s="110">
        <v>45867</v>
      </c>
      <c r="B666" t="s">
        <v>54</v>
      </c>
      <c r="C666" t="s">
        <v>229</v>
      </c>
      <c r="D666">
        <v>14</v>
      </c>
      <c r="E666" s="86">
        <v>1000</v>
      </c>
      <c r="F666" s="86">
        <v>14000</v>
      </c>
      <c r="G666" t="s">
        <v>389</v>
      </c>
      <c r="H666" t="s">
        <v>387</v>
      </c>
    </row>
    <row r="667" spans="1:8" hidden="1" x14ac:dyDescent="0.35">
      <c r="A667" s="110">
        <v>45867</v>
      </c>
      <c r="B667" t="s">
        <v>54</v>
      </c>
      <c r="C667" t="s">
        <v>164</v>
      </c>
      <c r="D667">
        <v>3</v>
      </c>
      <c r="E667" s="86">
        <v>1500</v>
      </c>
      <c r="F667" s="86">
        <v>4500</v>
      </c>
      <c r="G667" t="s">
        <v>389</v>
      </c>
      <c r="H667" t="s">
        <v>387</v>
      </c>
    </row>
    <row r="668" spans="1:8" hidden="1" x14ac:dyDescent="0.35">
      <c r="A668" s="110">
        <v>45867</v>
      </c>
      <c r="B668" t="s">
        <v>52</v>
      </c>
      <c r="C668" t="s">
        <v>127</v>
      </c>
      <c r="D668">
        <v>120</v>
      </c>
      <c r="E668" s="86">
        <v>1332.7061000000001</v>
      </c>
      <c r="F668" s="86">
        <v>159924.73200000002</v>
      </c>
      <c r="G668" t="s">
        <v>389</v>
      </c>
      <c r="H668" t="s">
        <v>387</v>
      </c>
    </row>
    <row r="669" spans="1:8" hidden="1" x14ac:dyDescent="0.35">
      <c r="A669" s="110">
        <v>45867</v>
      </c>
      <c r="B669" t="s">
        <v>52</v>
      </c>
      <c r="C669" t="s">
        <v>129</v>
      </c>
      <c r="D669">
        <v>12</v>
      </c>
      <c r="E669" s="86">
        <v>1430.8975999999998</v>
      </c>
      <c r="F669" s="86">
        <v>17170.771199999996</v>
      </c>
      <c r="G669" t="s">
        <v>389</v>
      </c>
      <c r="H669" t="s">
        <v>387</v>
      </c>
    </row>
    <row r="670" spans="1:8" hidden="1" x14ac:dyDescent="0.35">
      <c r="A670" s="110">
        <v>45867</v>
      </c>
      <c r="B670" t="s">
        <v>348</v>
      </c>
      <c r="C670" t="s">
        <v>247</v>
      </c>
      <c r="D670">
        <v>125</v>
      </c>
      <c r="E670" s="86">
        <v>979.44</v>
      </c>
      <c r="F670" s="86">
        <v>122430</v>
      </c>
      <c r="G670" t="s">
        <v>353</v>
      </c>
      <c r="H670" t="s">
        <v>387</v>
      </c>
    </row>
    <row r="671" spans="1:8" hidden="1" x14ac:dyDescent="0.35">
      <c r="A671" s="110">
        <v>45867</v>
      </c>
      <c r="B671" t="s">
        <v>348</v>
      </c>
      <c r="C671" t="s">
        <v>246</v>
      </c>
      <c r="D671">
        <v>50</v>
      </c>
      <c r="E671" s="86">
        <v>1034.6400000000001</v>
      </c>
      <c r="F671" s="86">
        <v>51732.000000000007</v>
      </c>
      <c r="G671" t="s">
        <v>353</v>
      </c>
      <c r="H671" t="s">
        <v>387</v>
      </c>
    </row>
    <row r="672" spans="1:8" hidden="1" x14ac:dyDescent="0.35">
      <c r="A672" s="110">
        <v>45867</v>
      </c>
      <c r="B672" t="s">
        <v>348</v>
      </c>
      <c r="C672" t="s">
        <v>249</v>
      </c>
      <c r="D672">
        <v>25</v>
      </c>
      <c r="E672" s="86">
        <v>899.88</v>
      </c>
      <c r="F672" s="86">
        <v>22497</v>
      </c>
      <c r="G672" t="s">
        <v>353</v>
      </c>
      <c r="H672" t="s">
        <v>387</v>
      </c>
    </row>
    <row r="673" spans="1:8" hidden="1" x14ac:dyDescent="0.35">
      <c r="A673" s="110">
        <v>45867</v>
      </c>
      <c r="B673" t="s">
        <v>607</v>
      </c>
      <c r="C673" t="s">
        <v>434</v>
      </c>
      <c r="D673">
        <v>1</v>
      </c>
      <c r="E673" s="86">
        <v>6450.0018</v>
      </c>
      <c r="F673" s="86">
        <v>6450.0018</v>
      </c>
      <c r="G673" t="s">
        <v>353</v>
      </c>
      <c r="H673" t="s">
        <v>387</v>
      </c>
    </row>
    <row r="674" spans="1:8" hidden="1" x14ac:dyDescent="0.35">
      <c r="A674" s="110">
        <v>45867</v>
      </c>
      <c r="B674" t="s">
        <v>50</v>
      </c>
      <c r="C674" t="s">
        <v>335</v>
      </c>
      <c r="D674">
        <v>10</v>
      </c>
      <c r="E674" s="86">
        <v>1925</v>
      </c>
      <c r="F674" s="86">
        <v>19250</v>
      </c>
      <c r="G674" t="s">
        <v>353</v>
      </c>
      <c r="H674" t="s">
        <v>387</v>
      </c>
    </row>
    <row r="675" spans="1:8" hidden="1" x14ac:dyDescent="0.35">
      <c r="A675" s="110">
        <v>45867</v>
      </c>
      <c r="B675" t="s">
        <v>603</v>
      </c>
      <c r="C675" t="s">
        <v>251</v>
      </c>
      <c r="D675">
        <v>10</v>
      </c>
      <c r="E675" s="86">
        <v>0</v>
      </c>
      <c r="F675" s="86">
        <v>0</v>
      </c>
      <c r="G675" t="s">
        <v>353</v>
      </c>
      <c r="H675" t="s">
        <v>387</v>
      </c>
    </row>
    <row r="676" spans="1:8" hidden="1" x14ac:dyDescent="0.35">
      <c r="A676" s="110">
        <v>45867</v>
      </c>
      <c r="B676" t="s">
        <v>603</v>
      </c>
      <c r="C676" t="s">
        <v>200</v>
      </c>
      <c r="D676">
        <v>5</v>
      </c>
      <c r="E676" s="86">
        <v>3336.000008</v>
      </c>
      <c r="F676" s="86">
        <v>16680.000039999999</v>
      </c>
      <c r="G676" t="s">
        <v>353</v>
      </c>
      <c r="H676" t="s">
        <v>387</v>
      </c>
    </row>
    <row r="677" spans="1:8" hidden="1" x14ac:dyDescent="0.35">
      <c r="A677" s="110">
        <v>45867</v>
      </c>
      <c r="B677" t="s">
        <v>603</v>
      </c>
      <c r="C677" t="s">
        <v>486</v>
      </c>
      <c r="D677">
        <v>1</v>
      </c>
      <c r="E677" s="86">
        <v>0</v>
      </c>
      <c r="F677" s="86">
        <v>0</v>
      </c>
      <c r="G677" t="s">
        <v>353</v>
      </c>
      <c r="H677" t="s">
        <v>387</v>
      </c>
    </row>
    <row r="678" spans="1:8" hidden="1" x14ac:dyDescent="0.35">
      <c r="A678" s="110">
        <v>45867</v>
      </c>
      <c r="B678" t="s">
        <v>239</v>
      </c>
      <c r="C678" t="s">
        <v>236</v>
      </c>
      <c r="D678">
        <v>6</v>
      </c>
      <c r="E678" s="86">
        <v>10129.999</v>
      </c>
      <c r="F678" s="86">
        <v>60779.993999999999</v>
      </c>
      <c r="G678" t="s">
        <v>353</v>
      </c>
      <c r="H678" t="s">
        <v>387</v>
      </c>
    </row>
    <row r="679" spans="1:8" hidden="1" x14ac:dyDescent="0.35">
      <c r="A679" s="110">
        <v>45867</v>
      </c>
      <c r="B679" t="s">
        <v>53</v>
      </c>
      <c r="C679" t="s">
        <v>483</v>
      </c>
      <c r="D679">
        <v>1</v>
      </c>
      <c r="E679" s="86">
        <v>0</v>
      </c>
      <c r="F679" s="86">
        <v>0</v>
      </c>
      <c r="G679" t="s">
        <v>353</v>
      </c>
      <c r="H679" t="s">
        <v>387</v>
      </c>
    </row>
    <row r="680" spans="1:8" hidden="1" x14ac:dyDescent="0.35">
      <c r="A680" s="110">
        <v>45867</v>
      </c>
      <c r="B680" t="s">
        <v>53</v>
      </c>
      <c r="C680" t="s">
        <v>226</v>
      </c>
      <c r="D680">
        <v>1</v>
      </c>
      <c r="E680" s="86">
        <v>3136.9975999999997</v>
      </c>
      <c r="F680" s="86">
        <v>3136.9975999999997</v>
      </c>
      <c r="G680" t="s">
        <v>353</v>
      </c>
      <c r="H680" t="s">
        <v>387</v>
      </c>
    </row>
    <row r="681" spans="1:8" hidden="1" x14ac:dyDescent="0.35">
      <c r="A681" s="110">
        <v>45867</v>
      </c>
      <c r="B681" t="s">
        <v>53</v>
      </c>
      <c r="C681" t="s">
        <v>137</v>
      </c>
      <c r="D681">
        <v>1</v>
      </c>
      <c r="E681" s="86">
        <v>6000.0028000000002</v>
      </c>
      <c r="F681" s="86">
        <v>6000.0028000000002</v>
      </c>
      <c r="G681" t="s">
        <v>353</v>
      </c>
      <c r="H681" t="s">
        <v>387</v>
      </c>
    </row>
    <row r="682" spans="1:8" hidden="1" x14ac:dyDescent="0.35">
      <c r="A682" s="110">
        <v>45867</v>
      </c>
      <c r="B682" t="s">
        <v>53</v>
      </c>
      <c r="C682" t="s">
        <v>149</v>
      </c>
      <c r="D682">
        <v>1</v>
      </c>
      <c r="E682" s="86">
        <v>9999.9965999999986</v>
      </c>
      <c r="F682" s="86">
        <v>9999.9965999999986</v>
      </c>
      <c r="G682" t="s">
        <v>353</v>
      </c>
      <c r="H682" t="s">
        <v>387</v>
      </c>
    </row>
    <row r="683" spans="1:8" hidden="1" x14ac:dyDescent="0.35">
      <c r="A683" s="110">
        <v>45867</v>
      </c>
      <c r="B683" t="s">
        <v>242</v>
      </c>
      <c r="C683" t="s">
        <v>330</v>
      </c>
      <c r="D683">
        <v>20</v>
      </c>
      <c r="E683" s="86">
        <v>13740.99958</v>
      </c>
      <c r="F683" s="86">
        <v>274819.99160000001</v>
      </c>
      <c r="G683" t="s">
        <v>353</v>
      </c>
      <c r="H683" t="s">
        <v>387</v>
      </c>
    </row>
    <row r="684" spans="1:8" hidden="1" x14ac:dyDescent="0.35">
      <c r="A684" s="110">
        <v>45867</v>
      </c>
      <c r="B684" t="s">
        <v>242</v>
      </c>
      <c r="C684" t="s">
        <v>245</v>
      </c>
      <c r="D684">
        <v>5</v>
      </c>
      <c r="E684" s="86">
        <v>9127.0009599999994</v>
      </c>
      <c r="F684" s="86">
        <v>45635.004799999995</v>
      </c>
      <c r="G684" t="s">
        <v>353</v>
      </c>
      <c r="H684" t="s">
        <v>387</v>
      </c>
    </row>
    <row r="685" spans="1:8" hidden="1" x14ac:dyDescent="0.35">
      <c r="A685" s="110">
        <v>45867</v>
      </c>
      <c r="B685" t="s">
        <v>346</v>
      </c>
      <c r="C685" t="s">
        <v>333</v>
      </c>
      <c r="D685">
        <v>2</v>
      </c>
      <c r="E685" s="86">
        <v>10436.292471000001</v>
      </c>
      <c r="F685" s="86">
        <v>20872.584942000001</v>
      </c>
      <c r="G685" t="s">
        <v>353</v>
      </c>
      <c r="H685" t="s">
        <v>387</v>
      </c>
    </row>
    <row r="686" spans="1:8" hidden="1" x14ac:dyDescent="0.35">
      <c r="A686" s="110">
        <v>45867</v>
      </c>
      <c r="B686" t="s">
        <v>57</v>
      </c>
      <c r="C686" t="s">
        <v>174</v>
      </c>
      <c r="D686">
        <v>1</v>
      </c>
      <c r="E686" s="86">
        <v>10164.459800000001</v>
      </c>
      <c r="F686" s="86">
        <v>10164.459800000001</v>
      </c>
      <c r="G686" t="s">
        <v>353</v>
      </c>
      <c r="H686" t="s">
        <v>387</v>
      </c>
    </row>
    <row r="687" spans="1:8" hidden="1" x14ac:dyDescent="0.35">
      <c r="A687" s="110">
        <v>45867</v>
      </c>
      <c r="B687" t="s">
        <v>621</v>
      </c>
      <c r="C687" t="s">
        <v>45</v>
      </c>
      <c r="D687">
        <v>1</v>
      </c>
      <c r="E687" s="86">
        <v>1300</v>
      </c>
      <c r="F687" s="86">
        <v>1300</v>
      </c>
      <c r="G687" t="s">
        <v>353</v>
      </c>
      <c r="H687" t="s">
        <v>387</v>
      </c>
    </row>
    <row r="688" spans="1:8" hidden="1" x14ac:dyDescent="0.35">
      <c r="A688" s="110">
        <v>45867</v>
      </c>
      <c r="B688" t="s">
        <v>240</v>
      </c>
      <c r="C688" t="s">
        <v>241</v>
      </c>
      <c r="D688">
        <v>10</v>
      </c>
      <c r="E688" s="86">
        <v>4394.6957999999995</v>
      </c>
      <c r="F688" s="86">
        <v>43946.957999999999</v>
      </c>
      <c r="G688" t="s">
        <v>353</v>
      </c>
      <c r="H688" t="s">
        <v>387</v>
      </c>
    </row>
    <row r="689" spans="1:8" hidden="1" x14ac:dyDescent="0.35">
      <c r="A689" s="110">
        <v>45867</v>
      </c>
      <c r="B689" t="s">
        <v>621</v>
      </c>
      <c r="C689" t="s">
        <v>193</v>
      </c>
      <c r="D689">
        <v>1</v>
      </c>
      <c r="E689" s="86">
        <v>3400.0001750000001</v>
      </c>
      <c r="F689" s="86">
        <v>3400.0001750000001</v>
      </c>
      <c r="G689" t="s">
        <v>353</v>
      </c>
      <c r="H689" t="s">
        <v>387</v>
      </c>
    </row>
    <row r="690" spans="1:8" hidden="1" x14ac:dyDescent="0.35">
      <c r="A690" s="110">
        <v>45867</v>
      </c>
      <c r="B690" t="s">
        <v>52</v>
      </c>
      <c r="C690" t="s">
        <v>127</v>
      </c>
      <c r="D690">
        <v>24</v>
      </c>
      <c r="E690" s="86">
        <v>1332.7061000000001</v>
      </c>
      <c r="F690" s="86">
        <v>31984.946400000001</v>
      </c>
      <c r="G690" t="s">
        <v>353</v>
      </c>
      <c r="H690" t="s">
        <v>387</v>
      </c>
    </row>
    <row r="691" spans="1:8" hidden="1" x14ac:dyDescent="0.35">
      <c r="A691" s="110">
        <v>45867</v>
      </c>
      <c r="B691" t="s">
        <v>292</v>
      </c>
      <c r="C691" t="s">
        <v>303</v>
      </c>
      <c r="D691">
        <v>3</v>
      </c>
      <c r="E691" s="86">
        <v>400.00179999999995</v>
      </c>
      <c r="F691" s="86">
        <v>1200.0053999999998</v>
      </c>
      <c r="G691" t="s">
        <v>353</v>
      </c>
      <c r="H691" t="s">
        <v>387</v>
      </c>
    </row>
    <row r="692" spans="1:8" hidden="1" x14ac:dyDescent="0.35">
      <c r="A692" s="110">
        <v>45867</v>
      </c>
      <c r="B692" t="s">
        <v>292</v>
      </c>
      <c r="C692" t="s">
        <v>342</v>
      </c>
      <c r="D692">
        <v>5</v>
      </c>
      <c r="E692" s="86">
        <v>7800</v>
      </c>
      <c r="F692" s="86">
        <v>39000</v>
      </c>
      <c r="G692" t="s">
        <v>353</v>
      </c>
      <c r="H692" t="s">
        <v>387</v>
      </c>
    </row>
    <row r="693" spans="1:8" hidden="1" x14ac:dyDescent="0.35">
      <c r="A693" s="110">
        <v>45874</v>
      </c>
      <c r="B693" t="s">
        <v>59</v>
      </c>
      <c r="C693" t="s">
        <v>185</v>
      </c>
      <c r="D693">
        <v>6</v>
      </c>
      <c r="E693" s="86">
        <v>40000</v>
      </c>
      <c r="F693" s="86">
        <v>240000</v>
      </c>
      <c r="G693" t="s">
        <v>389</v>
      </c>
      <c r="H693" t="s">
        <v>387</v>
      </c>
    </row>
    <row r="694" spans="1:8" hidden="1" x14ac:dyDescent="0.35">
      <c r="A694" s="110">
        <v>45874</v>
      </c>
      <c r="B694" t="s">
        <v>59</v>
      </c>
      <c r="C694" t="s">
        <v>186</v>
      </c>
      <c r="D694">
        <v>5</v>
      </c>
      <c r="E694" s="86">
        <v>16800</v>
      </c>
      <c r="F694" s="86">
        <v>84000</v>
      </c>
      <c r="G694" t="s">
        <v>389</v>
      </c>
      <c r="H694" t="s">
        <v>387</v>
      </c>
    </row>
    <row r="695" spans="1:8" hidden="1" x14ac:dyDescent="0.35">
      <c r="A695" s="110">
        <v>45874</v>
      </c>
      <c r="B695" t="s">
        <v>65</v>
      </c>
      <c r="C695" t="s">
        <v>207</v>
      </c>
      <c r="D695">
        <v>1</v>
      </c>
      <c r="E695" s="86">
        <v>0</v>
      </c>
      <c r="F695" s="86">
        <v>0</v>
      </c>
      <c r="G695" t="s">
        <v>389</v>
      </c>
      <c r="H695" t="s">
        <v>387</v>
      </c>
    </row>
    <row r="696" spans="1:8" hidden="1" x14ac:dyDescent="0.35">
      <c r="A696" s="110">
        <v>45874</v>
      </c>
      <c r="B696" t="s">
        <v>50</v>
      </c>
      <c r="C696" t="s">
        <v>116</v>
      </c>
      <c r="D696">
        <v>1</v>
      </c>
      <c r="E696" s="86">
        <v>0</v>
      </c>
      <c r="F696" s="86">
        <v>0</v>
      </c>
      <c r="G696" t="s">
        <v>389</v>
      </c>
      <c r="H696" t="s">
        <v>387</v>
      </c>
    </row>
    <row r="697" spans="1:8" hidden="1" x14ac:dyDescent="0.35">
      <c r="A697" s="110">
        <v>45874</v>
      </c>
      <c r="B697" t="s">
        <v>50</v>
      </c>
      <c r="C697" t="s">
        <v>113</v>
      </c>
      <c r="D697">
        <v>2</v>
      </c>
      <c r="E697" s="86">
        <v>1102.0127030000001</v>
      </c>
      <c r="F697" s="86">
        <v>2204.0254060000002</v>
      </c>
      <c r="G697" t="s">
        <v>389</v>
      </c>
      <c r="H697" t="s">
        <v>387</v>
      </c>
    </row>
    <row r="698" spans="1:8" hidden="1" x14ac:dyDescent="0.35">
      <c r="A698" s="110">
        <v>45874</v>
      </c>
      <c r="B698" t="s">
        <v>50</v>
      </c>
      <c r="C698" t="s">
        <v>629</v>
      </c>
      <c r="D698">
        <v>3</v>
      </c>
      <c r="E698" s="86">
        <v>1823.215295</v>
      </c>
      <c r="F698" s="86">
        <v>5469.6458849999999</v>
      </c>
      <c r="G698" t="s">
        <v>389</v>
      </c>
      <c r="H698" t="s">
        <v>387</v>
      </c>
    </row>
    <row r="699" spans="1:8" hidden="1" x14ac:dyDescent="0.35">
      <c r="A699" s="110">
        <v>45874</v>
      </c>
      <c r="B699" t="s">
        <v>50</v>
      </c>
      <c r="C699" t="s">
        <v>633</v>
      </c>
      <c r="D699">
        <v>2</v>
      </c>
      <c r="E699" s="86">
        <v>10734.2125</v>
      </c>
      <c r="F699" s="86">
        <v>21468.424999999999</v>
      </c>
      <c r="G699" t="s">
        <v>389</v>
      </c>
      <c r="H699" t="s">
        <v>387</v>
      </c>
    </row>
    <row r="700" spans="1:8" hidden="1" x14ac:dyDescent="0.35">
      <c r="A700" s="110">
        <v>45874</v>
      </c>
      <c r="B700" t="s">
        <v>50</v>
      </c>
      <c r="C700" t="s">
        <v>130</v>
      </c>
      <c r="D700">
        <v>2</v>
      </c>
      <c r="E700" s="86">
        <v>5982.0641869999999</v>
      </c>
      <c r="F700" s="86">
        <v>11964.128374</v>
      </c>
      <c r="G700" t="s">
        <v>389</v>
      </c>
      <c r="H700" t="s">
        <v>387</v>
      </c>
    </row>
    <row r="701" spans="1:8" hidden="1" x14ac:dyDescent="0.35">
      <c r="A701" s="110">
        <v>45874</v>
      </c>
      <c r="B701" t="s">
        <v>50</v>
      </c>
      <c r="C701" t="s">
        <v>315</v>
      </c>
      <c r="D701">
        <v>3.5</v>
      </c>
      <c r="E701" s="86">
        <v>10619.947480999999</v>
      </c>
      <c r="F701" s="86">
        <v>37169.816183499999</v>
      </c>
      <c r="G701" t="s">
        <v>389</v>
      </c>
      <c r="H701" t="s">
        <v>387</v>
      </c>
    </row>
    <row r="702" spans="1:8" hidden="1" x14ac:dyDescent="0.35">
      <c r="A702" s="110">
        <v>45874</v>
      </c>
      <c r="B702" t="s">
        <v>50</v>
      </c>
      <c r="C702" t="s">
        <v>104</v>
      </c>
      <c r="D702">
        <v>3.9</v>
      </c>
      <c r="E702" s="86">
        <v>9374.9730359999994</v>
      </c>
      <c r="F702" s="86">
        <v>36562.394840399997</v>
      </c>
      <c r="G702" t="s">
        <v>389</v>
      </c>
      <c r="H702" t="s">
        <v>387</v>
      </c>
    </row>
    <row r="703" spans="1:8" hidden="1" x14ac:dyDescent="0.35">
      <c r="A703" s="110">
        <v>45874</v>
      </c>
      <c r="B703" t="s">
        <v>50</v>
      </c>
      <c r="C703" t="s">
        <v>109</v>
      </c>
      <c r="D703">
        <v>2</v>
      </c>
      <c r="E703" s="86">
        <v>1357.2933</v>
      </c>
      <c r="F703" s="86">
        <v>2714.5866000000001</v>
      </c>
      <c r="G703" t="s">
        <v>389</v>
      </c>
      <c r="H703" t="s">
        <v>387</v>
      </c>
    </row>
    <row r="704" spans="1:8" hidden="1" x14ac:dyDescent="0.35">
      <c r="A704" s="110">
        <v>45874</v>
      </c>
      <c r="B704" t="s">
        <v>50</v>
      </c>
      <c r="C704" t="s">
        <v>102</v>
      </c>
      <c r="D704">
        <v>3.5</v>
      </c>
      <c r="E704" s="86">
        <v>6640.4815211428577</v>
      </c>
      <c r="F704" s="86">
        <v>23241.685324000002</v>
      </c>
      <c r="G704" t="s">
        <v>389</v>
      </c>
      <c r="H704" t="s">
        <v>387</v>
      </c>
    </row>
    <row r="705" spans="1:8" hidden="1" x14ac:dyDescent="0.35">
      <c r="A705" s="110">
        <v>45874</v>
      </c>
      <c r="B705" t="s">
        <v>50</v>
      </c>
      <c r="C705" t="s">
        <v>178</v>
      </c>
      <c r="D705">
        <v>10</v>
      </c>
      <c r="E705" s="86">
        <v>790</v>
      </c>
      <c r="F705" s="86">
        <v>7900</v>
      </c>
      <c r="G705" t="s">
        <v>389</v>
      </c>
      <c r="H705" t="s">
        <v>387</v>
      </c>
    </row>
    <row r="706" spans="1:8" hidden="1" x14ac:dyDescent="0.35">
      <c r="A706" s="110">
        <v>45874</v>
      </c>
      <c r="B706" t="s">
        <v>50</v>
      </c>
      <c r="C706" t="s">
        <v>105</v>
      </c>
      <c r="D706">
        <v>2</v>
      </c>
      <c r="E706" s="86">
        <v>1279.3571999999999</v>
      </c>
      <c r="F706" s="86">
        <v>2558.7143999999998</v>
      </c>
      <c r="G706" t="s">
        <v>389</v>
      </c>
      <c r="H706" t="s">
        <v>387</v>
      </c>
    </row>
    <row r="707" spans="1:8" hidden="1" x14ac:dyDescent="0.35">
      <c r="A707" s="110">
        <v>45874</v>
      </c>
      <c r="B707" t="s">
        <v>50</v>
      </c>
      <c r="C707" t="s">
        <v>480</v>
      </c>
      <c r="D707">
        <v>1</v>
      </c>
      <c r="E707" s="86">
        <v>0</v>
      </c>
      <c r="F707" s="86">
        <v>0</v>
      </c>
      <c r="G707" t="s">
        <v>389</v>
      </c>
      <c r="H707" t="s">
        <v>387</v>
      </c>
    </row>
    <row r="708" spans="1:8" hidden="1" x14ac:dyDescent="0.35">
      <c r="A708" s="110">
        <v>45874</v>
      </c>
      <c r="B708" t="s">
        <v>534</v>
      </c>
      <c r="C708" t="s">
        <v>230</v>
      </c>
      <c r="D708">
        <v>7</v>
      </c>
      <c r="E708" s="86">
        <v>0</v>
      </c>
      <c r="F708" s="86">
        <v>0</v>
      </c>
      <c r="G708" t="s">
        <v>389</v>
      </c>
      <c r="H708" t="s">
        <v>387</v>
      </c>
    </row>
    <row r="709" spans="1:8" hidden="1" x14ac:dyDescent="0.35">
      <c r="A709" s="110">
        <v>45874</v>
      </c>
      <c r="B709" t="s">
        <v>534</v>
      </c>
      <c r="C709" t="s">
        <v>229</v>
      </c>
      <c r="D709">
        <v>28</v>
      </c>
      <c r="E709" s="86">
        <v>857.142857142857</v>
      </c>
      <c r="F709" s="86">
        <v>23999.999999999996</v>
      </c>
      <c r="G709" t="s">
        <v>389</v>
      </c>
      <c r="H709" t="s">
        <v>387</v>
      </c>
    </row>
    <row r="710" spans="1:8" hidden="1" x14ac:dyDescent="0.35">
      <c r="A710" s="110">
        <v>45874</v>
      </c>
      <c r="B710" t="s">
        <v>534</v>
      </c>
      <c r="C710" t="s">
        <v>156</v>
      </c>
      <c r="D710">
        <v>9</v>
      </c>
      <c r="E710" s="86">
        <v>1700</v>
      </c>
      <c r="F710" s="86">
        <v>15300</v>
      </c>
      <c r="G710" t="s">
        <v>389</v>
      </c>
      <c r="H710" t="s">
        <v>387</v>
      </c>
    </row>
    <row r="711" spans="1:8" hidden="1" x14ac:dyDescent="0.35">
      <c r="A711" s="110">
        <v>45874</v>
      </c>
      <c r="B711" t="s">
        <v>534</v>
      </c>
      <c r="C711" t="s">
        <v>154</v>
      </c>
      <c r="D711">
        <v>9</v>
      </c>
      <c r="E711" s="86">
        <v>944.44444444444446</v>
      </c>
      <c r="F711" s="86">
        <v>8500</v>
      </c>
      <c r="G711" t="s">
        <v>389</v>
      </c>
      <c r="H711" t="s">
        <v>387</v>
      </c>
    </row>
    <row r="712" spans="1:8" hidden="1" x14ac:dyDescent="0.35">
      <c r="A712" s="110">
        <v>45874</v>
      </c>
      <c r="B712" t="s">
        <v>534</v>
      </c>
      <c r="C712" t="s">
        <v>157</v>
      </c>
      <c r="D712">
        <v>5</v>
      </c>
      <c r="E712" s="86">
        <v>3000</v>
      </c>
      <c r="F712" s="86">
        <v>15000</v>
      </c>
      <c r="G712" t="s">
        <v>389</v>
      </c>
      <c r="H712" t="s">
        <v>387</v>
      </c>
    </row>
    <row r="713" spans="1:8" x14ac:dyDescent="0.35">
      <c r="A713" s="110">
        <v>45874</v>
      </c>
      <c r="B713" t="s">
        <v>53</v>
      </c>
      <c r="C713" t="s">
        <v>447</v>
      </c>
      <c r="D713">
        <v>30</v>
      </c>
      <c r="E713" s="86">
        <v>49.997199999999999</v>
      </c>
      <c r="F713" s="86">
        <v>1499.9159999999999</v>
      </c>
      <c r="G713" t="s">
        <v>389</v>
      </c>
      <c r="H713" t="s">
        <v>387</v>
      </c>
    </row>
    <row r="714" spans="1:8" x14ac:dyDescent="0.35">
      <c r="A714" s="110">
        <v>45874</v>
      </c>
      <c r="B714" t="s">
        <v>53</v>
      </c>
      <c r="C714" t="s">
        <v>144</v>
      </c>
      <c r="D714">
        <v>5</v>
      </c>
      <c r="E714" s="86">
        <v>1299.9998000000001</v>
      </c>
      <c r="F714" s="86">
        <v>6499.9989999999998</v>
      </c>
      <c r="G714" t="s">
        <v>389</v>
      </c>
      <c r="H714" t="s">
        <v>387</v>
      </c>
    </row>
    <row r="715" spans="1:8" x14ac:dyDescent="0.35">
      <c r="A715" s="110">
        <v>45874</v>
      </c>
      <c r="B715" t="s">
        <v>53</v>
      </c>
      <c r="C715" t="s">
        <v>635</v>
      </c>
      <c r="D715">
        <v>30</v>
      </c>
      <c r="E715" s="86">
        <v>0</v>
      </c>
      <c r="F715" s="86">
        <v>0</v>
      </c>
      <c r="G715" t="s">
        <v>389</v>
      </c>
      <c r="H715" t="s">
        <v>387</v>
      </c>
    </row>
    <row r="716" spans="1:8" hidden="1" x14ac:dyDescent="0.35">
      <c r="A716" s="110">
        <v>45874</v>
      </c>
      <c r="B716" t="s">
        <v>346</v>
      </c>
      <c r="C716" t="s">
        <v>334</v>
      </c>
      <c r="D716">
        <v>5</v>
      </c>
      <c r="E716" s="86">
        <v>11008.8583</v>
      </c>
      <c r="F716" s="86">
        <v>55044.291499999999</v>
      </c>
      <c r="G716" t="s">
        <v>389</v>
      </c>
      <c r="H716" t="s">
        <v>387</v>
      </c>
    </row>
    <row r="717" spans="1:8" hidden="1" x14ac:dyDescent="0.35">
      <c r="A717" s="110">
        <v>45874</v>
      </c>
      <c r="B717" t="s">
        <v>346</v>
      </c>
      <c r="C717" t="s">
        <v>332</v>
      </c>
      <c r="D717">
        <v>5</v>
      </c>
      <c r="E717" s="86">
        <v>11216.0224</v>
      </c>
      <c r="F717" s="86">
        <v>56080.112000000001</v>
      </c>
      <c r="G717" t="s">
        <v>389</v>
      </c>
      <c r="H717" t="s">
        <v>387</v>
      </c>
    </row>
    <row r="718" spans="1:8" hidden="1" x14ac:dyDescent="0.35">
      <c r="A718" s="110">
        <v>45874</v>
      </c>
      <c r="B718" t="s">
        <v>506</v>
      </c>
      <c r="C718" t="s">
        <v>167</v>
      </c>
      <c r="D718">
        <v>360</v>
      </c>
      <c r="E718" s="86">
        <v>183.33333333333337</v>
      </c>
      <c r="F718" s="86">
        <v>66000.000000000015</v>
      </c>
      <c r="G718" t="s">
        <v>389</v>
      </c>
      <c r="H718" t="s">
        <v>387</v>
      </c>
    </row>
    <row r="719" spans="1:8" hidden="1" x14ac:dyDescent="0.35">
      <c r="A719" s="110">
        <v>45874</v>
      </c>
      <c r="B719" t="s">
        <v>51</v>
      </c>
      <c r="C719" t="s">
        <v>350</v>
      </c>
      <c r="D719">
        <v>2</v>
      </c>
      <c r="E719" s="86">
        <v>4622</v>
      </c>
      <c r="F719" s="86">
        <v>9244</v>
      </c>
      <c r="G719" t="s">
        <v>389</v>
      </c>
      <c r="H719" t="s">
        <v>387</v>
      </c>
    </row>
    <row r="720" spans="1:8" hidden="1" x14ac:dyDescent="0.35">
      <c r="A720" s="110">
        <v>45874</v>
      </c>
      <c r="B720" t="s">
        <v>62</v>
      </c>
      <c r="C720" t="s">
        <v>190</v>
      </c>
      <c r="D720">
        <v>1</v>
      </c>
      <c r="E720" s="86">
        <v>0</v>
      </c>
      <c r="F720" s="86">
        <v>0</v>
      </c>
      <c r="G720" t="s">
        <v>389</v>
      </c>
      <c r="H720" t="s">
        <v>387</v>
      </c>
    </row>
    <row r="721" spans="1:8" hidden="1" x14ac:dyDescent="0.35">
      <c r="A721" s="110">
        <v>45874</v>
      </c>
      <c r="B721" t="s">
        <v>63</v>
      </c>
      <c r="C721" t="s">
        <v>418</v>
      </c>
      <c r="D721">
        <v>1</v>
      </c>
      <c r="E721" s="86">
        <v>1710.0365333333332</v>
      </c>
      <c r="F721" s="86">
        <v>1710.0365333333332</v>
      </c>
      <c r="G721" t="s">
        <v>389</v>
      </c>
      <c r="H721" t="s">
        <v>387</v>
      </c>
    </row>
    <row r="722" spans="1:8" hidden="1" x14ac:dyDescent="0.35">
      <c r="A722" s="110">
        <v>45874</v>
      </c>
      <c r="B722" t="s">
        <v>54</v>
      </c>
      <c r="C722" t="s">
        <v>161</v>
      </c>
      <c r="D722">
        <v>0.5</v>
      </c>
      <c r="E722" s="86">
        <v>6800</v>
      </c>
      <c r="F722" s="86">
        <v>3400</v>
      </c>
      <c r="G722" t="s">
        <v>389</v>
      </c>
      <c r="H722" t="s">
        <v>387</v>
      </c>
    </row>
    <row r="723" spans="1:8" hidden="1" x14ac:dyDescent="0.35">
      <c r="A723" s="110">
        <v>45874</v>
      </c>
      <c r="B723" t="s">
        <v>54</v>
      </c>
      <c r="C723" t="s">
        <v>159</v>
      </c>
      <c r="D723">
        <v>2</v>
      </c>
      <c r="E723" s="86">
        <v>949.99999999999989</v>
      </c>
      <c r="F723" s="86">
        <v>1899.9999999999998</v>
      </c>
      <c r="G723" t="s">
        <v>389</v>
      </c>
      <c r="H723" t="s">
        <v>387</v>
      </c>
    </row>
    <row r="724" spans="1:8" hidden="1" x14ac:dyDescent="0.35">
      <c r="A724" s="110">
        <v>45874</v>
      </c>
      <c r="B724" t="s">
        <v>54</v>
      </c>
      <c r="C724" t="s">
        <v>263</v>
      </c>
      <c r="D724">
        <v>1</v>
      </c>
      <c r="E724" s="86">
        <v>900</v>
      </c>
      <c r="F724" s="86">
        <v>900</v>
      </c>
      <c r="G724" t="s">
        <v>389</v>
      </c>
      <c r="H724" t="s">
        <v>387</v>
      </c>
    </row>
    <row r="725" spans="1:8" hidden="1" x14ac:dyDescent="0.35">
      <c r="A725" s="110">
        <v>45874</v>
      </c>
      <c r="B725" t="s">
        <v>54</v>
      </c>
      <c r="C725" t="s">
        <v>165</v>
      </c>
      <c r="D725">
        <v>1</v>
      </c>
      <c r="E725" s="86">
        <v>900</v>
      </c>
      <c r="F725" s="86">
        <v>900</v>
      </c>
      <c r="G725" t="s">
        <v>389</v>
      </c>
      <c r="H725" t="s">
        <v>387</v>
      </c>
    </row>
    <row r="726" spans="1:8" hidden="1" x14ac:dyDescent="0.35">
      <c r="A726" s="110">
        <v>45874</v>
      </c>
      <c r="B726" t="s">
        <v>54</v>
      </c>
      <c r="C726" t="s">
        <v>28</v>
      </c>
      <c r="D726">
        <v>1</v>
      </c>
      <c r="E726" s="86">
        <v>1800</v>
      </c>
      <c r="F726" s="86">
        <v>1800</v>
      </c>
      <c r="G726" t="s">
        <v>389</v>
      </c>
      <c r="H726" t="s">
        <v>387</v>
      </c>
    </row>
    <row r="727" spans="1:8" hidden="1" x14ac:dyDescent="0.35">
      <c r="A727" s="110">
        <v>45874</v>
      </c>
      <c r="B727" t="s">
        <v>54</v>
      </c>
      <c r="C727" t="s">
        <v>160</v>
      </c>
      <c r="D727">
        <v>1</v>
      </c>
      <c r="E727" s="86">
        <v>2300</v>
      </c>
      <c r="F727" s="86">
        <v>2300</v>
      </c>
      <c r="G727" t="s">
        <v>389</v>
      </c>
      <c r="H727" t="s">
        <v>387</v>
      </c>
    </row>
    <row r="728" spans="1:8" hidden="1" x14ac:dyDescent="0.35">
      <c r="A728" s="110">
        <v>45874</v>
      </c>
      <c r="B728" t="s">
        <v>54</v>
      </c>
      <c r="C728" t="s">
        <v>268</v>
      </c>
      <c r="D728">
        <v>1</v>
      </c>
      <c r="E728" s="86">
        <v>1900</v>
      </c>
      <c r="F728" s="86">
        <v>1900</v>
      </c>
      <c r="G728" t="s">
        <v>389</v>
      </c>
      <c r="H728" t="s">
        <v>387</v>
      </c>
    </row>
    <row r="729" spans="1:8" hidden="1" x14ac:dyDescent="0.35">
      <c r="A729" s="110">
        <v>45874</v>
      </c>
      <c r="B729" t="s">
        <v>54</v>
      </c>
      <c r="C729" t="s">
        <v>262</v>
      </c>
      <c r="D729">
        <v>1</v>
      </c>
      <c r="E729" s="86">
        <v>2600</v>
      </c>
      <c r="F729" s="86">
        <v>2600</v>
      </c>
      <c r="G729" t="s">
        <v>389</v>
      </c>
      <c r="H729" t="s">
        <v>387</v>
      </c>
    </row>
    <row r="730" spans="1:8" hidden="1" x14ac:dyDescent="0.35">
      <c r="A730" s="110">
        <v>45874</v>
      </c>
      <c r="B730" t="s">
        <v>54</v>
      </c>
      <c r="C730" t="s">
        <v>163</v>
      </c>
      <c r="D730">
        <v>0.5</v>
      </c>
      <c r="E730" s="86">
        <v>5300</v>
      </c>
      <c r="F730" s="86">
        <v>2650</v>
      </c>
      <c r="G730" t="s">
        <v>389</v>
      </c>
      <c r="H730" t="s">
        <v>387</v>
      </c>
    </row>
    <row r="731" spans="1:8" hidden="1" x14ac:dyDescent="0.35">
      <c r="A731" s="110">
        <v>45874</v>
      </c>
      <c r="B731" t="s">
        <v>54</v>
      </c>
      <c r="C731" t="s">
        <v>45</v>
      </c>
      <c r="D731">
        <v>2</v>
      </c>
      <c r="E731" s="86">
        <v>1200</v>
      </c>
      <c r="F731" s="86">
        <v>2400</v>
      </c>
      <c r="G731" t="s">
        <v>389</v>
      </c>
      <c r="H731" t="s">
        <v>387</v>
      </c>
    </row>
    <row r="732" spans="1:8" hidden="1" x14ac:dyDescent="0.35">
      <c r="A732" s="110">
        <v>45874</v>
      </c>
      <c r="B732" t="s">
        <v>54</v>
      </c>
      <c r="C732" t="s">
        <v>164</v>
      </c>
      <c r="D732">
        <v>3</v>
      </c>
      <c r="E732" s="86">
        <v>1700</v>
      </c>
      <c r="F732" s="86">
        <v>5100</v>
      </c>
      <c r="G732" t="s">
        <v>389</v>
      </c>
      <c r="H732" t="s">
        <v>387</v>
      </c>
    </row>
    <row r="733" spans="1:8" hidden="1" x14ac:dyDescent="0.35">
      <c r="A733" s="110">
        <v>45874</v>
      </c>
      <c r="B733" t="s">
        <v>385</v>
      </c>
      <c r="C733" t="s">
        <v>427</v>
      </c>
      <c r="D733">
        <v>1</v>
      </c>
      <c r="E733" s="86">
        <v>0</v>
      </c>
      <c r="F733" s="86">
        <v>0</v>
      </c>
      <c r="G733" t="s">
        <v>389</v>
      </c>
      <c r="H733" t="s">
        <v>387</v>
      </c>
    </row>
    <row r="734" spans="1:8" hidden="1" x14ac:dyDescent="0.35">
      <c r="A734" s="110">
        <v>45874</v>
      </c>
      <c r="B734" t="s">
        <v>353</v>
      </c>
      <c r="C734" t="s">
        <v>213</v>
      </c>
      <c r="D734">
        <v>1</v>
      </c>
      <c r="E734" s="86">
        <v>0</v>
      </c>
      <c r="F734" s="86">
        <v>0</v>
      </c>
      <c r="G734" t="s">
        <v>389</v>
      </c>
      <c r="H734" t="s">
        <v>387</v>
      </c>
    </row>
    <row r="735" spans="1:8" hidden="1" x14ac:dyDescent="0.35">
      <c r="A735" s="110">
        <v>45874</v>
      </c>
      <c r="B735" t="s">
        <v>52</v>
      </c>
      <c r="C735" t="s">
        <v>127</v>
      </c>
      <c r="D735">
        <v>96</v>
      </c>
      <c r="E735" s="86">
        <v>1389.8760330578514</v>
      </c>
      <c r="F735" s="86">
        <v>133428.09917355372</v>
      </c>
      <c r="G735" t="s">
        <v>389</v>
      </c>
      <c r="H735" t="s">
        <v>387</v>
      </c>
    </row>
    <row r="736" spans="1:8" hidden="1" x14ac:dyDescent="0.35">
      <c r="A736" s="110">
        <v>45874</v>
      </c>
      <c r="B736" t="s">
        <v>292</v>
      </c>
      <c r="C736" t="s">
        <v>538</v>
      </c>
      <c r="D736">
        <v>1</v>
      </c>
      <c r="E736" s="86">
        <v>0</v>
      </c>
      <c r="F736" s="86">
        <v>0</v>
      </c>
      <c r="G736" t="s">
        <v>389</v>
      </c>
      <c r="H736" t="s">
        <v>387</v>
      </c>
    </row>
    <row r="737" spans="1:8" hidden="1" x14ac:dyDescent="0.35">
      <c r="A737" s="110">
        <v>45874</v>
      </c>
      <c r="B737" t="s">
        <v>292</v>
      </c>
      <c r="C737" t="s">
        <v>141</v>
      </c>
      <c r="D737">
        <v>2</v>
      </c>
      <c r="E737" s="86">
        <v>400.00179999999995</v>
      </c>
      <c r="F737" s="86">
        <v>800.00359999999989</v>
      </c>
      <c r="G737" t="s">
        <v>389</v>
      </c>
      <c r="H737" t="s">
        <v>387</v>
      </c>
    </row>
    <row r="738" spans="1:8" hidden="1" x14ac:dyDescent="0.35">
      <c r="A738" s="110">
        <v>45874</v>
      </c>
      <c r="B738" t="s">
        <v>292</v>
      </c>
      <c r="C738" t="s">
        <v>302</v>
      </c>
      <c r="D738">
        <v>5</v>
      </c>
      <c r="E738" s="86">
        <v>0</v>
      </c>
      <c r="F738" s="86">
        <v>0</v>
      </c>
      <c r="G738" t="s">
        <v>389</v>
      </c>
      <c r="H738" t="s">
        <v>387</v>
      </c>
    </row>
    <row r="739" spans="1:8" hidden="1" x14ac:dyDescent="0.35">
      <c r="A739" s="110">
        <v>45874</v>
      </c>
      <c r="B739" t="s">
        <v>292</v>
      </c>
      <c r="C739" t="s">
        <v>449</v>
      </c>
      <c r="D739">
        <v>5</v>
      </c>
      <c r="E739" s="86">
        <v>0</v>
      </c>
      <c r="F739" s="86">
        <v>0</v>
      </c>
      <c r="G739" t="s">
        <v>389</v>
      </c>
      <c r="H739" t="s">
        <v>387</v>
      </c>
    </row>
    <row r="740" spans="1:8" hidden="1" x14ac:dyDescent="0.35">
      <c r="A740" s="110">
        <v>45874</v>
      </c>
      <c r="B740" t="s">
        <v>292</v>
      </c>
      <c r="C740" t="s">
        <v>301</v>
      </c>
      <c r="D740">
        <v>5</v>
      </c>
      <c r="E740" s="86">
        <v>0</v>
      </c>
      <c r="F740" s="86">
        <v>0</v>
      </c>
      <c r="G740" t="s">
        <v>389</v>
      </c>
      <c r="H740" t="s">
        <v>387</v>
      </c>
    </row>
    <row r="741" spans="1:8" hidden="1" x14ac:dyDescent="0.35">
      <c r="A741" s="110">
        <v>45874</v>
      </c>
      <c r="B741" t="s">
        <v>292</v>
      </c>
      <c r="C741" t="s">
        <v>285</v>
      </c>
      <c r="D741">
        <v>1</v>
      </c>
      <c r="E741" s="86">
        <v>5380.9999539999999</v>
      </c>
      <c r="F741" s="86">
        <v>5380.9999539999999</v>
      </c>
      <c r="G741" t="s">
        <v>389</v>
      </c>
      <c r="H741" t="s">
        <v>387</v>
      </c>
    </row>
    <row r="742" spans="1:8" hidden="1" x14ac:dyDescent="0.35">
      <c r="A742" s="110">
        <v>45874</v>
      </c>
      <c r="B742" t="s">
        <v>50</v>
      </c>
      <c r="C742" t="s">
        <v>528</v>
      </c>
      <c r="D742">
        <v>2</v>
      </c>
      <c r="E742" s="86">
        <v>3543.4157879999998</v>
      </c>
      <c r="F742" s="86">
        <v>7086.8315759999996</v>
      </c>
      <c r="G742" t="s">
        <v>353</v>
      </c>
      <c r="H742" t="s">
        <v>387</v>
      </c>
    </row>
    <row r="743" spans="1:8" hidden="1" x14ac:dyDescent="0.35">
      <c r="A743" s="110">
        <v>45874</v>
      </c>
      <c r="B743" t="s">
        <v>534</v>
      </c>
      <c r="C743" t="s">
        <v>550</v>
      </c>
      <c r="D743">
        <v>7</v>
      </c>
      <c r="E743" s="86">
        <v>857.14</v>
      </c>
      <c r="F743" s="86">
        <v>5999.98</v>
      </c>
      <c r="G743" t="s">
        <v>353</v>
      </c>
      <c r="H743" t="s">
        <v>387</v>
      </c>
    </row>
    <row r="744" spans="1:8" hidden="1" x14ac:dyDescent="0.35">
      <c r="A744" s="110">
        <v>45874</v>
      </c>
      <c r="B744" t="s">
        <v>53</v>
      </c>
      <c r="C744" t="s">
        <v>140</v>
      </c>
      <c r="D744">
        <v>1</v>
      </c>
      <c r="E744" s="86">
        <v>9500.0004000000008</v>
      </c>
      <c r="F744" s="86">
        <v>9500.0004000000008</v>
      </c>
      <c r="G744" t="s">
        <v>353</v>
      </c>
      <c r="H744" t="s">
        <v>387</v>
      </c>
    </row>
    <row r="745" spans="1:8" hidden="1" x14ac:dyDescent="0.35">
      <c r="A745" s="110">
        <v>45874</v>
      </c>
      <c r="B745" t="s">
        <v>346</v>
      </c>
      <c r="C745" t="s">
        <v>634</v>
      </c>
      <c r="D745">
        <v>25</v>
      </c>
      <c r="E745" s="86">
        <v>12730.26</v>
      </c>
      <c r="F745" s="86">
        <v>318256.5</v>
      </c>
      <c r="G745" t="s">
        <v>353</v>
      </c>
      <c r="H745" t="s">
        <v>387</v>
      </c>
    </row>
    <row r="746" spans="1:8" hidden="1" x14ac:dyDescent="0.35">
      <c r="A746" s="110">
        <v>45874</v>
      </c>
      <c r="B746" t="s">
        <v>346</v>
      </c>
      <c r="C746" t="s">
        <v>333</v>
      </c>
      <c r="D746">
        <v>5.86</v>
      </c>
      <c r="E746" s="86">
        <v>10436.292471000001</v>
      </c>
      <c r="F746" s="86">
        <v>61156.673880060007</v>
      </c>
      <c r="G746" t="s">
        <v>353</v>
      </c>
      <c r="H746" t="s">
        <v>387</v>
      </c>
    </row>
    <row r="747" spans="1:8" hidden="1" x14ac:dyDescent="0.35">
      <c r="A747" s="110">
        <v>45874</v>
      </c>
      <c r="B747" t="s">
        <v>57</v>
      </c>
      <c r="C747" t="s">
        <v>174</v>
      </c>
      <c r="D747">
        <v>1</v>
      </c>
      <c r="E747" s="86">
        <v>10164.459800000001</v>
      </c>
      <c r="F747" s="86">
        <v>10164.459800000001</v>
      </c>
      <c r="G747" t="s">
        <v>353</v>
      </c>
      <c r="H747" t="s">
        <v>387</v>
      </c>
    </row>
    <row r="748" spans="1:8" hidden="1" x14ac:dyDescent="0.35">
      <c r="A748" s="110">
        <v>45874</v>
      </c>
      <c r="B748" t="s">
        <v>54</v>
      </c>
      <c r="C748" t="s">
        <v>45</v>
      </c>
      <c r="D748">
        <v>2</v>
      </c>
      <c r="E748" s="86">
        <v>1200</v>
      </c>
      <c r="F748" s="86">
        <v>2400</v>
      </c>
      <c r="G748" t="s">
        <v>353</v>
      </c>
      <c r="H748" t="s">
        <v>387</v>
      </c>
    </row>
    <row r="749" spans="1:8" hidden="1" x14ac:dyDescent="0.35">
      <c r="A749" s="110">
        <v>45874</v>
      </c>
      <c r="B749" t="s">
        <v>292</v>
      </c>
      <c r="C749" t="s">
        <v>483</v>
      </c>
      <c r="D749">
        <v>1</v>
      </c>
      <c r="E749" s="86">
        <v>0</v>
      </c>
      <c r="F749" s="86">
        <v>0</v>
      </c>
      <c r="G749" t="s">
        <v>353</v>
      </c>
      <c r="H749" t="s">
        <v>387</v>
      </c>
    </row>
    <row r="750" spans="1:8" hidden="1" x14ac:dyDescent="0.35">
      <c r="A750" s="110">
        <v>45874</v>
      </c>
      <c r="B750" t="s">
        <v>292</v>
      </c>
      <c r="C750" t="s">
        <v>304</v>
      </c>
      <c r="D750">
        <v>2</v>
      </c>
      <c r="E750" s="86">
        <v>7857.75</v>
      </c>
      <c r="F750" s="86">
        <v>15715.5</v>
      </c>
      <c r="G750" t="s">
        <v>353</v>
      </c>
      <c r="H750" t="s">
        <v>387</v>
      </c>
    </row>
    <row r="751" spans="1:8" hidden="1" x14ac:dyDescent="0.35">
      <c r="A751" s="110">
        <v>45881</v>
      </c>
      <c r="B751" t="s">
        <v>59</v>
      </c>
      <c r="C751" t="s">
        <v>185</v>
      </c>
      <c r="D751">
        <v>9</v>
      </c>
      <c r="E751" s="86">
        <v>40000</v>
      </c>
      <c r="F751" s="86">
        <v>360000</v>
      </c>
      <c r="G751" t="s">
        <v>389</v>
      </c>
      <c r="H751" t="s">
        <v>387</v>
      </c>
    </row>
    <row r="752" spans="1:8" hidden="1" x14ac:dyDescent="0.35">
      <c r="A752" s="110">
        <v>45881</v>
      </c>
      <c r="B752" t="s">
        <v>50</v>
      </c>
      <c r="C752" t="s">
        <v>102</v>
      </c>
      <c r="D752">
        <v>3.5</v>
      </c>
      <c r="E752" s="86">
        <v>6640.4815211428577</v>
      </c>
      <c r="F752" s="86">
        <v>23241.685324000002</v>
      </c>
      <c r="G752" t="s">
        <v>389</v>
      </c>
      <c r="H752" t="s">
        <v>387</v>
      </c>
    </row>
    <row r="753" spans="1:8" hidden="1" x14ac:dyDescent="0.35">
      <c r="A753" s="110">
        <v>45881</v>
      </c>
      <c r="B753" t="s">
        <v>50</v>
      </c>
      <c r="C753" t="s">
        <v>178</v>
      </c>
      <c r="D753">
        <v>10</v>
      </c>
      <c r="E753" s="86">
        <v>847.89999799999998</v>
      </c>
      <c r="F753" s="86">
        <v>8478.9999800000005</v>
      </c>
      <c r="G753" t="s">
        <v>389</v>
      </c>
      <c r="H753" t="s">
        <v>387</v>
      </c>
    </row>
    <row r="754" spans="1:8" hidden="1" x14ac:dyDescent="0.35">
      <c r="A754" s="110">
        <v>45881</v>
      </c>
      <c r="B754" t="s">
        <v>603</v>
      </c>
      <c r="C754" t="s">
        <v>122</v>
      </c>
      <c r="D754">
        <v>1</v>
      </c>
      <c r="E754" s="86">
        <v>4554</v>
      </c>
      <c r="F754" s="86">
        <v>4554</v>
      </c>
      <c r="G754" t="s">
        <v>389</v>
      </c>
      <c r="H754" t="s">
        <v>387</v>
      </c>
    </row>
    <row r="755" spans="1:8" hidden="1" x14ac:dyDescent="0.35">
      <c r="A755" s="110">
        <v>45881</v>
      </c>
      <c r="B755" t="s">
        <v>603</v>
      </c>
      <c r="C755" t="s">
        <v>200</v>
      </c>
      <c r="D755">
        <v>5</v>
      </c>
      <c r="E755" s="86">
        <v>1180.8002799999999</v>
      </c>
      <c r="F755" s="86">
        <v>5904.0013999999992</v>
      </c>
      <c r="G755" t="s">
        <v>389</v>
      </c>
      <c r="H755" t="s">
        <v>387</v>
      </c>
    </row>
    <row r="756" spans="1:8" hidden="1" x14ac:dyDescent="0.35">
      <c r="A756" s="110">
        <v>45881</v>
      </c>
      <c r="B756" t="s">
        <v>603</v>
      </c>
      <c r="C756" t="s">
        <v>173</v>
      </c>
      <c r="D756">
        <v>3</v>
      </c>
      <c r="E756" s="86">
        <v>2175.34</v>
      </c>
      <c r="F756" s="86">
        <v>6526.02</v>
      </c>
      <c r="G756" t="s">
        <v>389</v>
      </c>
      <c r="H756" t="s">
        <v>387</v>
      </c>
    </row>
    <row r="757" spans="1:8" hidden="1" x14ac:dyDescent="0.35">
      <c r="A757" s="110">
        <v>45881</v>
      </c>
      <c r="B757" t="s">
        <v>534</v>
      </c>
      <c r="C757" t="s">
        <v>514</v>
      </c>
      <c r="D757">
        <v>11</v>
      </c>
      <c r="E757" s="86">
        <v>5636.363636363636</v>
      </c>
      <c r="F757" s="86">
        <v>62000</v>
      </c>
      <c r="G757" t="s">
        <v>389</v>
      </c>
      <c r="H757" t="s">
        <v>387</v>
      </c>
    </row>
    <row r="758" spans="1:8" hidden="1" x14ac:dyDescent="0.35">
      <c r="A758" s="110">
        <v>45881</v>
      </c>
      <c r="B758" t="s">
        <v>534</v>
      </c>
      <c r="C758" t="s">
        <v>229</v>
      </c>
      <c r="D758">
        <v>28</v>
      </c>
      <c r="E758" s="86">
        <v>857.142857142857</v>
      </c>
      <c r="F758" s="86">
        <v>23999.999999999996</v>
      </c>
      <c r="G758" t="s">
        <v>389</v>
      </c>
      <c r="H758" t="s">
        <v>387</v>
      </c>
    </row>
    <row r="759" spans="1:8" hidden="1" x14ac:dyDescent="0.35">
      <c r="A759" s="110">
        <v>45881</v>
      </c>
      <c r="B759" t="s">
        <v>534</v>
      </c>
      <c r="C759" t="s">
        <v>157</v>
      </c>
      <c r="D759">
        <v>5</v>
      </c>
      <c r="E759" s="86">
        <v>3000</v>
      </c>
      <c r="F759" s="86">
        <v>15000</v>
      </c>
      <c r="G759" t="s">
        <v>389</v>
      </c>
      <c r="H759" t="s">
        <v>387</v>
      </c>
    </row>
    <row r="760" spans="1:8" x14ac:dyDescent="0.35">
      <c r="A760" s="110">
        <v>45881</v>
      </c>
      <c r="B760" t="s">
        <v>53</v>
      </c>
      <c r="C760" t="s">
        <v>138</v>
      </c>
      <c r="D760">
        <v>30</v>
      </c>
      <c r="E760" s="86">
        <v>0</v>
      </c>
      <c r="F760" s="86">
        <v>0</v>
      </c>
      <c r="G760" t="s">
        <v>389</v>
      </c>
      <c r="H760" t="s">
        <v>387</v>
      </c>
    </row>
    <row r="761" spans="1:8" x14ac:dyDescent="0.35">
      <c r="A761" s="110">
        <v>45881</v>
      </c>
      <c r="B761" t="s">
        <v>53</v>
      </c>
      <c r="C761" t="s">
        <v>142</v>
      </c>
      <c r="D761">
        <v>1</v>
      </c>
      <c r="E761" s="86">
        <v>0</v>
      </c>
      <c r="F761" s="86">
        <v>0</v>
      </c>
      <c r="G761" t="s">
        <v>389</v>
      </c>
      <c r="H761" t="s">
        <v>387</v>
      </c>
    </row>
    <row r="762" spans="1:8" x14ac:dyDescent="0.35">
      <c r="A762" s="110">
        <v>45881</v>
      </c>
      <c r="B762" t="s">
        <v>53</v>
      </c>
      <c r="C762" t="s">
        <v>137</v>
      </c>
      <c r="D762">
        <v>1</v>
      </c>
      <c r="E762" s="86">
        <v>6000.0028000000002</v>
      </c>
      <c r="F762" s="86">
        <v>6000.0028000000002</v>
      </c>
      <c r="G762" t="s">
        <v>389</v>
      </c>
      <c r="H762" t="s">
        <v>387</v>
      </c>
    </row>
    <row r="763" spans="1:8" x14ac:dyDescent="0.35">
      <c r="A763" s="110">
        <v>45881</v>
      </c>
      <c r="B763" t="s">
        <v>53</v>
      </c>
      <c r="C763" t="s">
        <v>136</v>
      </c>
      <c r="D763">
        <v>30</v>
      </c>
      <c r="E763" s="86">
        <v>0</v>
      </c>
      <c r="F763" s="86">
        <v>0</v>
      </c>
      <c r="G763" t="s">
        <v>389</v>
      </c>
      <c r="H763" t="s">
        <v>387</v>
      </c>
    </row>
    <row r="764" spans="1:8" x14ac:dyDescent="0.35">
      <c r="A764" s="110">
        <v>45881</v>
      </c>
      <c r="B764" t="s">
        <v>53</v>
      </c>
      <c r="C764" t="s">
        <v>147</v>
      </c>
      <c r="D764">
        <v>30</v>
      </c>
      <c r="E764" s="86">
        <v>342.8777</v>
      </c>
      <c r="F764" s="86">
        <v>10286.331</v>
      </c>
      <c r="G764" t="s">
        <v>389</v>
      </c>
      <c r="H764" t="s">
        <v>387</v>
      </c>
    </row>
    <row r="765" spans="1:8" x14ac:dyDescent="0.35">
      <c r="A765" s="110">
        <v>45881</v>
      </c>
      <c r="B765" t="s">
        <v>53</v>
      </c>
      <c r="C765" t="s">
        <v>139</v>
      </c>
      <c r="D765">
        <v>3</v>
      </c>
      <c r="E765" s="86">
        <v>799.99149999999997</v>
      </c>
      <c r="F765" s="86">
        <v>2399.9744999999998</v>
      </c>
      <c r="G765" t="s">
        <v>389</v>
      </c>
      <c r="H765" t="s">
        <v>387</v>
      </c>
    </row>
    <row r="766" spans="1:8" x14ac:dyDescent="0.35">
      <c r="A766" s="110">
        <v>45881</v>
      </c>
      <c r="B766" t="s">
        <v>53</v>
      </c>
      <c r="C766" t="s">
        <v>144</v>
      </c>
      <c r="D766">
        <v>5</v>
      </c>
      <c r="E766" s="86">
        <v>1299.9998000000001</v>
      </c>
      <c r="F766" s="86">
        <v>6499.9989999999998</v>
      </c>
      <c r="G766" t="s">
        <v>389</v>
      </c>
      <c r="H766" t="s">
        <v>387</v>
      </c>
    </row>
    <row r="767" spans="1:8" hidden="1" x14ac:dyDescent="0.35">
      <c r="A767" s="110">
        <v>45881</v>
      </c>
      <c r="B767" t="s">
        <v>56</v>
      </c>
      <c r="C767" t="s">
        <v>168</v>
      </c>
      <c r="D767">
        <v>2</v>
      </c>
      <c r="E767" s="86">
        <v>10580</v>
      </c>
      <c r="F767" s="86">
        <v>21160</v>
      </c>
      <c r="G767" t="s">
        <v>389</v>
      </c>
      <c r="H767" t="s">
        <v>387</v>
      </c>
    </row>
    <row r="768" spans="1:8" hidden="1" x14ac:dyDescent="0.35">
      <c r="A768" s="110">
        <v>45881</v>
      </c>
      <c r="B768" t="s">
        <v>346</v>
      </c>
      <c r="C768" t="s">
        <v>334</v>
      </c>
      <c r="D768">
        <v>5</v>
      </c>
      <c r="E768" s="86">
        <v>11216.0224</v>
      </c>
      <c r="F768" s="86">
        <v>56080.112000000001</v>
      </c>
      <c r="G768" t="s">
        <v>389</v>
      </c>
      <c r="H768" t="s">
        <v>387</v>
      </c>
    </row>
    <row r="769" spans="1:8" hidden="1" x14ac:dyDescent="0.35">
      <c r="A769" s="110">
        <v>45881</v>
      </c>
      <c r="B769" t="s">
        <v>346</v>
      </c>
      <c r="C769" t="s">
        <v>332</v>
      </c>
      <c r="D769">
        <v>5</v>
      </c>
      <c r="E769" s="86">
        <v>11129.8583</v>
      </c>
      <c r="F769" s="86">
        <v>55649.291499999999</v>
      </c>
      <c r="G769" t="s">
        <v>389</v>
      </c>
      <c r="H769" t="s">
        <v>387</v>
      </c>
    </row>
    <row r="770" spans="1:8" hidden="1" x14ac:dyDescent="0.35">
      <c r="A770" s="110">
        <v>45881</v>
      </c>
      <c r="B770" t="s">
        <v>506</v>
      </c>
      <c r="C770" t="s">
        <v>167</v>
      </c>
      <c r="D770">
        <v>360</v>
      </c>
      <c r="E770" s="86">
        <v>183.33333333333337</v>
      </c>
      <c r="F770" s="86">
        <v>66000.000000000015</v>
      </c>
      <c r="G770" t="s">
        <v>389</v>
      </c>
      <c r="H770" t="s">
        <v>387</v>
      </c>
    </row>
    <row r="771" spans="1:8" hidden="1" x14ac:dyDescent="0.35">
      <c r="A771" s="110">
        <v>45881</v>
      </c>
      <c r="B771" t="s">
        <v>62</v>
      </c>
      <c r="C771" t="s">
        <v>191</v>
      </c>
      <c r="D771">
        <v>1</v>
      </c>
      <c r="E771" s="86">
        <v>0</v>
      </c>
      <c r="F771" s="86">
        <v>0</v>
      </c>
      <c r="G771" t="s">
        <v>389</v>
      </c>
      <c r="H771" t="s">
        <v>387</v>
      </c>
    </row>
    <row r="772" spans="1:8" hidden="1" x14ac:dyDescent="0.35">
      <c r="A772" s="110">
        <v>45881</v>
      </c>
      <c r="B772" t="s">
        <v>62</v>
      </c>
      <c r="C772" t="s">
        <v>190</v>
      </c>
      <c r="D772">
        <v>1</v>
      </c>
      <c r="E772" s="86">
        <v>0</v>
      </c>
      <c r="F772" s="86">
        <v>0</v>
      </c>
      <c r="G772" t="s">
        <v>389</v>
      </c>
      <c r="H772" t="s">
        <v>387</v>
      </c>
    </row>
    <row r="773" spans="1:8" hidden="1" x14ac:dyDescent="0.35">
      <c r="A773" s="110">
        <v>45881</v>
      </c>
      <c r="B773" t="s">
        <v>63</v>
      </c>
      <c r="C773" t="s">
        <v>193</v>
      </c>
      <c r="D773">
        <v>8</v>
      </c>
      <c r="E773" s="86">
        <v>3400.0001750000001</v>
      </c>
      <c r="F773" s="86">
        <v>27200.001400000001</v>
      </c>
      <c r="G773" t="s">
        <v>389</v>
      </c>
      <c r="H773" t="s">
        <v>387</v>
      </c>
    </row>
    <row r="774" spans="1:8" hidden="1" x14ac:dyDescent="0.35">
      <c r="A774" s="110">
        <v>45881</v>
      </c>
      <c r="B774" t="s">
        <v>54</v>
      </c>
      <c r="C774" t="s">
        <v>165</v>
      </c>
      <c r="D774">
        <v>1</v>
      </c>
      <c r="E774" s="86">
        <v>1800</v>
      </c>
      <c r="F774" s="86">
        <v>1800</v>
      </c>
      <c r="G774" t="s">
        <v>389</v>
      </c>
      <c r="H774" t="s">
        <v>387</v>
      </c>
    </row>
    <row r="775" spans="1:8" hidden="1" x14ac:dyDescent="0.35">
      <c r="A775" s="110">
        <v>45881</v>
      </c>
      <c r="B775" t="s">
        <v>54</v>
      </c>
      <c r="C775" t="s">
        <v>163</v>
      </c>
      <c r="D775">
        <v>1</v>
      </c>
      <c r="E775" s="86">
        <v>6300</v>
      </c>
      <c r="F775" s="86">
        <v>6300</v>
      </c>
      <c r="G775" t="s">
        <v>389</v>
      </c>
      <c r="H775" t="s">
        <v>387</v>
      </c>
    </row>
    <row r="776" spans="1:8" hidden="1" x14ac:dyDescent="0.35">
      <c r="A776" s="110">
        <v>45881</v>
      </c>
      <c r="B776" t="s">
        <v>54</v>
      </c>
      <c r="C776" t="s">
        <v>164</v>
      </c>
      <c r="D776">
        <v>2</v>
      </c>
      <c r="E776" s="86">
        <v>1700</v>
      </c>
      <c r="F776" s="86">
        <v>3400</v>
      </c>
      <c r="G776" t="s">
        <v>389</v>
      </c>
      <c r="H776" t="s">
        <v>387</v>
      </c>
    </row>
    <row r="777" spans="1:8" hidden="1" x14ac:dyDescent="0.35">
      <c r="A777" s="110">
        <v>45881</v>
      </c>
      <c r="B777" t="s">
        <v>52</v>
      </c>
      <c r="C777" t="s">
        <v>127</v>
      </c>
      <c r="D777">
        <v>96</v>
      </c>
      <c r="E777" s="86">
        <v>1359.3744999999999</v>
      </c>
      <c r="F777" s="86">
        <v>130499.95199999999</v>
      </c>
      <c r="G777" t="s">
        <v>389</v>
      </c>
      <c r="H777" t="s">
        <v>387</v>
      </c>
    </row>
    <row r="778" spans="1:8" hidden="1" x14ac:dyDescent="0.35">
      <c r="A778" s="110">
        <v>45881</v>
      </c>
      <c r="B778" t="s">
        <v>348</v>
      </c>
      <c r="C778" t="s">
        <v>247</v>
      </c>
      <c r="D778">
        <v>150</v>
      </c>
      <c r="E778" s="86">
        <v>979.44</v>
      </c>
      <c r="F778" s="86">
        <v>146916</v>
      </c>
      <c r="G778" t="s">
        <v>353</v>
      </c>
      <c r="H778" t="s">
        <v>387</v>
      </c>
    </row>
    <row r="779" spans="1:8" hidden="1" x14ac:dyDescent="0.35">
      <c r="A779" s="110">
        <v>45881</v>
      </c>
      <c r="B779" t="s">
        <v>348</v>
      </c>
      <c r="C779" t="s">
        <v>246</v>
      </c>
      <c r="D779">
        <v>50</v>
      </c>
      <c r="E779" s="86">
        <v>1034.6400000000001</v>
      </c>
      <c r="F779" s="86">
        <v>51732.000000000007</v>
      </c>
      <c r="G779" t="s">
        <v>353</v>
      </c>
      <c r="H779" t="s">
        <v>387</v>
      </c>
    </row>
    <row r="780" spans="1:8" hidden="1" x14ac:dyDescent="0.35">
      <c r="A780" s="110">
        <v>45881</v>
      </c>
      <c r="B780" t="s">
        <v>348</v>
      </c>
      <c r="C780" t="s">
        <v>249</v>
      </c>
      <c r="D780">
        <v>25</v>
      </c>
      <c r="E780" s="86">
        <v>899.88</v>
      </c>
      <c r="F780" s="86">
        <v>22497</v>
      </c>
      <c r="G780" t="s">
        <v>353</v>
      </c>
      <c r="H780" t="s">
        <v>387</v>
      </c>
    </row>
    <row r="781" spans="1:8" hidden="1" x14ac:dyDescent="0.35">
      <c r="A781" s="110">
        <v>45881</v>
      </c>
      <c r="B781" t="s">
        <v>50</v>
      </c>
      <c r="C781" t="s">
        <v>528</v>
      </c>
      <c r="D781">
        <v>2</v>
      </c>
      <c r="E781" s="86">
        <v>3543.4157879999998</v>
      </c>
      <c r="F781" s="86">
        <v>7086.8315759999996</v>
      </c>
      <c r="G781" t="s">
        <v>353</v>
      </c>
      <c r="H781" t="s">
        <v>387</v>
      </c>
    </row>
    <row r="782" spans="1:8" hidden="1" x14ac:dyDescent="0.35">
      <c r="A782" s="110">
        <v>45881</v>
      </c>
      <c r="B782" t="s">
        <v>50</v>
      </c>
      <c r="C782" t="s">
        <v>245</v>
      </c>
      <c r="D782">
        <v>5</v>
      </c>
      <c r="E782" s="86">
        <v>9127.0009599999994</v>
      </c>
      <c r="F782" s="86">
        <v>45635.004799999995</v>
      </c>
      <c r="G782" t="s">
        <v>353</v>
      </c>
      <c r="H782" t="s">
        <v>387</v>
      </c>
    </row>
    <row r="783" spans="1:8" hidden="1" x14ac:dyDescent="0.35">
      <c r="A783" s="110">
        <v>45881</v>
      </c>
      <c r="B783" t="s">
        <v>603</v>
      </c>
      <c r="C783" t="s">
        <v>200</v>
      </c>
      <c r="D783">
        <v>5</v>
      </c>
      <c r="E783" s="86">
        <v>1180.8002799999999</v>
      </c>
      <c r="F783" s="86">
        <v>5904.0013999999992</v>
      </c>
      <c r="G783" t="s">
        <v>353</v>
      </c>
      <c r="H783" t="s">
        <v>387</v>
      </c>
    </row>
    <row r="784" spans="1:8" hidden="1" x14ac:dyDescent="0.35">
      <c r="A784" s="110">
        <v>45881</v>
      </c>
      <c r="B784" t="s">
        <v>56</v>
      </c>
      <c r="C784" t="s">
        <v>168</v>
      </c>
      <c r="D784">
        <v>2</v>
      </c>
      <c r="E784" s="86">
        <v>10580</v>
      </c>
      <c r="F784" s="86">
        <v>21160</v>
      </c>
      <c r="G784" t="s">
        <v>353</v>
      </c>
      <c r="H784" t="s">
        <v>387</v>
      </c>
    </row>
    <row r="785" spans="1:8" hidden="1" x14ac:dyDescent="0.35">
      <c r="A785" s="110">
        <v>45881</v>
      </c>
      <c r="B785" t="s">
        <v>56</v>
      </c>
      <c r="C785" t="s">
        <v>171</v>
      </c>
      <c r="D785">
        <v>1</v>
      </c>
      <c r="E785" s="86">
        <v>9300</v>
      </c>
      <c r="F785" s="86">
        <v>9300</v>
      </c>
      <c r="G785" t="s">
        <v>353</v>
      </c>
      <c r="H785" t="s">
        <v>387</v>
      </c>
    </row>
    <row r="786" spans="1:8" hidden="1" x14ac:dyDescent="0.35">
      <c r="A786" s="110">
        <v>45881</v>
      </c>
      <c r="B786" t="s">
        <v>346</v>
      </c>
      <c r="C786" t="s">
        <v>245</v>
      </c>
      <c r="D786">
        <v>5</v>
      </c>
      <c r="E786" s="86">
        <v>9127.0009599999994</v>
      </c>
      <c r="F786" s="86">
        <v>45635.004799999995</v>
      </c>
      <c r="G786" t="s">
        <v>353</v>
      </c>
      <c r="H786" t="s">
        <v>387</v>
      </c>
    </row>
    <row r="787" spans="1:8" hidden="1" x14ac:dyDescent="0.35">
      <c r="A787" s="110">
        <v>45881</v>
      </c>
      <c r="B787" t="s">
        <v>346</v>
      </c>
      <c r="C787" t="s">
        <v>634</v>
      </c>
      <c r="D787">
        <v>25</v>
      </c>
      <c r="E787" s="86">
        <v>12730.263832000001</v>
      </c>
      <c r="F787" s="86">
        <v>318256.59580000001</v>
      </c>
      <c r="G787" t="s">
        <v>353</v>
      </c>
      <c r="H787" t="s">
        <v>387</v>
      </c>
    </row>
    <row r="788" spans="1:8" hidden="1" x14ac:dyDescent="0.35">
      <c r="A788" s="110">
        <v>45881</v>
      </c>
      <c r="B788" t="s">
        <v>346</v>
      </c>
      <c r="C788" t="s">
        <v>333</v>
      </c>
      <c r="D788">
        <v>3.5</v>
      </c>
      <c r="E788" s="86">
        <v>10436.292471000001</v>
      </c>
      <c r="F788" s="86">
        <v>36527.023648500006</v>
      </c>
      <c r="G788" t="s">
        <v>353</v>
      </c>
      <c r="H788" t="s">
        <v>387</v>
      </c>
    </row>
    <row r="789" spans="1:8" hidden="1" x14ac:dyDescent="0.35">
      <c r="A789" s="110">
        <v>45881</v>
      </c>
      <c r="B789" t="s">
        <v>506</v>
      </c>
      <c r="C789" t="s">
        <v>167</v>
      </c>
      <c r="D789">
        <v>360</v>
      </c>
      <c r="E789" s="86">
        <v>183.33333333333337</v>
      </c>
      <c r="F789" s="86">
        <v>66000.000000000015</v>
      </c>
      <c r="G789" t="s">
        <v>353</v>
      </c>
      <c r="H789" t="s">
        <v>387</v>
      </c>
    </row>
    <row r="790" spans="1:8" hidden="1" x14ac:dyDescent="0.35">
      <c r="A790" s="110">
        <v>45881</v>
      </c>
      <c r="B790" t="s">
        <v>240</v>
      </c>
      <c r="C790" t="s">
        <v>241</v>
      </c>
      <c r="D790">
        <v>20</v>
      </c>
      <c r="E790" s="86">
        <v>3749.9545600000001</v>
      </c>
      <c r="F790" s="86">
        <v>74999.091199999995</v>
      </c>
      <c r="G790" t="s">
        <v>353</v>
      </c>
      <c r="H790" t="s">
        <v>387</v>
      </c>
    </row>
    <row r="791" spans="1:8" hidden="1" x14ac:dyDescent="0.35">
      <c r="A791" s="110">
        <v>45881</v>
      </c>
      <c r="B791" t="s">
        <v>240</v>
      </c>
      <c r="C791" t="s">
        <v>217</v>
      </c>
      <c r="D791">
        <v>10</v>
      </c>
      <c r="E791" s="86">
        <v>1633.6781119999998</v>
      </c>
      <c r="F791" s="86">
        <v>16336.781119999998</v>
      </c>
      <c r="G791" t="s">
        <v>353</v>
      </c>
      <c r="H791" t="s">
        <v>387</v>
      </c>
    </row>
    <row r="792" spans="1:8" hidden="1" x14ac:dyDescent="0.35">
      <c r="A792" s="110">
        <v>45888</v>
      </c>
      <c r="B792" t="s">
        <v>59</v>
      </c>
      <c r="C792" t="s">
        <v>185</v>
      </c>
      <c r="D792">
        <v>9</v>
      </c>
      <c r="E792" s="86">
        <v>40000</v>
      </c>
      <c r="F792" s="86">
        <v>360000</v>
      </c>
      <c r="G792" t="s">
        <v>389</v>
      </c>
      <c r="H792" t="s">
        <v>387</v>
      </c>
    </row>
    <row r="793" spans="1:8" hidden="1" x14ac:dyDescent="0.35">
      <c r="A793" s="110">
        <v>45888</v>
      </c>
      <c r="B793" t="s">
        <v>59</v>
      </c>
      <c r="C793" t="s">
        <v>186</v>
      </c>
      <c r="D793">
        <v>0.5</v>
      </c>
      <c r="E793" s="86">
        <v>17000</v>
      </c>
      <c r="F793" s="86">
        <v>8500</v>
      </c>
      <c r="G793" t="s">
        <v>389</v>
      </c>
      <c r="H793" t="s">
        <v>387</v>
      </c>
    </row>
    <row r="794" spans="1:8" hidden="1" x14ac:dyDescent="0.35">
      <c r="A794" s="110">
        <v>45888</v>
      </c>
      <c r="B794" t="s">
        <v>65</v>
      </c>
      <c r="C794" t="s">
        <v>207</v>
      </c>
      <c r="D794">
        <v>0.3</v>
      </c>
      <c r="E794" s="86">
        <v>0</v>
      </c>
      <c r="F794" s="86">
        <v>0</v>
      </c>
      <c r="G794" t="s">
        <v>389</v>
      </c>
      <c r="H794" t="s">
        <v>387</v>
      </c>
    </row>
    <row r="795" spans="1:8" hidden="1" x14ac:dyDescent="0.35">
      <c r="A795" s="110">
        <v>45888</v>
      </c>
      <c r="B795" t="s">
        <v>50</v>
      </c>
      <c r="C795" t="s">
        <v>633</v>
      </c>
      <c r="D795">
        <v>1.6</v>
      </c>
      <c r="E795" s="86">
        <v>10277.544282499999</v>
      </c>
      <c r="F795" s="86">
        <v>16444.070852000001</v>
      </c>
      <c r="G795" t="s">
        <v>389</v>
      </c>
      <c r="H795" t="s">
        <v>387</v>
      </c>
    </row>
    <row r="796" spans="1:8" hidden="1" x14ac:dyDescent="0.35">
      <c r="A796" s="110">
        <v>45888</v>
      </c>
      <c r="B796" t="s">
        <v>50</v>
      </c>
      <c r="C796" t="s">
        <v>102</v>
      </c>
      <c r="D796">
        <v>7</v>
      </c>
      <c r="E796" s="86">
        <v>6640.4815211428577</v>
      </c>
      <c r="F796" s="86">
        <v>46483.370648000004</v>
      </c>
      <c r="G796" t="s">
        <v>389</v>
      </c>
      <c r="H796" t="s">
        <v>387</v>
      </c>
    </row>
    <row r="797" spans="1:8" hidden="1" x14ac:dyDescent="0.35">
      <c r="A797" s="110">
        <v>45888</v>
      </c>
      <c r="B797" t="s">
        <v>50</v>
      </c>
      <c r="C797" t="s">
        <v>111</v>
      </c>
      <c r="D797">
        <v>1</v>
      </c>
      <c r="E797" s="86">
        <v>2733.6929839999998</v>
      </c>
      <c r="F797" s="86">
        <v>2733.6929839999998</v>
      </c>
      <c r="G797" t="s">
        <v>389</v>
      </c>
      <c r="H797" t="s">
        <v>387</v>
      </c>
    </row>
    <row r="798" spans="1:8" hidden="1" x14ac:dyDescent="0.35">
      <c r="A798" s="110">
        <v>45888</v>
      </c>
      <c r="B798" t="s">
        <v>50</v>
      </c>
      <c r="C798" t="s">
        <v>108</v>
      </c>
      <c r="D798">
        <v>2</v>
      </c>
      <c r="E798" s="86">
        <v>6602.8534769999997</v>
      </c>
      <c r="F798" s="86">
        <v>13205.706953999999</v>
      </c>
      <c r="G798" t="s">
        <v>389</v>
      </c>
      <c r="H798" t="s">
        <v>387</v>
      </c>
    </row>
    <row r="799" spans="1:8" hidden="1" x14ac:dyDescent="0.35">
      <c r="A799" s="110">
        <v>45888</v>
      </c>
      <c r="B799" t="s">
        <v>534</v>
      </c>
      <c r="C799" t="s">
        <v>230</v>
      </c>
      <c r="D799">
        <v>7</v>
      </c>
      <c r="E799" s="86">
        <v>0</v>
      </c>
      <c r="F799" s="86">
        <v>0</v>
      </c>
      <c r="G799" t="s">
        <v>389</v>
      </c>
      <c r="H799" t="s">
        <v>387</v>
      </c>
    </row>
    <row r="800" spans="1:8" hidden="1" x14ac:dyDescent="0.35">
      <c r="A800" s="110">
        <v>45888</v>
      </c>
      <c r="B800" t="s">
        <v>534</v>
      </c>
      <c r="C800" t="s">
        <v>514</v>
      </c>
      <c r="D800">
        <v>11</v>
      </c>
      <c r="E800" s="86">
        <v>5909.090909090909</v>
      </c>
      <c r="F800" s="86">
        <v>65000</v>
      </c>
      <c r="G800" t="s">
        <v>389</v>
      </c>
      <c r="H800" t="s">
        <v>387</v>
      </c>
    </row>
    <row r="801" spans="1:8" hidden="1" x14ac:dyDescent="0.35">
      <c r="A801" s="110">
        <v>45888</v>
      </c>
      <c r="B801" t="s">
        <v>534</v>
      </c>
      <c r="C801" t="s">
        <v>154</v>
      </c>
      <c r="D801">
        <v>9</v>
      </c>
      <c r="E801" s="86">
        <v>944.44444444444446</v>
      </c>
      <c r="F801" s="86">
        <v>8500</v>
      </c>
      <c r="G801" t="s">
        <v>389</v>
      </c>
      <c r="H801" t="s">
        <v>387</v>
      </c>
    </row>
    <row r="802" spans="1:8" hidden="1" x14ac:dyDescent="0.35">
      <c r="A802" s="110">
        <v>45888</v>
      </c>
      <c r="B802" t="s">
        <v>534</v>
      </c>
      <c r="C802" t="s">
        <v>229</v>
      </c>
      <c r="D802">
        <v>28</v>
      </c>
      <c r="E802" s="86">
        <v>1000</v>
      </c>
      <c r="F802" s="86">
        <v>28000</v>
      </c>
      <c r="G802" t="s">
        <v>389</v>
      </c>
      <c r="H802" t="s">
        <v>387</v>
      </c>
    </row>
    <row r="803" spans="1:8" hidden="1" x14ac:dyDescent="0.35">
      <c r="A803" s="110">
        <v>45888</v>
      </c>
      <c r="B803" t="s">
        <v>534</v>
      </c>
      <c r="C803" t="s">
        <v>157</v>
      </c>
      <c r="D803">
        <v>5</v>
      </c>
      <c r="E803" s="86">
        <v>1600</v>
      </c>
      <c r="F803" s="86">
        <v>8000</v>
      </c>
      <c r="G803" t="s">
        <v>389</v>
      </c>
      <c r="H803" t="s">
        <v>387</v>
      </c>
    </row>
    <row r="804" spans="1:8" hidden="1" x14ac:dyDescent="0.35">
      <c r="A804" s="110">
        <v>45888</v>
      </c>
      <c r="B804" t="s">
        <v>534</v>
      </c>
      <c r="C804" t="s">
        <v>167</v>
      </c>
      <c r="D804">
        <v>360</v>
      </c>
      <c r="E804" s="86">
        <v>183.33333333333337</v>
      </c>
      <c r="F804" s="86">
        <v>66000.000000000015</v>
      </c>
      <c r="G804" t="s">
        <v>389</v>
      </c>
      <c r="H804" t="s">
        <v>387</v>
      </c>
    </row>
    <row r="805" spans="1:8" x14ac:dyDescent="0.35">
      <c r="A805" s="110">
        <v>45888</v>
      </c>
      <c r="B805" t="s">
        <v>53</v>
      </c>
      <c r="C805" t="s">
        <v>146</v>
      </c>
      <c r="D805">
        <v>30</v>
      </c>
      <c r="E805" s="86">
        <v>82.400999999999996</v>
      </c>
      <c r="F805" s="86">
        <v>2472.0299999999997</v>
      </c>
      <c r="G805" t="s">
        <v>389</v>
      </c>
      <c r="H805" t="s">
        <v>387</v>
      </c>
    </row>
    <row r="806" spans="1:8" x14ac:dyDescent="0.35">
      <c r="A806" s="110">
        <v>45888</v>
      </c>
      <c r="B806" t="s">
        <v>53</v>
      </c>
      <c r="C806" t="s">
        <v>136</v>
      </c>
      <c r="D806">
        <v>30</v>
      </c>
      <c r="E806" s="86">
        <v>198.56100000000001</v>
      </c>
      <c r="F806" s="86">
        <v>5956.83</v>
      </c>
      <c r="G806" t="s">
        <v>389</v>
      </c>
      <c r="H806" t="s">
        <v>387</v>
      </c>
    </row>
    <row r="807" spans="1:8" x14ac:dyDescent="0.35">
      <c r="A807" s="110">
        <v>45888</v>
      </c>
      <c r="B807" t="s">
        <v>53</v>
      </c>
      <c r="C807" t="s">
        <v>147</v>
      </c>
      <c r="D807">
        <v>20</v>
      </c>
      <c r="E807" s="86">
        <v>342.8777</v>
      </c>
      <c r="F807" s="86">
        <v>6857.5540000000001</v>
      </c>
      <c r="G807" t="s">
        <v>389</v>
      </c>
      <c r="H807" t="s">
        <v>387</v>
      </c>
    </row>
    <row r="808" spans="1:8" x14ac:dyDescent="0.35">
      <c r="A808" s="110">
        <v>45888</v>
      </c>
      <c r="B808" t="s">
        <v>53</v>
      </c>
      <c r="C808" t="s">
        <v>447</v>
      </c>
      <c r="D808">
        <v>30</v>
      </c>
      <c r="E808" s="86">
        <v>60.003900000000002</v>
      </c>
      <c r="F808" s="86">
        <v>1800.117</v>
      </c>
      <c r="G808" t="s">
        <v>389</v>
      </c>
      <c r="H808" t="s">
        <v>387</v>
      </c>
    </row>
    <row r="809" spans="1:8" x14ac:dyDescent="0.35">
      <c r="A809" s="110">
        <v>45888</v>
      </c>
      <c r="B809" t="s">
        <v>53</v>
      </c>
      <c r="C809" t="s">
        <v>454</v>
      </c>
      <c r="D809">
        <v>15</v>
      </c>
      <c r="E809" s="86">
        <v>0</v>
      </c>
      <c r="F809" s="86">
        <v>0</v>
      </c>
      <c r="G809" t="s">
        <v>389</v>
      </c>
      <c r="H809" t="s">
        <v>387</v>
      </c>
    </row>
    <row r="810" spans="1:8" x14ac:dyDescent="0.35">
      <c r="A810" s="110">
        <v>45888</v>
      </c>
      <c r="B810" t="s">
        <v>53</v>
      </c>
      <c r="C810" t="s">
        <v>132</v>
      </c>
      <c r="D810">
        <v>3</v>
      </c>
      <c r="E810" s="86">
        <v>0</v>
      </c>
      <c r="F810" s="86">
        <v>0</v>
      </c>
      <c r="G810" t="s">
        <v>389</v>
      </c>
      <c r="H810" t="s">
        <v>387</v>
      </c>
    </row>
    <row r="811" spans="1:8" x14ac:dyDescent="0.35">
      <c r="A811" s="110">
        <v>45888</v>
      </c>
      <c r="B811" t="s">
        <v>53</v>
      </c>
      <c r="C811" t="s">
        <v>139</v>
      </c>
      <c r="D811">
        <v>2</v>
      </c>
      <c r="E811" s="86">
        <v>799.99149999999997</v>
      </c>
      <c r="F811" s="86">
        <v>1599.9829999999999</v>
      </c>
      <c r="G811" t="s">
        <v>389</v>
      </c>
      <c r="H811" t="s">
        <v>387</v>
      </c>
    </row>
    <row r="812" spans="1:8" x14ac:dyDescent="0.35">
      <c r="A812" s="110">
        <v>45888</v>
      </c>
      <c r="B812" t="s">
        <v>53</v>
      </c>
      <c r="C812" t="s">
        <v>455</v>
      </c>
      <c r="D812">
        <v>15</v>
      </c>
      <c r="E812" s="86">
        <v>0</v>
      </c>
      <c r="F812" s="86">
        <v>0</v>
      </c>
      <c r="G812" t="s">
        <v>389</v>
      </c>
      <c r="H812" t="s">
        <v>387</v>
      </c>
    </row>
    <row r="813" spans="1:8" x14ac:dyDescent="0.35">
      <c r="A813" s="110">
        <v>45888</v>
      </c>
      <c r="B813" t="s">
        <v>53</v>
      </c>
      <c r="C813" t="s">
        <v>635</v>
      </c>
      <c r="D813">
        <v>30</v>
      </c>
      <c r="E813" s="86">
        <v>0</v>
      </c>
      <c r="F813" s="86">
        <v>0</v>
      </c>
      <c r="G813" t="s">
        <v>389</v>
      </c>
      <c r="H813" t="s">
        <v>387</v>
      </c>
    </row>
    <row r="814" spans="1:8" hidden="1" x14ac:dyDescent="0.35">
      <c r="A814" s="110">
        <v>45888</v>
      </c>
      <c r="B814" t="s">
        <v>346</v>
      </c>
      <c r="C814" t="s">
        <v>334</v>
      </c>
      <c r="D814">
        <v>7</v>
      </c>
      <c r="E814" s="86">
        <v>11216.0224</v>
      </c>
      <c r="F814" s="86">
        <v>78512.156799999997</v>
      </c>
      <c r="G814" t="s">
        <v>389</v>
      </c>
      <c r="H814" t="s">
        <v>387</v>
      </c>
    </row>
    <row r="815" spans="1:8" hidden="1" x14ac:dyDescent="0.35">
      <c r="A815" s="110">
        <v>45888</v>
      </c>
      <c r="B815" t="s">
        <v>346</v>
      </c>
      <c r="C815" t="s">
        <v>332</v>
      </c>
      <c r="D815">
        <v>5</v>
      </c>
      <c r="E815" s="86">
        <v>11984.566000000001</v>
      </c>
      <c r="F815" s="86">
        <v>59922.83</v>
      </c>
      <c r="G815" t="s">
        <v>389</v>
      </c>
      <c r="H815" t="s">
        <v>387</v>
      </c>
    </row>
    <row r="816" spans="1:8" hidden="1" x14ac:dyDescent="0.35">
      <c r="A816" s="110">
        <v>45888</v>
      </c>
      <c r="B816" t="s">
        <v>51</v>
      </c>
      <c r="C816" t="s">
        <v>124</v>
      </c>
      <c r="D816">
        <v>1</v>
      </c>
      <c r="E816" s="86">
        <v>15389</v>
      </c>
      <c r="F816" s="86">
        <v>15389</v>
      </c>
      <c r="G816" t="s">
        <v>389</v>
      </c>
      <c r="H816" t="s">
        <v>387</v>
      </c>
    </row>
    <row r="817" spans="1:8" hidden="1" x14ac:dyDescent="0.35">
      <c r="A817" s="110">
        <v>45888</v>
      </c>
      <c r="B817" t="s">
        <v>51</v>
      </c>
      <c r="C817" t="s">
        <v>125</v>
      </c>
      <c r="D817">
        <v>2</v>
      </c>
      <c r="E817" s="86">
        <v>7298</v>
      </c>
      <c r="F817" s="86">
        <v>14596</v>
      </c>
      <c r="G817" t="s">
        <v>389</v>
      </c>
      <c r="H817" t="s">
        <v>387</v>
      </c>
    </row>
    <row r="818" spans="1:8" hidden="1" x14ac:dyDescent="0.35">
      <c r="A818" s="110">
        <v>45888</v>
      </c>
      <c r="B818" t="s">
        <v>51</v>
      </c>
      <c r="C818" t="s">
        <v>350</v>
      </c>
      <c r="D818">
        <v>2</v>
      </c>
      <c r="E818" s="86">
        <v>4621.9942999999994</v>
      </c>
      <c r="F818" s="86">
        <v>9243.9885999999988</v>
      </c>
      <c r="G818" t="s">
        <v>389</v>
      </c>
      <c r="H818" t="s">
        <v>387</v>
      </c>
    </row>
    <row r="819" spans="1:8" hidden="1" x14ac:dyDescent="0.35">
      <c r="A819" s="110">
        <v>45888</v>
      </c>
      <c r="B819" t="s">
        <v>62</v>
      </c>
      <c r="C819" t="s">
        <v>191</v>
      </c>
      <c r="D819">
        <v>1</v>
      </c>
      <c r="E819" s="86">
        <v>0</v>
      </c>
      <c r="F819" s="86">
        <v>0</v>
      </c>
      <c r="G819" t="s">
        <v>389</v>
      </c>
      <c r="H819" t="s">
        <v>387</v>
      </c>
    </row>
    <row r="820" spans="1:8" hidden="1" x14ac:dyDescent="0.35">
      <c r="A820" s="110">
        <v>45888</v>
      </c>
      <c r="B820" t="s">
        <v>62</v>
      </c>
      <c r="C820" t="s">
        <v>190</v>
      </c>
      <c r="D820">
        <v>1</v>
      </c>
      <c r="E820" s="86">
        <v>0</v>
      </c>
      <c r="F820" s="86">
        <v>0</v>
      </c>
      <c r="G820" t="s">
        <v>389</v>
      </c>
      <c r="H820" t="s">
        <v>387</v>
      </c>
    </row>
    <row r="821" spans="1:8" hidden="1" x14ac:dyDescent="0.35">
      <c r="A821" s="110">
        <v>45888</v>
      </c>
      <c r="B821" t="s">
        <v>54</v>
      </c>
      <c r="C821" t="s">
        <v>263</v>
      </c>
      <c r="D821">
        <v>1</v>
      </c>
      <c r="E821" s="86">
        <v>900</v>
      </c>
      <c r="F821" s="86">
        <v>900</v>
      </c>
      <c r="G821" t="s">
        <v>389</v>
      </c>
      <c r="H821" t="s">
        <v>387</v>
      </c>
    </row>
    <row r="822" spans="1:8" hidden="1" x14ac:dyDescent="0.35">
      <c r="A822" s="110">
        <v>45888</v>
      </c>
      <c r="B822" t="s">
        <v>54</v>
      </c>
      <c r="C822" t="s">
        <v>165</v>
      </c>
      <c r="D822">
        <v>0.27500000000000002</v>
      </c>
      <c r="E822" s="86">
        <v>10909.090909090908</v>
      </c>
      <c r="F822" s="86">
        <v>3000</v>
      </c>
      <c r="G822" t="s">
        <v>389</v>
      </c>
      <c r="H822" t="s">
        <v>387</v>
      </c>
    </row>
    <row r="823" spans="1:8" hidden="1" x14ac:dyDescent="0.35">
      <c r="A823" s="110">
        <v>45888</v>
      </c>
      <c r="B823" t="s">
        <v>54</v>
      </c>
      <c r="C823" t="s">
        <v>28</v>
      </c>
      <c r="D823">
        <v>1</v>
      </c>
      <c r="E823" s="86">
        <v>1300</v>
      </c>
      <c r="F823" s="86">
        <v>1300</v>
      </c>
      <c r="G823" t="s">
        <v>389</v>
      </c>
      <c r="H823" t="s">
        <v>387</v>
      </c>
    </row>
    <row r="824" spans="1:8" hidden="1" x14ac:dyDescent="0.35">
      <c r="A824" s="110">
        <v>45888</v>
      </c>
      <c r="B824" t="s">
        <v>54</v>
      </c>
      <c r="C824" t="s">
        <v>160</v>
      </c>
      <c r="D824">
        <v>1</v>
      </c>
      <c r="E824" s="86">
        <v>2700</v>
      </c>
      <c r="F824" s="86">
        <v>2700</v>
      </c>
      <c r="G824" t="s">
        <v>389</v>
      </c>
      <c r="H824" t="s">
        <v>387</v>
      </c>
    </row>
    <row r="825" spans="1:8" hidden="1" x14ac:dyDescent="0.35">
      <c r="A825" s="110">
        <v>45888</v>
      </c>
      <c r="B825" t="s">
        <v>54</v>
      </c>
      <c r="C825" t="s">
        <v>268</v>
      </c>
      <c r="D825">
        <v>1</v>
      </c>
      <c r="E825" s="86">
        <v>1900</v>
      </c>
      <c r="F825" s="86">
        <v>1900</v>
      </c>
      <c r="G825" t="s">
        <v>389</v>
      </c>
      <c r="H825" t="s">
        <v>387</v>
      </c>
    </row>
    <row r="826" spans="1:8" hidden="1" x14ac:dyDescent="0.35">
      <c r="A826" s="110">
        <v>45888</v>
      </c>
      <c r="B826" t="s">
        <v>54</v>
      </c>
      <c r="C826" t="s">
        <v>163</v>
      </c>
      <c r="D826">
        <v>1</v>
      </c>
      <c r="E826" s="86">
        <v>6300</v>
      </c>
      <c r="F826" s="86">
        <v>6300</v>
      </c>
      <c r="G826" t="s">
        <v>389</v>
      </c>
      <c r="H826" t="s">
        <v>387</v>
      </c>
    </row>
    <row r="827" spans="1:8" hidden="1" x14ac:dyDescent="0.35">
      <c r="A827" s="110">
        <v>45888</v>
      </c>
      <c r="B827" t="s">
        <v>54</v>
      </c>
      <c r="C827" t="s">
        <v>164</v>
      </c>
      <c r="D827">
        <v>4</v>
      </c>
      <c r="E827" s="86">
        <v>1700</v>
      </c>
      <c r="F827" s="86">
        <v>6800</v>
      </c>
      <c r="G827" t="s">
        <v>389</v>
      </c>
      <c r="H827" t="s">
        <v>387</v>
      </c>
    </row>
    <row r="828" spans="1:8" hidden="1" x14ac:dyDescent="0.35">
      <c r="A828" s="110">
        <v>45888</v>
      </c>
      <c r="B828" t="s">
        <v>52</v>
      </c>
      <c r="C828" t="s">
        <v>129</v>
      </c>
      <c r="D828">
        <v>12</v>
      </c>
      <c r="E828" s="86">
        <v>1430.8975999999998</v>
      </c>
      <c r="F828" s="86">
        <v>17170.771199999996</v>
      </c>
      <c r="G828" t="s">
        <v>389</v>
      </c>
      <c r="H828" t="s">
        <v>387</v>
      </c>
    </row>
    <row r="829" spans="1:8" hidden="1" x14ac:dyDescent="0.35">
      <c r="A829" s="110">
        <v>45888</v>
      </c>
      <c r="B829" t="s">
        <v>52</v>
      </c>
      <c r="C829" t="s">
        <v>127</v>
      </c>
      <c r="D829">
        <v>96</v>
      </c>
      <c r="E829" s="86">
        <v>1359.3744999999999</v>
      </c>
      <c r="F829" s="86">
        <v>130499.95199999999</v>
      </c>
      <c r="G829" t="s">
        <v>389</v>
      </c>
      <c r="H829" t="s">
        <v>387</v>
      </c>
    </row>
    <row r="830" spans="1:8" hidden="1" x14ac:dyDescent="0.35">
      <c r="A830" s="110">
        <v>45888</v>
      </c>
      <c r="B830" t="s">
        <v>292</v>
      </c>
      <c r="C830" t="s">
        <v>192</v>
      </c>
      <c r="D830">
        <v>1</v>
      </c>
      <c r="E830" s="86">
        <v>8419.8999500000009</v>
      </c>
      <c r="F830" s="86">
        <v>8419.8999500000009</v>
      </c>
      <c r="G830" t="s">
        <v>389</v>
      </c>
      <c r="H830" t="s">
        <v>387</v>
      </c>
    </row>
    <row r="831" spans="1:8" hidden="1" x14ac:dyDescent="0.35">
      <c r="A831" s="110">
        <v>45888</v>
      </c>
      <c r="B831" t="s">
        <v>239</v>
      </c>
      <c r="C831" t="s">
        <v>235</v>
      </c>
      <c r="D831">
        <v>6</v>
      </c>
      <c r="E831" s="86">
        <v>10129.999</v>
      </c>
      <c r="F831" s="86">
        <v>60779.993999999999</v>
      </c>
      <c r="G831" t="s">
        <v>353</v>
      </c>
      <c r="H831" t="s">
        <v>387</v>
      </c>
    </row>
    <row r="832" spans="1:8" hidden="1" x14ac:dyDescent="0.35">
      <c r="A832" s="110">
        <v>45888</v>
      </c>
      <c r="B832" t="s">
        <v>239</v>
      </c>
      <c r="C832" t="s">
        <v>237</v>
      </c>
      <c r="D832">
        <v>2</v>
      </c>
      <c r="E832" s="86">
        <v>1470.0048000000002</v>
      </c>
      <c r="F832" s="86">
        <v>2940.0096000000003</v>
      </c>
      <c r="G832" t="s">
        <v>353</v>
      </c>
      <c r="H832" t="s">
        <v>387</v>
      </c>
    </row>
    <row r="833" spans="1:8" hidden="1" x14ac:dyDescent="0.35">
      <c r="A833" s="110">
        <v>45888</v>
      </c>
      <c r="B833" t="s">
        <v>239</v>
      </c>
      <c r="C833" t="s">
        <v>236</v>
      </c>
      <c r="D833">
        <v>6</v>
      </c>
      <c r="E833" s="86">
        <v>10450.019799999998</v>
      </c>
      <c r="F833" s="86">
        <v>62700.118799999989</v>
      </c>
      <c r="G833" t="s">
        <v>353</v>
      </c>
      <c r="H833" t="s">
        <v>387</v>
      </c>
    </row>
    <row r="834" spans="1:8" hidden="1" x14ac:dyDescent="0.35">
      <c r="A834" s="110">
        <v>45888</v>
      </c>
      <c r="B834" t="s">
        <v>534</v>
      </c>
      <c r="C834" t="s">
        <v>550</v>
      </c>
      <c r="D834">
        <v>7</v>
      </c>
      <c r="E834" s="86">
        <v>857.14285714285711</v>
      </c>
      <c r="F834" s="86">
        <v>6000</v>
      </c>
      <c r="G834" t="s">
        <v>353</v>
      </c>
      <c r="H834" t="s">
        <v>387</v>
      </c>
    </row>
    <row r="835" spans="1:8" hidden="1" x14ac:dyDescent="0.35">
      <c r="A835" s="110">
        <v>45888</v>
      </c>
      <c r="B835" t="s">
        <v>534</v>
      </c>
      <c r="C835" t="s">
        <v>154</v>
      </c>
      <c r="D835">
        <v>9</v>
      </c>
      <c r="E835" s="86">
        <v>944.44444444444446</v>
      </c>
      <c r="F835" s="86">
        <v>8500</v>
      </c>
      <c r="G835" t="s">
        <v>353</v>
      </c>
      <c r="H835" t="s">
        <v>387</v>
      </c>
    </row>
    <row r="836" spans="1:8" hidden="1" x14ac:dyDescent="0.35">
      <c r="A836" s="110">
        <v>45888</v>
      </c>
      <c r="B836" t="s">
        <v>53</v>
      </c>
      <c r="C836" t="s">
        <v>148</v>
      </c>
      <c r="D836">
        <v>1</v>
      </c>
      <c r="E836" s="86">
        <v>8299.994999999999</v>
      </c>
      <c r="F836" s="86">
        <v>8299.994999999999</v>
      </c>
      <c r="G836" t="s">
        <v>353</v>
      </c>
      <c r="H836" t="s">
        <v>387</v>
      </c>
    </row>
    <row r="837" spans="1:8" hidden="1" x14ac:dyDescent="0.35">
      <c r="A837" s="110">
        <v>45888</v>
      </c>
      <c r="B837" t="s">
        <v>56</v>
      </c>
      <c r="C837" t="s">
        <v>168</v>
      </c>
      <c r="D837">
        <v>2</v>
      </c>
      <c r="E837" s="86">
        <v>10580</v>
      </c>
      <c r="F837" s="86">
        <v>21160</v>
      </c>
      <c r="G837" t="s">
        <v>353</v>
      </c>
      <c r="H837" t="s">
        <v>387</v>
      </c>
    </row>
    <row r="838" spans="1:8" hidden="1" x14ac:dyDescent="0.35">
      <c r="A838" s="110">
        <v>45888</v>
      </c>
      <c r="B838" t="s">
        <v>57</v>
      </c>
      <c r="C838" t="s">
        <v>173</v>
      </c>
      <c r="D838">
        <v>3</v>
      </c>
      <c r="E838" s="86">
        <v>2500</v>
      </c>
      <c r="F838" s="86">
        <v>7500</v>
      </c>
      <c r="G838" t="s">
        <v>353</v>
      </c>
      <c r="H838" t="s">
        <v>387</v>
      </c>
    </row>
    <row r="839" spans="1:8" hidden="1" x14ac:dyDescent="0.35">
      <c r="A839" s="110">
        <v>45888</v>
      </c>
      <c r="B839" t="s">
        <v>57</v>
      </c>
      <c r="C839" t="s">
        <v>218</v>
      </c>
      <c r="D839">
        <v>1</v>
      </c>
      <c r="E839" s="86">
        <v>5330.05</v>
      </c>
      <c r="F839" s="86">
        <v>5330.05</v>
      </c>
      <c r="G839" t="s">
        <v>353</v>
      </c>
      <c r="H839" t="s">
        <v>387</v>
      </c>
    </row>
    <row r="840" spans="1:8" hidden="1" x14ac:dyDescent="0.35">
      <c r="A840" s="110">
        <v>45888</v>
      </c>
      <c r="B840" t="s">
        <v>506</v>
      </c>
      <c r="C840" t="s">
        <v>167</v>
      </c>
      <c r="D840">
        <v>360</v>
      </c>
      <c r="E840" s="86">
        <v>183.33333333333337</v>
      </c>
      <c r="F840" s="86">
        <v>66000.000000000015</v>
      </c>
      <c r="G840" t="s">
        <v>353</v>
      </c>
      <c r="H840" t="s">
        <v>387</v>
      </c>
    </row>
    <row r="841" spans="1:8" hidden="1" x14ac:dyDescent="0.35">
      <c r="A841" s="110">
        <v>45888</v>
      </c>
      <c r="B841" t="s">
        <v>484</v>
      </c>
      <c r="C841" t="s">
        <v>193</v>
      </c>
      <c r="D841">
        <v>8</v>
      </c>
      <c r="E841" s="86">
        <v>3400.0001750000001</v>
      </c>
      <c r="F841" s="86">
        <v>27200.001400000001</v>
      </c>
      <c r="G841" t="s">
        <v>353</v>
      </c>
      <c r="H841" t="s">
        <v>387</v>
      </c>
    </row>
    <row r="842" spans="1:8" hidden="1" x14ac:dyDescent="0.35">
      <c r="A842" s="110">
        <v>45888</v>
      </c>
      <c r="B842" t="s">
        <v>54</v>
      </c>
      <c r="C842" t="s">
        <v>45</v>
      </c>
      <c r="D842">
        <v>3</v>
      </c>
      <c r="E842" s="86">
        <v>1200</v>
      </c>
      <c r="F842" s="86">
        <v>3600</v>
      </c>
      <c r="G842" t="s">
        <v>353</v>
      </c>
      <c r="H842" t="s">
        <v>387</v>
      </c>
    </row>
    <row r="843" spans="1:8" hidden="1" x14ac:dyDescent="0.35">
      <c r="A843" s="110">
        <v>45888</v>
      </c>
      <c r="B843" t="s">
        <v>240</v>
      </c>
      <c r="C843" t="s">
        <v>241</v>
      </c>
      <c r="D843">
        <v>20</v>
      </c>
      <c r="E843" s="86">
        <v>4385.5</v>
      </c>
      <c r="F843" s="86">
        <v>87710</v>
      </c>
      <c r="G843" t="s">
        <v>353</v>
      </c>
      <c r="H843" t="s">
        <v>387</v>
      </c>
    </row>
    <row r="844" spans="1:8" hidden="1" x14ac:dyDescent="0.35">
      <c r="A844" s="110">
        <v>45888</v>
      </c>
      <c r="B844" t="s">
        <v>484</v>
      </c>
      <c r="C844" t="s">
        <v>659</v>
      </c>
      <c r="D844">
        <v>1</v>
      </c>
      <c r="E844" s="86">
        <v>0</v>
      </c>
      <c r="F844" s="86">
        <v>0</v>
      </c>
      <c r="G844" t="s">
        <v>353</v>
      </c>
      <c r="H844" t="s">
        <v>387</v>
      </c>
    </row>
    <row r="845" spans="1:8" hidden="1" x14ac:dyDescent="0.35">
      <c r="A845" s="110">
        <v>45888</v>
      </c>
      <c r="B845" t="s">
        <v>484</v>
      </c>
      <c r="C845" t="s">
        <v>290</v>
      </c>
      <c r="D845">
        <v>1</v>
      </c>
      <c r="E845" s="86">
        <v>3999.9938000000002</v>
      </c>
      <c r="F845" s="86">
        <v>3999.9938000000002</v>
      </c>
      <c r="G845" t="s">
        <v>353</v>
      </c>
      <c r="H845" t="s">
        <v>387</v>
      </c>
    </row>
    <row r="846" spans="1:8" hidden="1" x14ac:dyDescent="0.35">
      <c r="A846" s="110">
        <v>45888</v>
      </c>
      <c r="B846" t="s">
        <v>52</v>
      </c>
      <c r="C846" t="s">
        <v>127</v>
      </c>
      <c r="D846">
        <v>24</v>
      </c>
      <c r="E846" s="86">
        <v>1359.3744999999999</v>
      </c>
      <c r="F846" s="86">
        <v>32624.987999999998</v>
      </c>
      <c r="G846" t="s">
        <v>353</v>
      </c>
      <c r="H846" t="s">
        <v>387</v>
      </c>
    </row>
    <row r="847" spans="1:8" hidden="1" x14ac:dyDescent="0.35">
      <c r="A847" s="110">
        <v>45894</v>
      </c>
      <c r="B847" t="s">
        <v>59</v>
      </c>
      <c r="C847" t="s">
        <v>185</v>
      </c>
      <c r="D847">
        <v>6</v>
      </c>
      <c r="E847" s="86">
        <v>41000</v>
      </c>
      <c r="F847" s="86">
        <v>246000</v>
      </c>
      <c r="G847" t="s">
        <v>389</v>
      </c>
      <c r="H847" t="s">
        <v>387</v>
      </c>
    </row>
    <row r="848" spans="1:8" hidden="1" x14ac:dyDescent="0.35">
      <c r="A848" s="110">
        <v>45894</v>
      </c>
      <c r="B848" t="s">
        <v>50</v>
      </c>
      <c r="C848" t="s">
        <v>113</v>
      </c>
      <c r="D848">
        <v>2</v>
      </c>
      <c r="E848" s="86">
        <v>1201.5829980000001</v>
      </c>
      <c r="F848" s="86">
        <v>2403.1659960000002</v>
      </c>
      <c r="G848" t="s">
        <v>389</v>
      </c>
      <c r="H848" t="s">
        <v>387</v>
      </c>
    </row>
    <row r="849" spans="1:8" hidden="1" x14ac:dyDescent="0.35">
      <c r="A849" s="110">
        <v>45894</v>
      </c>
      <c r="B849" t="s">
        <v>50</v>
      </c>
      <c r="C849" t="s">
        <v>629</v>
      </c>
      <c r="D849">
        <v>2</v>
      </c>
      <c r="E849" s="86">
        <v>3759.2067938144337</v>
      </c>
      <c r="F849" s="86">
        <v>7518.4135876288674</v>
      </c>
      <c r="G849" t="s">
        <v>389</v>
      </c>
      <c r="H849" t="s">
        <v>387</v>
      </c>
    </row>
    <row r="850" spans="1:8" hidden="1" x14ac:dyDescent="0.35">
      <c r="A850" s="110">
        <v>45894</v>
      </c>
      <c r="B850" t="s">
        <v>50</v>
      </c>
      <c r="C850" t="s">
        <v>130</v>
      </c>
      <c r="D850">
        <v>1</v>
      </c>
      <c r="E850" s="86">
        <v>5982.0641869999999</v>
      </c>
      <c r="F850" s="86">
        <v>5982.0641869999999</v>
      </c>
      <c r="G850" t="s">
        <v>389</v>
      </c>
      <c r="H850" t="s">
        <v>387</v>
      </c>
    </row>
    <row r="851" spans="1:8" hidden="1" x14ac:dyDescent="0.35">
      <c r="A851" s="110">
        <v>45894</v>
      </c>
      <c r="B851" t="s">
        <v>50</v>
      </c>
      <c r="C851" t="s">
        <v>106</v>
      </c>
      <c r="D851">
        <v>2</v>
      </c>
      <c r="E851" s="86">
        <v>960.09761100000003</v>
      </c>
      <c r="F851" s="86">
        <v>1920.1952220000001</v>
      </c>
      <c r="G851" t="s">
        <v>389</v>
      </c>
      <c r="H851" t="s">
        <v>387</v>
      </c>
    </row>
    <row r="852" spans="1:8" x14ac:dyDescent="0.35">
      <c r="A852" s="110">
        <v>45894</v>
      </c>
      <c r="B852" t="s">
        <v>53</v>
      </c>
      <c r="C852" t="s">
        <v>136</v>
      </c>
      <c r="D852">
        <v>30</v>
      </c>
      <c r="E852" s="86">
        <v>198.56100000000001</v>
      </c>
      <c r="F852" s="86">
        <v>5956.83</v>
      </c>
      <c r="G852" t="s">
        <v>389</v>
      </c>
      <c r="H852" t="s">
        <v>387</v>
      </c>
    </row>
    <row r="853" spans="1:8" x14ac:dyDescent="0.35">
      <c r="A853" s="110">
        <v>45894</v>
      </c>
      <c r="B853" t="s">
        <v>53</v>
      </c>
      <c r="C853" t="s">
        <v>140</v>
      </c>
      <c r="D853">
        <v>1</v>
      </c>
      <c r="E853" s="86">
        <v>9500.0004000000008</v>
      </c>
      <c r="F853" s="86">
        <v>9500.0004000000008</v>
      </c>
      <c r="G853" t="s">
        <v>389</v>
      </c>
      <c r="H853" t="s">
        <v>387</v>
      </c>
    </row>
    <row r="854" spans="1:8" x14ac:dyDescent="0.35">
      <c r="A854" s="110">
        <v>45894</v>
      </c>
      <c r="B854" t="s">
        <v>53</v>
      </c>
      <c r="C854" t="s">
        <v>148</v>
      </c>
      <c r="D854">
        <v>1</v>
      </c>
      <c r="E854" s="86">
        <v>8299.994999999999</v>
      </c>
      <c r="F854" s="86">
        <v>8299.994999999999</v>
      </c>
      <c r="G854" t="s">
        <v>389</v>
      </c>
      <c r="H854" t="s">
        <v>387</v>
      </c>
    </row>
    <row r="855" spans="1:8" x14ac:dyDescent="0.35">
      <c r="A855" s="110">
        <v>45894</v>
      </c>
      <c r="B855" t="s">
        <v>53</v>
      </c>
      <c r="C855" t="s">
        <v>289</v>
      </c>
      <c r="D855">
        <v>30</v>
      </c>
      <c r="E855" s="86">
        <v>103.47920000000001</v>
      </c>
      <c r="F855" s="86">
        <v>3104.3760000000002</v>
      </c>
      <c r="G855" t="s">
        <v>389</v>
      </c>
      <c r="H855" t="s">
        <v>387</v>
      </c>
    </row>
    <row r="856" spans="1:8" hidden="1" x14ac:dyDescent="0.35">
      <c r="A856" s="110">
        <v>45894</v>
      </c>
      <c r="B856" t="s">
        <v>346</v>
      </c>
      <c r="C856" t="s">
        <v>334</v>
      </c>
      <c r="D856">
        <v>4</v>
      </c>
      <c r="E856" s="86">
        <v>11216.02</v>
      </c>
      <c r="F856" s="86">
        <v>44864.08</v>
      </c>
      <c r="G856" t="s">
        <v>389</v>
      </c>
      <c r="H856" t="s">
        <v>387</v>
      </c>
    </row>
    <row r="857" spans="1:8" hidden="1" x14ac:dyDescent="0.35">
      <c r="A857" s="110">
        <v>45894</v>
      </c>
      <c r="B857" t="s">
        <v>346</v>
      </c>
      <c r="C857" t="s">
        <v>332</v>
      </c>
      <c r="D857">
        <v>4</v>
      </c>
      <c r="E857" s="86">
        <v>11593.03</v>
      </c>
      <c r="F857" s="86">
        <v>46372.12</v>
      </c>
      <c r="G857" t="s">
        <v>389</v>
      </c>
      <c r="H857" t="s">
        <v>387</v>
      </c>
    </row>
    <row r="858" spans="1:8" hidden="1" x14ac:dyDescent="0.35">
      <c r="A858" s="110">
        <v>45894</v>
      </c>
      <c r="B858" t="s">
        <v>62</v>
      </c>
      <c r="C858" t="s">
        <v>191</v>
      </c>
      <c r="D858">
        <v>1</v>
      </c>
      <c r="E858" s="86">
        <v>0</v>
      </c>
      <c r="F858" s="86">
        <v>0</v>
      </c>
      <c r="G858" t="s">
        <v>389</v>
      </c>
      <c r="H858" t="s">
        <v>387</v>
      </c>
    </row>
    <row r="859" spans="1:8" hidden="1" x14ac:dyDescent="0.35">
      <c r="A859" s="110">
        <v>45894</v>
      </c>
      <c r="B859" t="s">
        <v>62</v>
      </c>
      <c r="C859" t="s">
        <v>190</v>
      </c>
      <c r="D859">
        <v>1</v>
      </c>
      <c r="E859" s="86">
        <v>0</v>
      </c>
      <c r="F859" s="86">
        <v>0</v>
      </c>
      <c r="G859" t="s">
        <v>389</v>
      </c>
      <c r="H859" t="s">
        <v>387</v>
      </c>
    </row>
    <row r="860" spans="1:8" hidden="1" x14ac:dyDescent="0.35">
      <c r="A860" s="110">
        <v>45894</v>
      </c>
      <c r="B860" t="s">
        <v>54</v>
      </c>
      <c r="C860" t="s">
        <v>161</v>
      </c>
      <c r="D860">
        <v>0.5</v>
      </c>
      <c r="E860" s="86">
        <v>7500</v>
      </c>
      <c r="F860" s="86">
        <v>3750</v>
      </c>
      <c r="G860" t="s">
        <v>389</v>
      </c>
      <c r="H860" t="s">
        <v>387</v>
      </c>
    </row>
    <row r="861" spans="1:8" hidden="1" x14ac:dyDescent="0.35">
      <c r="A861" s="110">
        <v>45894</v>
      </c>
      <c r="B861" t="s">
        <v>54</v>
      </c>
      <c r="C861" t="s">
        <v>263</v>
      </c>
      <c r="D861">
        <v>1</v>
      </c>
      <c r="E861" s="86">
        <v>900</v>
      </c>
      <c r="F861" s="86">
        <v>900</v>
      </c>
      <c r="G861" t="s">
        <v>389</v>
      </c>
      <c r="H861" t="s">
        <v>387</v>
      </c>
    </row>
    <row r="862" spans="1:8" hidden="1" x14ac:dyDescent="0.35">
      <c r="A862" s="110">
        <v>45894</v>
      </c>
      <c r="B862" t="s">
        <v>54</v>
      </c>
      <c r="C862" t="s">
        <v>165</v>
      </c>
      <c r="D862">
        <v>0.27500000000000002</v>
      </c>
      <c r="E862" s="86">
        <v>3000</v>
      </c>
      <c r="F862" s="86">
        <v>825.00000000000011</v>
      </c>
      <c r="G862" t="s">
        <v>389</v>
      </c>
      <c r="H862" t="s">
        <v>387</v>
      </c>
    </row>
    <row r="863" spans="1:8" hidden="1" x14ac:dyDescent="0.35">
      <c r="A863" s="110">
        <v>45894</v>
      </c>
      <c r="B863" t="s">
        <v>54</v>
      </c>
      <c r="C863" t="s">
        <v>28</v>
      </c>
      <c r="D863">
        <v>1</v>
      </c>
      <c r="E863" s="86">
        <v>2000</v>
      </c>
      <c r="F863" s="86">
        <v>2000</v>
      </c>
      <c r="G863" t="s">
        <v>389</v>
      </c>
      <c r="H863" t="s">
        <v>387</v>
      </c>
    </row>
    <row r="864" spans="1:8" hidden="1" x14ac:dyDescent="0.35">
      <c r="A864" s="110">
        <v>45894</v>
      </c>
      <c r="B864" t="s">
        <v>54</v>
      </c>
      <c r="C864" t="s">
        <v>160</v>
      </c>
      <c r="D864">
        <v>1</v>
      </c>
      <c r="E864" s="86">
        <v>1800</v>
      </c>
      <c r="F864" s="86">
        <v>1800</v>
      </c>
      <c r="G864" t="s">
        <v>389</v>
      </c>
      <c r="H864" t="s">
        <v>387</v>
      </c>
    </row>
    <row r="865" spans="1:8" hidden="1" x14ac:dyDescent="0.35">
      <c r="A865" s="110">
        <v>45894</v>
      </c>
      <c r="B865" t="s">
        <v>54</v>
      </c>
      <c r="C865" t="s">
        <v>268</v>
      </c>
      <c r="D865">
        <v>1</v>
      </c>
      <c r="E865" s="86">
        <v>1400</v>
      </c>
      <c r="F865" s="86">
        <v>1400</v>
      </c>
      <c r="G865" t="s">
        <v>389</v>
      </c>
      <c r="H865" t="s">
        <v>387</v>
      </c>
    </row>
    <row r="866" spans="1:8" hidden="1" x14ac:dyDescent="0.35">
      <c r="A866" s="110">
        <v>45894</v>
      </c>
      <c r="B866" t="s">
        <v>54</v>
      </c>
      <c r="C866" t="s">
        <v>262</v>
      </c>
      <c r="D866">
        <v>1</v>
      </c>
      <c r="E866" s="86">
        <v>2600</v>
      </c>
      <c r="F866" s="86">
        <v>2600</v>
      </c>
      <c r="G866" t="s">
        <v>389</v>
      </c>
      <c r="H866" t="s">
        <v>387</v>
      </c>
    </row>
    <row r="867" spans="1:8" hidden="1" x14ac:dyDescent="0.35">
      <c r="A867" s="110">
        <v>45894</v>
      </c>
      <c r="B867" t="s">
        <v>54</v>
      </c>
      <c r="C867" t="s">
        <v>163</v>
      </c>
      <c r="D867">
        <v>1</v>
      </c>
      <c r="E867" s="86">
        <v>6800</v>
      </c>
      <c r="F867" s="86">
        <v>6800</v>
      </c>
      <c r="G867" t="s">
        <v>389</v>
      </c>
      <c r="H867" t="s">
        <v>387</v>
      </c>
    </row>
    <row r="868" spans="1:8" hidden="1" x14ac:dyDescent="0.35">
      <c r="A868" s="110">
        <v>45894</v>
      </c>
      <c r="B868" t="s">
        <v>54</v>
      </c>
      <c r="C868" t="s">
        <v>45</v>
      </c>
      <c r="D868">
        <v>3</v>
      </c>
      <c r="E868" s="86">
        <v>1200</v>
      </c>
      <c r="F868" s="86">
        <v>3600</v>
      </c>
      <c r="G868" t="s">
        <v>389</v>
      </c>
      <c r="H868" t="s">
        <v>387</v>
      </c>
    </row>
    <row r="869" spans="1:8" hidden="1" x14ac:dyDescent="0.35">
      <c r="A869" s="110">
        <v>45894</v>
      </c>
      <c r="B869" t="s">
        <v>52</v>
      </c>
      <c r="C869" t="s">
        <v>127</v>
      </c>
      <c r="D869">
        <v>72</v>
      </c>
      <c r="E869" s="86">
        <v>1359.3744999999999</v>
      </c>
      <c r="F869" s="86">
        <v>97874.963999999993</v>
      </c>
      <c r="G869" t="s">
        <v>389</v>
      </c>
      <c r="H869" t="s">
        <v>387</v>
      </c>
    </row>
    <row r="870" spans="1:8" hidden="1" x14ac:dyDescent="0.35">
      <c r="A870" s="110">
        <v>45894</v>
      </c>
      <c r="B870" t="s">
        <v>348</v>
      </c>
      <c r="C870" t="s">
        <v>247</v>
      </c>
      <c r="D870">
        <v>75</v>
      </c>
      <c r="E870" s="86">
        <v>979.44</v>
      </c>
      <c r="F870" s="86">
        <v>73458</v>
      </c>
      <c r="G870" t="s">
        <v>353</v>
      </c>
      <c r="H870" t="s">
        <v>387</v>
      </c>
    </row>
    <row r="871" spans="1:8" hidden="1" x14ac:dyDescent="0.35">
      <c r="A871" s="110">
        <v>45894</v>
      </c>
      <c r="B871" t="s">
        <v>348</v>
      </c>
      <c r="C871" t="s">
        <v>246</v>
      </c>
      <c r="D871">
        <v>25</v>
      </c>
      <c r="E871" s="86">
        <v>1035.6400000000001</v>
      </c>
      <c r="F871" s="86">
        <v>25891.000000000004</v>
      </c>
      <c r="G871" t="s">
        <v>353</v>
      </c>
      <c r="H871" t="s">
        <v>387</v>
      </c>
    </row>
    <row r="872" spans="1:8" hidden="1" x14ac:dyDescent="0.35">
      <c r="A872" s="110">
        <v>45894</v>
      </c>
      <c r="B872" t="s">
        <v>348</v>
      </c>
      <c r="C872" t="s">
        <v>248</v>
      </c>
      <c r="D872">
        <v>25</v>
      </c>
      <c r="E872" s="86">
        <v>1393.24</v>
      </c>
      <c r="F872" s="86">
        <v>34831</v>
      </c>
      <c r="G872" t="s">
        <v>353</v>
      </c>
      <c r="H872" t="s">
        <v>387</v>
      </c>
    </row>
    <row r="873" spans="1:8" hidden="1" x14ac:dyDescent="0.35">
      <c r="A873" s="110">
        <v>45894</v>
      </c>
      <c r="B873" t="s">
        <v>348</v>
      </c>
      <c r="C873" t="s">
        <v>249</v>
      </c>
      <c r="D873">
        <v>25</v>
      </c>
      <c r="E873" s="86">
        <v>947.24</v>
      </c>
      <c r="F873" s="86">
        <v>23681</v>
      </c>
      <c r="G873" t="s">
        <v>353</v>
      </c>
      <c r="H873" t="s">
        <v>387</v>
      </c>
    </row>
    <row r="874" spans="1:8" hidden="1" x14ac:dyDescent="0.35">
      <c r="A874" s="110">
        <v>45894</v>
      </c>
      <c r="B874" t="s">
        <v>50</v>
      </c>
      <c r="C874" t="s">
        <v>528</v>
      </c>
      <c r="D874">
        <v>2</v>
      </c>
      <c r="E874" s="86">
        <v>3543.4157879999998</v>
      </c>
      <c r="F874" s="86">
        <v>7086.8315759999996</v>
      </c>
      <c r="G874" t="s">
        <v>353</v>
      </c>
      <c r="H874" t="s">
        <v>387</v>
      </c>
    </row>
    <row r="875" spans="1:8" hidden="1" x14ac:dyDescent="0.35">
      <c r="A875" s="110">
        <v>45894</v>
      </c>
      <c r="B875" t="s">
        <v>50</v>
      </c>
      <c r="C875" t="s">
        <v>102</v>
      </c>
      <c r="D875">
        <v>3.5</v>
      </c>
      <c r="E875" s="86">
        <v>6640.4815211428577</v>
      </c>
      <c r="F875" s="86">
        <v>23241.685324000002</v>
      </c>
      <c r="G875" t="s">
        <v>353</v>
      </c>
      <c r="H875" t="s">
        <v>387</v>
      </c>
    </row>
    <row r="876" spans="1:8" hidden="1" x14ac:dyDescent="0.35">
      <c r="A876" s="110">
        <v>45894</v>
      </c>
      <c r="B876" t="s">
        <v>53</v>
      </c>
      <c r="C876" t="s">
        <v>667</v>
      </c>
      <c r="D876">
        <v>2</v>
      </c>
      <c r="E876" s="86">
        <v>0</v>
      </c>
      <c r="F876" s="86">
        <v>0</v>
      </c>
      <c r="G876" t="s">
        <v>353</v>
      </c>
      <c r="H876" t="s">
        <v>387</v>
      </c>
    </row>
    <row r="877" spans="1:8" hidden="1" x14ac:dyDescent="0.35">
      <c r="A877" s="110">
        <v>45894</v>
      </c>
      <c r="B877" t="s">
        <v>53</v>
      </c>
      <c r="C877" t="s">
        <v>148</v>
      </c>
      <c r="D877">
        <v>2</v>
      </c>
      <c r="E877" s="86">
        <v>8299.994999999999</v>
      </c>
      <c r="F877" s="86">
        <v>16599.989999999998</v>
      </c>
      <c r="G877" t="s">
        <v>353</v>
      </c>
      <c r="H877" t="s">
        <v>387</v>
      </c>
    </row>
    <row r="878" spans="1:8" hidden="1" x14ac:dyDescent="0.35">
      <c r="A878" s="110">
        <v>45894</v>
      </c>
      <c r="B878" t="s">
        <v>53</v>
      </c>
      <c r="C878" t="s">
        <v>137</v>
      </c>
      <c r="D878">
        <v>1</v>
      </c>
      <c r="E878" s="86">
        <v>6699.9998999999989</v>
      </c>
      <c r="F878" s="86">
        <v>6699.9998999999989</v>
      </c>
      <c r="G878" t="s">
        <v>353</v>
      </c>
      <c r="H878" t="s">
        <v>387</v>
      </c>
    </row>
    <row r="879" spans="1:8" hidden="1" x14ac:dyDescent="0.35">
      <c r="A879" s="110">
        <v>45894</v>
      </c>
      <c r="B879" t="s">
        <v>346</v>
      </c>
      <c r="C879" t="s">
        <v>331</v>
      </c>
      <c r="D879">
        <v>5</v>
      </c>
      <c r="E879" s="86">
        <v>8773.2740000000013</v>
      </c>
      <c r="F879" s="86">
        <v>43866.37000000001</v>
      </c>
      <c r="G879" t="s">
        <v>353</v>
      </c>
      <c r="H879" t="s">
        <v>387</v>
      </c>
    </row>
    <row r="880" spans="1:8" hidden="1" x14ac:dyDescent="0.35">
      <c r="A880" s="110">
        <v>45894</v>
      </c>
      <c r="B880" t="s">
        <v>346</v>
      </c>
      <c r="C880" t="s">
        <v>634</v>
      </c>
      <c r="D880">
        <v>25</v>
      </c>
      <c r="E880" s="86">
        <v>12984.869199999999</v>
      </c>
      <c r="F880" s="86">
        <v>324621.73</v>
      </c>
      <c r="G880" t="s">
        <v>353</v>
      </c>
      <c r="H880" t="s">
        <v>387</v>
      </c>
    </row>
    <row r="881" spans="1:8" hidden="1" x14ac:dyDescent="0.35">
      <c r="A881" s="110">
        <v>45894</v>
      </c>
      <c r="B881" t="s">
        <v>484</v>
      </c>
      <c r="C881" t="s">
        <v>219</v>
      </c>
      <c r="D881">
        <v>1</v>
      </c>
      <c r="E881" s="86">
        <v>23624.886999999999</v>
      </c>
      <c r="F881" s="86">
        <v>23624.886999999999</v>
      </c>
      <c r="G881" t="s">
        <v>353</v>
      </c>
      <c r="H881" t="s">
        <v>387</v>
      </c>
    </row>
    <row r="882" spans="1:8" hidden="1" x14ac:dyDescent="0.35">
      <c r="A882" s="110">
        <v>45894</v>
      </c>
      <c r="B882" t="s">
        <v>54</v>
      </c>
      <c r="C882" t="s">
        <v>45</v>
      </c>
      <c r="D882">
        <v>3</v>
      </c>
      <c r="E882" s="86">
        <v>1200</v>
      </c>
      <c r="F882" s="86">
        <v>3600</v>
      </c>
      <c r="G882" t="s">
        <v>353</v>
      </c>
      <c r="H882" t="s">
        <v>387</v>
      </c>
    </row>
    <row r="883" spans="1:8" hidden="1" x14ac:dyDescent="0.35">
      <c r="A883" s="110">
        <v>45894</v>
      </c>
      <c r="B883" t="s">
        <v>54</v>
      </c>
      <c r="C883" t="s">
        <v>666</v>
      </c>
      <c r="D883">
        <v>2</v>
      </c>
      <c r="E883" s="86">
        <v>0</v>
      </c>
      <c r="F883" s="86">
        <v>0</v>
      </c>
      <c r="G883" t="s">
        <v>353</v>
      </c>
      <c r="H883" t="s">
        <v>387</v>
      </c>
    </row>
    <row r="884" spans="1:8" hidden="1" x14ac:dyDescent="0.35">
      <c r="A884" s="110">
        <v>45894</v>
      </c>
      <c r="B884" t="s">
        <v>240</v>
      </c>
      <c r="C884" t="s">
        <v>241</v>
      </c>
      <c r="D884">
        <v>10</v>
      </c>
      <c r="E884" s="86">
        <v>4385.5</v>
      </c>
      <c r="F884" s="86">
        <v>43855</v>
      </c>
      <c r="G884" t="s">
        <v>353</v>
      </c>
      <c r="H884" t="s">
        <v>387</v>
      </c>
    </row>
    <row r="885" spans="1:8" hidden="1" x14ac:dyDescent="0.35">
      <c r="A885" s="110">
        <v>45894</v>
      </c>
      <c r="B885" t="s">
        <v>59</v>
      </c>
      <c r="C885" t="s">
        <v>185</v>
      </c>
      <c r="D885">
        <v>6</v>
      </c>
      <c r="E885" s="86">
        <v>41000</v>
      </c>
      <c r="F885" s="86">
        <v>246000</v>
      </c>
      <c r="G885" t="s">
        <v>389</v>
      </c>
      <c r="H885" t="s">
        <v>387</v>
      </c>
    </row>
    <row r="886" spans="1:8" hidden="1" x14ac:dyDescent="0.35">
      <c r="A886" s="110">
        <v>45894</v>
      </c>
      <c r="B886" t="s">
        <v>50</v>
      </c>
      <c r="C886" t="s">
        <v>113</v>
      </c>
      <c r="D886">
        <v>2</v>
      </c>
      <c r="E886" s="86">
        <v>1201.5829980000001</v>
      </c>
      <c r="F886" s="86">
        <v>2403.1659960000002</v>
      </c>
      <c r="G886" t="s">
        <v>389</v>
      </c>
      <c r="H886" t="s">
        <v>387</v>
      </c>
    </row>
    <row r="887" spans="1:8" hidden="1" x14ac:dyDescent="0.35">
      <c r="A887" s="110">
        <v>45894</v>
      </c>
      <c r="B887" t="s">
        <v>50</v>
      </c>
      <c r="C887" t="s">
        <v>629</v>
      </c>
      <c r="D887">
        <v>2</v>
      </c>
      <c r="E887" s="86">
        <v>3759.2067938144337</v>
      </c>
      <c r="F887" s="86">
        <v>7518.4135876288674</v>
      </c>
      <c r="G887" t="s">
        <v>389</v>
      </c>
      <c r="H887" t="s">
        <v>387</v>
      </c>
    </row>
    <row r="888" spans="1:8" hidden="1" x14ac:dyDescent="0.35">
      <c r="A888" s="110">
        <v>45894</v>
      </c>
      <c r="B888" t="s">
        <v>50</v>
      </c>
      <c r="C888" t="s">
        <v>130</v>
      </c>
      <c r="D888">
        <v>1</v>
      </c>
      <c r="E888" s="86">
        <v>5982.0641869999999</v>
      </c>
      <c r="F888" s="86">
        <v>5982.0641869999999</v>
      </c>
      <c r="G888" t="s">
        <v>389</v>
      </c>
      <c r="H888" t="s">
        <v>387</v>
      </c>
    </row>
    <row r="889" spans="1:8" hidden="1" x14ac:dyDescent="0.35">
      <c r="A889" s="110">
        <v>45894</v>
      </c>
      <c r="B889" t="s">
        <v>50</v>
      </c>
      <c r="C889" t="s">
        <v>106</v>
      </c>
      <c r="D889">
        <v>2</v>
      </c>
      <c r="E889" s="86">
        <v>960.09761100000003</v>
      </c>
      <c r="F889" s="86">
        <v>1920.1952220000001</v>
      </c>
      <c r="G889" t="s">
        <v>389</v>
      </c>
      <c r="H889" t="s">
        <v>387</v>
      </c>
    </row>
    <row r="890" spans="1:8" x14ac:dyDescent="0.35">
      <c r="A890" s="110">
        <v>45894</v>
      </c>
      <c r="B890" t="s">
        <v>53</v>
      </c>
      <c r="C890" t="s">
        <v>136</v>
      </c>
      <c r="D890">
        <v>30</v>
      </c>
      <c r="E890" s="86">
        <v>198.56100000000001</v>
      </c>
      <c r="F890" s="86">
        <v>5956.83</v>
      </c>
      <c r="G890" t="s">
        <v>389</v>
      </c>
      <c r="H890" t="s">
        <v>387</v>
      </c>
    </row>
    <row r="891" spans="1:8" x14ac:dyDescent="0.35">
      <c r="A891" s="110">
        <v>45894</v>
      </c>
      <c r="B891" t="s">
        <v>53</v>
      </c>
      <c r="C891" t="s">
        <v>140</v>
      </c>
      <c r="D891">
        <v>1</v>
      </c>
      <c r="E891" s="86">
        <v>9500.0004000000008</v>
      </c>
      <c r="F891" s="86">
        <v>9500.0004000000008</v>
      </c>
      <c r="G891" t="s">
        <v>389</v>
      </c>
      <c r="H891" t="s">
        <v>387</v>
      </c>
    </row>
    <row r="892" spans="1:8" x14ac:dyDescent="0.35">
      <c r="A892" s="110">
        <v>45894</v>
      </c>
      <c r="B892" t="s">
        <v>53</v>
      </c>
      <c r="C892" t="s">
        <v>148</v>
      </c>
      <c r="D892">
        <v>1</v>
      </c>
      <c r="E892" s="86">
        <v>8299.994999999999</v>
      </c>
      <c r="F892" s="86">
        <v>8299.994999999999</v>
      </c>
      <c r="G892" t="s">
        <v>389</v>
      </c>
      <c r="H892" t="s">
        <v>387</v>
      </c>
    </row>
    <row r="893" spans="1:8" x14ac:dyDescent="0.35">
      <c r="A893" s="110">
        <v>45894</v>
      </c>
      <c r="B893" t="s">
        <v>53</v>
      </c>
      <c r="C893" t="s">
        <v>289</v>
      </c>
      <c r="D893">
        <v>30</v>
      </c>
      <c r="E893" s="86">
        <v>103.47920000000001</v>
      </c>
      <c r="F893" s="86">
        <v>3104.3760000000002</v>
      </c>
      <c r="G893" t="s">
        <v>389</v>
      </c>
      <c r="H893" t="s">
        <v>387</v>
      </c>
    </row>
    <row r="894" spans="1:8" hidden="1" x14ac:dyDescent="0.35">
      <c r="A894" s="110">
        <v>45894</v>
      </c>
      <c r="B894" t="s">
        <v>346</v>
      </c>
      <c r="C894" t="s">
        <v>334</v>
      </c>
      <c r="D894">
        <v>4</v>
      </c>
      <c r="E894" s="86">
        <v>11216.02</v>
      </c>
      <c r="F894" s="86">
        <v>44864.08</v>
      </c>
      <c r="G894" t="s">
        <v>389</v>
      </c>
      <c r="H894" t="s">
        <v>387</v>
      </c>
    </row>
    <row r="895" spans="1:8" hidden="1" x14ac:dyDescent="0.35">
      <c r="A895" s="110">
        <v>45894</v>
      </c>
      <c r="B895" t="s">
        <v>346</v>
      </c>
      <c r="C895" t="s">
        <v>332</v>
      </c>
      <c r="D895">
        <v>4</v>
      </c>
      <c r="E895" s="86">
        <v>11593.03</v>
      </c>
      <c r="F895" s="86">
        <v>46372.12</v>
      </c>
      <c r="G895" t="s">
        <v>389</v>
      </c>
      <c r="H895" t="s">
        <v>387</v>
      </c>
    </row>
    <row r="896" spans="1:8" hidden="1" x14ac:dyDescent="0.35">
      <c r="A896" s="110">
        <v>45894</v>
      </c>
      <c r="B896" t="s">
        <v>62</v>
      </c>
      <c r="C896" t="s">
        <v>191</v>
      </c>
      <c r="D896">
        <v>1</v>
      </c>
      <c r="E896" s="86">
        <v>0</v>
      </c>
      <c r="F896" s="86">
        <v>0</v>
      </c>
      <c r="G896" t="s">
        <v>389</v>
      </c>
      <c r="H896" t="s">
        <v>387</v>
      </c>
    </row>
    <row r="897" spans="1:8" hidden="1" x14ac:dyDescent="0.35">
      <c r="A897" s="110">
        <v>45894</v>
      </c>
      <c r="B897" t="s">
        <v>62</v>
      </c>
      <c r="C897" t="s">
        <v>190</v>
      </c>
      <c r="D897">
        <v>1</v>
      </c>
      <c r="E897" s="86">
        <v>0</v>
      </c>
      <c r="F897" s="86">
        <v>0</v>
      </c>
      <c r="G897" t="s">
        <v>389</v>
      </c>
      <c r="H897" t="s">
        <v>387</v>
      </c>
    </row>
    <row r="898" spans="1:8" hidden="1" x14ac:dyDescent="0.35">
      <c r="A898" s="110">
        <v>45894</v>
      </c>
      <c r="B898" t="s">
        <v>54</v>
      </c>
      <c r="C898" t="s">
        <v>161</v>
      </c>
      <c r="D898">
        <v>0.5</v>
      </c>
      <c r="E898" s="86">
        <v>7500</v>
      </c>
      <c r="F898" s="86">
        <v>3750</v>
      </c>
      <c r="G898" t="s">
        <v>389</v>
      </c>
      <c r="H898" t="s">
        <v>387</v>
      </c>
    </row>
    <row r="899" spans="1:8" hidden="1" x14ac:dyDescent="0.35">
      <c r="A899" s="110">
        <v>45894</v>
      </c>
      <c r="B899" t="s">
        <v>54</v>
      </c>
      <c r="C899" t="s">
        <v>263</v>
      </c>
      <c r="D899">
        <v>1</v>
      </c>
      <c r="E899" s="86">
        <v>900</v>
      </c>
      <c r="F899" s="86">
        <v>900</v>
      </c>
      <c r="G899" t="s">
        <v>389</v>
      </c>
      <c r="H899" t="s">
        <v>387</v>
      </c>
    </row>
    <row r="900" spans="1:8" hidden="1" x14ac:dyDescent="0.35">
      <c r="A900" s="110">
        <v>45894</v>
      </c>
      <c r="B900" t="s">
        <v>54</v>
      </c>
      <c r="C900" t="s">
        <v>165</v>
      </c>
      <c r="D900">
        <v>0.27500000000000002</v>
      </c>
      <c r="E900" s="86">
        <v>3000</v>
      </c>
      <c r="F900" s="86">
        <v>825.00000000000011</v>
      </c>
      <c r="G900" t="s">
        <v>389</v>
      </c>
      <c r="H900" t="s">
        <v>387</v>
      </c>
    </row>
    <row r="901" spans="1:8" hidden="1" x14ac:dyDescent="0.35">
      <c r="A901" s="110">
        <v>45894</v>
      </c>
      <c r="B901" t="s">
        <v>54</v>
      </c>
      <c r="C901" t="s">
        <v>28</v>
      </c>
      <c r="D901">
        <v>1</v>
      </c>
      <c r="E901" s="86">
        <v>2000</v>
      </c>
      <c r="F901" s="86">
        <v>2000</v>
      </c>
      <c r="G901" t="s">
        <v>389</v>
      </c>
      <c r="H901" t="s">
        <v>387</v>
      </c>
    </row>
    <row r="902" spans="1:8" hidden="1" x14ac:dyDescent="0.35">
      <c r="A902" s="110">
        <v>45894</v>
      </c>
      <c r="B902" t="s">
        <v>54</v>
      </c>
      <c r="C902" t="s">
        <v>160</v>
      </c>
      <c r="D902">
        <v>1</v>
      </c>
      <c r="E902" s="86">
        <v>1800</v>
      </c>
      <c r="F902" s="86">
        <v>1800</v>
      </c>
      <c r="G902" t="s">
        <v>389</v>
      </c>
      <c r="H902" t="s">
        <v>387</v>
      </c>
    </row>
    <row r="903" spans="1:8" hidden="1" x14ac:dyDescent="0.35">
      <c r="A903" s="110">
        <v>45894</v>
      </c>
      <c r="B903" t="s">
        <v>54</v>
      </c>
      <c r="C903" t="s">
        <v>268</v>
      </c>
      <c r="D903">
        <v>1</v>
      </c>
      <c r="E903" s="86">
        <v>1400</v>
      </c>
      <c r="F903" s="86">
        <v>1400</v>
      </c>
      <c r="G903" t="s">
        <v>389</v>
      </c>
      <c r="H903" t="s">
        <v>387</v>
      </c>
    </row>
    <row r="904" spans="1:8" hidden="1" x14ac:dyDescent="0.35">
      <c r="A904" s="110">
        <v>45894</v>
      </c>
      <c r="B904" t="s">
        <v>54</v>
      </c>
      <c r="C904" t="s">
        <v>262</v>
      </c>
      <c r="D904">
        <v>1</v>
      </c>
      <c r="E904" s="86">
        <v>2600</v>
      </c>
      <c r="F904" s="86">
        <v>2600</v>
      </c>
      <c r="G904" t="s">
        <v>389</v>
      </c>
      <c r="H904" t="s">
        <v>387</v>
      </c>
    </row>
    <row r="905" spans="1:8" hidden="1" x14ac:dyDescent="0.35">
      <c r="A905" s="110">
        <v>45894</v>
      </c>
      <c r="B905" t="s">
        <v>54</v>
      </c>
      <c r="C905" t="s">
        <v>163</v>
      </c>
      <c r="D905">
        <v>1</v>
      </c>
      <c r="E905" s="86">
        <v>6800</v>
      </c>
      <c r="F905" s="86">
        <v>6800</v>
      </c>
      <c r="G905" t="s">
        <v>389</v>
      </c>
      <c r="H905" t="s">
        <v>387</v>
      </c>
    </row>
    <row r="906" spans="1:8" hidden="1" x14ac:dyDescent="0.35">
      <c r="A906" s="110">
        <v>45894</v>
      </c>
      <c r="B906" t="s">
        <v>54</v>
      </c>
      <c r="C906" t="s">
        <v>45</v>
      </c>
      <c r="D906">
        <v>3</v>
      </c>
      <c r="E906" s="86">
        <v>1200</v>
      </c>
      <c r="F906" s="86">
        <v>3600</v>
      </c>
      <c r="G906" t="s">
        <v>389</v>
      </c>
      <c r="H906" t="s">
        <v>387</v>
      </c>
    </row>
    <row r="907" spans="1:8" hidden="1" x14ac:dyDescent="0.35">
      <c r="A907" s="110">
        <v>45894</v>
      </c>
      <c r="B907" t="s">
        <v>52</v>
      </c>
      <c r="C907" t="s">
        <v>127</v>
      </c>
      <c r="D907">
        <v>72</v>
      </c>
      <c r="E907" s="86">
        <v>1359.3744999999999</v>
      </c>
      <c r="F907" s="86">
        <v>97874.963999999993</v>
      </c>
      <c r="G907" t="s">
        <v>389</v>
      </c>
      <c r="H907" t="s">
        <v>387</v>
      </c>
    </row>
    <row r="908" spans="1:8" hidden="1" x14ac:dyDescent="0.35">
      <c r="A908" s="110">
        <v>45894</v>
      </c>
      <c r="B908" t="s">
        <v>348</v>
      </c>
      <c r="C908" t="s">
        <v>247</v>
      </c>
      <c r="D908">
        <v>75</v>
      </c>
      <c r="E908" s="86">
        <v>979.44</v>
      </c>
      <c r="F908" s="86">
        <v>73458</v>
      </c>
      <c r="G908" t="s">
        <v>353</v>
      </c>
      <c r="H908" t="s">
        <v>387</v>
      </c>
    </row>
    <row r="909" spans="1:8" hidden="1" x14ac:dyDescent="0.35">
      <c r="A909" s="110">
        <v>45894</v>
      </c>
      <c r="B909" t="s">
        <v>348</v>
      </c>
      <c r="C909" t="s">
        <v>246</v>
      </c>
      <c r="D909">
        <v>25</v>
      </c>
      <c r="E909" s="86">
        <v>1035.6400000000001</v>
      </c>
      <c r="F909" s="86">
        <v>25891.000000000004</v>
      </c>
      <c r="G909" t="s">
        <v>353</v>
      </c>
      <c r="H909" t="s">
        <v>387</v>
      </c>
    </row>
    <row r="910" spans="1:8" hidden="1" x14ac:dyDescent="0.35">
      <c r="A910" s="110">
        <v>45894</v>
      </c>
      <c r="B910" t="s">
        <v>348</v>
      </c>
      <c r="C910" t="s">
        <v>248</v>
      </c>
      <c r="D910">
        <v>25</v>
      </c>
      <c r="E910" s="86">
        <v>1393.24</v>
      </c>
      <c r="F910" s="86">
        <v>34831</v>
      </c>
      <c r="G910" t="s">
        <v>353</v>
      </c>
      <c r="H910" t="s">
        <v>387</v>
      </c>
    </row>
    <row r="911" spans="1:8" hidden="1" x14ac:dyDescent="0.35">
      <c r="A911" s="110">
        <v>45894</v>
      </c>
      <c r="B911" t="s">
        <v>348</v>
      </c>
      <c r="C911" t="s">
        <v>249</v>
      </c>
      <c r="D911">
        <v>25</v>
      </c>
      <c r="E911" s="86">
        <v>947.24</v>
      </c>
      <c r="F911" s="86">
        <v>23681</v>
      </c>
      <c r="G911" t="s">
        <v>353</v>
      </c>
      <c r="H911" t="s">
        <v>387</v>
      </c>
    </row>
    <row r="912" spans="1:8" hidden="1" x14ac:dyDescent="0.35">
      <c r="A912" s="110">
        <v>45894</v>
      </c>
      <c r="B912" t="s">
        <v>50</v>
      </c>
      <c r="C912" t="s">
        <v>528</v>
      </c>
      <c r="D912">
        <v>2</v>
      </c>
      <c r="E912" s="86">
        <v>3543.4157879999998</v>
      </c>
      <c r="F912" s="86">
        <v>7086.8315759999996</v>
      </c>
      <c r="G912" t="s">
        <v>353</v>
      </c>
      <c r="H912" t="s">
        <v>387</v>
      </c>
    </row>
    <row r="913" spans="1:8" hidden="1" x14ac:dyDescent="0.35">
      <c r="A913" s="110">
        <v>45894</v>
      </c>
      <c r="B913" t="s">
        <v>50</v>
      </c>
      <c r="C913" t="s">
        <v>102</v>
      </c>
      <c r="D913">
        <v>3.5</v>
      </c>
      <c r="E913" s="86">
        <v>6640.4815211428577</v>
      </c>
      <c r="F913" s="86">
        <v>23241.685324000002</v>
      </c>
      <c r="G913" t="s">
        <v>353</v>
      </c>
      <c r="H913" t="s">
        <v>387</v>
      </c>
    </row>
    <row r="914" spans="1:8" hidden="1" x14ac:dyDescent="0.35">
      <c r="A914" s="110">
        <v>45894</v>
      </c>
      <c r="B914" t="s">
        <v>53</v>
      </c>
      <c r="C914" t="s">
        <v>667</v>
      </c>
      <c r="D914">
        <v>2</v>
      </c>
      <c r="E914" s="86">
        <v>0</v>
      </c>
      <c r="F914" s="86">
        <v>0</v>
      </c>
      <c r="G914" t="s">
        <v>353</v>
      </c>
      <c r="H914" t="s">
        <v>387</v>
      </c>
    </row>
    <row r="915" spans="1:8" hidden="1" x14ac:dyDescent="0.35">
      <c r="A915" s="110">
        <v>45894</v>
      </c>
      <c r="B915" t="s">
        <v>53</v>
      </c>
      <c r="C915" t="s">
        <v>148</v>
      </c>
      <c r="D915">
        <v>2</v>
      </c>
      <c r="E915" s="86">
        <v>8299.994999999999</v>
      </c>
      <c r="F915" s="86">
        <v>16599.989999999998</v>
      </c>
      <c r="G915" t="s">
        <v>353</v>
      </c>
      <c r="H915" t="s">
        <v>387</v>
      </c>
    </row>
    <row r="916" spans="1:8" hidden="1" x14ac:dyDescent="0.35">
      <c r="A916" s="110">
        <v>45894</v>
      </c>
      <c r="B916" t="s">
        <v>53</v>
      </c>
      <c r="C916" t="s">
        <v>137</v>
      </c>
      <c r="D916">
        <v>1</v>
      </c>
      <c r="E916" s="86">
        <v>6699.9998999999989</v>
      </c>
      <c r="F916" s="86">
        <v>6699.9998999999989</v>
      </c>
      <c r="G916" t="s">
        <v>353</v>
      </c>
      <c r="H916" t="s">
        <v>387</v>
      </c>
    </row>
    <row r="917" spans="1:8" hidden="1" x14ac:dyDescent="0.35">
      <c r="A917" s="110">
        <v>45894</v>
      </c>
      <c r="B917" t="s">
        <v>346</v>
      </c>
      <c r="C917" t="s">
        <v>331</v>
      </c>
      <c r="D917">
        <v>5</v>
      </c>
      <c r="E917" s="86">
        <v>8773.2740000000013</v>
      </c>
      <c r="F917" s="86">
        <v>43866.37000000001</v>
      </c>
      <c r="G917" t="s">
        <v>353</v>
      </c>
      <c r="H917" t="s">
        <v>387</v>
      </c>
    </row>
    <row r="918" spans="1:8" hidden="1" x14ac:dyDescent="0.35">
      <c r="A918" s="110">
        <v>45894</v>
      </c>
      <c r="B918" t="s">
        <v>346</v>
      </c>
      <c r="C918" t="s">
        <v>634</v>
      </c>
      <c r="D918">
        <v>25</v>
      </c>
      <c r="E918" s="86">
        <v>12984.869199999999</v>
      </c>
      <c r="F918" s="86">
        <v>324621.73</v>
      </c>
      <c r="G918" t="s">
        <v>353</v>
      </c>
      <c r="H918" t="s">
        <v>387</v>
      </c>
    </row>
    <row r="919" spans="1:8" hidden="1" x14ac:dyDescent="0.35">
      <c r="A919" s="110">
        <v>45894</v>
      </c>
      <c r="B919" t="s">
        <v>484</v>
      </c>
      <c r="C919" t="s">
        <v>219</v>
      </c>
      <c r="D919">
        <v>1</v>
      </c>
      <c r="E919" s="86">
        <v>23624.886999999999</v>
      </c>
      <c r="F919" s="86">
        <v>23624.886999999999</v>
      </c>
      <c r="G919" t="s">
        <v>353</v>
      </c>
      <c r="H919" t="s">
        <v>387</v>
      </c>
    </row>
    <row r="920" spans="1:8" hidden="1" x14ac:dyDescent="0.35">
      <c r="A920" s="110">
        <v>45894</v>
      </c>
      <c r="B920" t="s">
        <v>54</v>
      </c>
      <c r="C920" t="s">
        <v>45</v>
      </c>
      <c r="D920">
        <v>3</v>
      </c>
      <c r="E920" s="86">
        <v>1200</v>
      </c>
      <c r="F920" s="86">
        <v>3600</v>
      </c>
      <c r="G920" t="s">
        <v>353</v>
      </c>
      <c r="H920" t="s">
        <v>387</v>
      </c>
    </row>
    <row r="921" spans="1:8" hidden="1" x14ac:dyDescent="0.35">
      <c r="A921" s="110">
        <v>45894</v>
      </c>
      <c r="B921" t="s">
        <v>54</v>
      </c>
      <c r="C921" t="s">
        <v>666</v>
      </c>
      <c r="D921">
        <v>2</v>
      </c>
      <c r="E921" s="86">
        <v>0</v>
      </c>
      <c r="F921" s="86">
        <v>0</v>
      </c>
      <c r="G921" t="s">
        <v>353</v>
      </c>
      <c r="H921" t="s">
        <v>387</v>
      </c>
    </row>
    <row r="922" spans="1:8" hidden="1" x14ac:dyDescent="0.35">
      <c r="A922" s="110">
        <v>45894</v>
      </c>
      <c r="B922" t="s">
        <v>240</v>
      </c>
      <c r="C922" t="s">
        <v>241</v>
      </c>
      <c r="D922">
        <v>10</v>
      </c>
      <c r="E922" s="86">
        <v>4385.5</v>
      </c>
      <c r="F922" s="86">
        <v>43855</v>
      </c>
      <c r="G922" t="s">
        <v>353</v>
      </c>
      <c r="H922" t="s">
        <v>387</v>
      </c>
    </row>
    <row r="923" spans="1:8" hidden="1" x14ac:dyDescent="0.35">
      <c r="A923" s="110">
        <v>45901</v>
      </c>
      <c r="B923" t="s">
        <v>59</v>
      </c>
      <c r="C923" t="s">
        <v>185</v>
      </c>
      <c r="D923">
        <v>6</v>
      </c>
      <c r="E923" s="86">
        <v>41000</v>
      </c>
      <c r="F923" s="86">
        <v>246000</v>
      </c>
      <c r="G923" t="s">
        <v>389</v>
      </c>
      <c r="H923" t="s">
        <v>387</v>
      </c>
    </row>
    <row r="924" spans="1:8" hidden="1" x14ac:dyDescent="0.35">
      <c r="A924" s="110">
        <v>45901</v>
      </c>
      <c r="B924" t="s">
        <v>59</v>
      </c>
      <c r="C924" t="s">
        <v>186</v>
      </c>
      <c r="D924">
        <v>0.75</v>
      </c>
      <c r="E924" s="86">
        <v>76000</v>
      </c>
      <c r="F924" s="86">
        <v>57000</v>
      </c>
      <c r="G924" t="s">
        <v>389</v>
      </c>
      <c r="H924" t="s">
        <v>387</v>
      </c>
    </row>
    <row r="925" spans="1:8" hidden="1" x14ac:dyDescent="0.35">
      <c r="A925" s="110">
        <v>45901</v>
      </c>
      <c r="B925" t="s">
        <v>50</v>
      </c>
      <c r="C925" t="s">
        <v>113</v>
      </c>
      <c r="D925">
        <v>2</v>
      </c>
      <c r="E925" s="86">
        <v>1359.6143219999999</v>
      </c>
      <c r="F925" s="86">
        <v>2719.2286439999998</v>
      </c>
      <c r="G925" t="s">
        <v>389</v>
      </c>
      <c r="H925" t="s">
        <v>387</v>
      </c>
    </row>
    <row r="926" spans="1:8" hidden="1" x14ac:dyDescent="0.35">
      <c r="A926" s="110">
        <v>45901</v>
      </c>
      <c r="B926" t="s">
        <v>50</v>
      </c>
      <c r="C926" t="s">
        <v>130</v>
      </c>
      <c r="D926">
        <v>1</v>
      </c>
      <c r="E926" s="86">
        <v>5982.0641869999999</v>
      </c>
      <c r="F926" s="86">
        <v>5982.0641869999999</v>
      </c>
      <c r="G926" t="s">
        <v>389</v>
      </c>
      <c r="H926" t="s">
        <v>387</v>
      </c>
    </row>
    <row r="927" spans="1:8" hidden="1" x14ac:dyDescent="0.35">
      <c r="A927" s="110">
        <v>45901</v>
      </c>
      <c r="B927" t="s">
        <v>50</v>
      </c>
      <c r="C927" t="s">
        <v>105</v>
      </c>
      <c r="D927">
        <v>2</v>
      </c>
      <c r="E927" s="86">
        <v>1329.6690000000001</v>
      </c>
      <c r="F927" s="86">
        <v>2659.3380000000002</v>
      </c>
      <c r="G927" t="s">
        <v>389</v>
      </c>
      <c r="H927" t="s">
        <v>387</v>
      </c>
    </row>
    <row r="928" spans="1:8" hidden="1" x14ac:dyDescent="0.35">
      <c r="A928" s="110">
        <v>45901</v>
      </c>
      <c r="B928" t="s">
        <v>50</v>
      </c>
      <c r="C928" t="s">
        <v>102</v>
      </c>
      <c r="D928">
        <v>3.5</v>
      </c>
      <c r="E928" s="86">
        <v>6640.4815211428577</v>
      </c>
      <c r="F928" s="86">
        <v>23241.685324000002</v>
      </c>
      <c r="G928" t="s">
        <v>389</v>
      </c>
      <c r="H928" t="s">
        <v>387</v>
      </c>
    </row>
    <row r="929" spans="1:8" hidden="1" x14ac:dyDescent="0.35">
      <c r="A929" s="110">
        <v>45901</v>
      </c>
      <c r="B929" t="s">
        <v>50</v>
      </c>
      <c r="C929" t="s">
        <v>326</v>
      </c>
      <c r="D929">
        <v>2</v>
      </c>
      <c r="E929" s="86">
        <v>959.91719999999998</v>
      </c>
      <c r="F929" s="86">
        <v>1919.8344</v>
      </c>
      <c r="G929" t="s">
        <v>389</v>
      </c>
      <c r="H929" t="s">
        <v>387</v>
      </c>
    </row>
    <row r="930" spans="1:8" hidden="1" x14ac:dyDescent="0.35">
      <c r="A930" s="110">
        <v>45901</v>
      </c>
      <c r="B930" t="s">
        <v>50</v>
      </c>
      <c r="C930" t="s">
        <v>106</v>
      </c>
      <c r="D930">
        <v>2</v>
      </c>
      <c r="E930" s="86">
        <v>1027.80909</v>
      </c>
      <c r="F930" s="86">
        <v>2055.6181799999999</v>
      </c>
      <c r="G930" t="s">
        <v>389</v>
      </c>
      <c r="H930" t="s">
        <v>387</v>
      </c>
    </row>
    <row r="931" spans="1:8" hidden="1" x14ac:dyDescent="0.35">
      <c r="A931" s="110">
        <v>45901</v>
      </c>
      <c r="B931" t="s">
        <v>534</v>
      </c>
      <c r="C931" t="s">
        <v>550</v>
      </c>
      <c r="D931">
        <v>14</v>
      </c>
      <c r="E931" s="86">
        <v>1000</v>
      </c>
      <c r="F931" s="86">
        <v>14000</v>
      </c>
      <c r="G931" t="s">
        <v>389</v>
      </c>
      <c r="H931" t="s">
        <v>387</v>
      </c>
    </row>
    <row r="932" spans="1:8" hidden="1" x14ac:dyDescent="0.35">
      <c r="A932" s="110">
        <v>45901</v>
      </c>
      <c r="B932" t="s">
        <v>534</v>
      </c>
      <c r="C932" t="s">
        <v>514</v>
      </c>
      <c r="D932">
        <v>11</v>
      </c>
      <c r="E932" s="86">
        <v>5000</v>
      </c>
      <c r="F932" s="86">
        <v>55000</v>
      </c>
      <c r="G932" t="s">
        <v>389</v>
      </c>
      <c r="H932" t="s">
        <v>387</v>
      </c>
    </row>
    <row r="933" spans="1:8" hidden="1" x14ac:dyDescent="0.35">
      <c r="A933" s="110">
        <v>45901</v>
      </c>
      <c r="B933" t="s">
        <v>534</v>
      </c>
      <c r="C933" t="s">
        <v>229</v>
      </c>
      <c r="D933">
        <v>18</v>
      </c>
      <c r="E933" s="86">
        <v>1000</v>
      </c>
      <c r="F933" s="86">
        <v>18000</v>
      </c>
      <c r="G933" t="s">
        <v>389</v>
      </c>
      <c r="H933" t="s">
        <v>387</v>
      </c>
    </row>
    <row r="934" spans="1:8" hidden="1" x14ac:dyDescent="0.35">
      <c r="A934" s="110">
        <v>45901</v>
      </c>
      <c r="B934" t="s">
        <v>534</v>
      </c>
      <c r="C934" t="s">
        <v>157</v>
      </c>
      <c r="D934">
        <v>5</v>
      </c>
      <c r="E934" s="86">
        <v>2000</v>
      </c>
      <c r="F934" s="86">
        <v>10000</v>
      </c>
      <c r="G934" t="s">
        <v>389</v>
      </c>
      <c r="H934" t="s">
        <v>387</v>
      </c>
    </row>
    <row r="935" spans="1:8" hidden="1" x14ac:dyDescent="0.35">
      <c r="A935" s="110">
        <v>45901</v>
      </c>
      <c r="B935" t="s">
        <v>534</v>
      </c>
      <c r="C935" t="s">
        <v>167</v>
      </c>
      <c r="D935">
        <v>360</v>
      </c>
      <c r="E935" s="86">
        <v>183.33333333333337</v>
      </c>
      <c r="F935" s="86">
        <v>66000.000000000015</v>
      </c>
      <c r="G935" t="s">
        <v>389</v>
      </c>
      <c r="H935" t="s">
        <v>387</v>
      </c>
    </row>
    <row r="936" spans="1:8" hidden="1" x14ac:dyDescent="0.35">
      <c r="A936" s="110">
        <v>45901</v>
      </c>
      <c r="B936" t="s">
        <v>53</v>
      </c>
      <c r="C936" t="s">
        <v>146</v>
      </c>
      <c r="D936">
        <v>40</v>
      </c>
      <c r="E936" s="86">
        <v>110.00109999999999</v>
      </c>
      <c r="F936" s="86">
        <v>4400.0439999999999</v>
      </c>
      <c r="G936" t="s">
        <v>389</v>
      </c>
      <c r="H936" t="s">
        <v>387</v>
      </c>
    </row>
    <row r="937" spans="1:8" hidden="1" x14ac:dyDescent="0.35">
      <c r="A937" s="110">
        <v>45901</v>
      </c>
      <c r="B937" t="s">
        <v>53</v>
      </c>
      <c r="C937" t="s">
        <v>136</v>
      </c>
      <c r="D937">
        <v>20</v>
      </c>
      <c r="E937" s="86">
        <v>198.56100000000001</v>
      </c>
      <c r="F937" s="86">
        <v>3971.2200000000003</v>
      </c>
      <c r="G937" t="s">
        <v>389</v>
      </c>
      <c r="H937" t="s">
        <v>387</v>
      </c>
    </row>
    <row r="938" spans="1:8" hidden="1" x14ac:dyDescent="0.35">
      <c r="A938" s="110">
        <v>45901</v>
      </c>
      <c r="B938" t="s">
        <v>53</v>
      </c>
      <c r="C938" t="s">
        <v>147</v>
      </c>
      <c r="D938">
        <v>20</v>
      </c>
      <c r="E938" s="86">
        <v>342.8777</v>
      </c>
      <c r="F938" s="86">
        <v>6857.5540000000001</v>
      </c>
      <c r="G938" t="s">
        <v>389</v>
      </c>
      <c r="H938" t="s">
        <v>387</v>
      </c>
    </row>
    <row r="939" spans="1:8" hidden="1" x14ac:dyDescent="0.35">
      <c r="A939" s="110">
        <v>45901</v>
      </c>
      <c r="B939" t="s">
        <v>53</v>
      </c>
      <c r="C939" t="s">
        <v>139</v>
      </c>
      <c r="D939">
        <v>2</v>
      </c>
      <c r="E939" s="86">
        <v>0</v>
      </c>
      <c r="F939" s="86">
        <v>0</v>
      </c>
      <c r="G939" t="s">
        <v>389</v>
      </c>
      <c r="H939" t="s">
        <v>387</v>
      </c>
    </row>
    <row r="940" spans="1:8" hidden="1" x14ac:dyDescent="0.35">
      <c r="A940" s="110">
        <v>45901</v>
      </c>
      <c r="B940" t="s">
        <v>53</v>
      </c>
      <c r="C940" t="s">
        <v>447</v>
      </c>
      <c r="D940">
        <v>40</v>
      </c>
      <c r="E940" s="86">
        <v>60.003900000000002</v>
      </c>
      <c r="F940" s="86">
        <v>2400.1559999999999</v>
      </c>
      <c r="G940" t="s">
        <v>389</v>
      </c>
      <c r="H940" t="s">
        <v>387</v>
      </c>
    </row>
    <row r="941" spans="1:8" hidden="1" x14ac:dyDescent="0.35">
      <c r="A941" s="110">
        <v>45901</v>
      </c>
      <c r="B941" t="s">
        <v>53</v>
      </c>
      <c r="C941" t="s">
        <v>140</v>
      </c>
      <c r="D941">
        <v>1</v>
      </c>
      <c r="E941" s="86">
        <v>10800.0002</v>
      </c>
      <c r="F941" s="86">
        <v>10800.0002</v>
      </c>
      <c r="G941" t="s">
        <v>389</v>
      </c>
      <c r="H941" t="s">
        <v>387</v>
      </c>
    </row>
    <row r="942" spans="1:8" hidden="1" x14ac:dyDescent="0.35">
      <c r="A942" s="110">
        <v>45901</v>
      </c>
      <c r="B942" t="s">
        <v>53</v>
      </c>
      <c r="C942" t="s">
        <v>148</v>
      </c>
      <c r="D942">
        <v>1</v>
      </c>
      <c r="E942" s="86">
        <v>8299.994999999999</v>
      </c>
      <c r="F942" s="86">
        <v>8299.994999999999</v>
      </c>
      <c r="G942" t="s">
        <v>389</v>
      </c>
      <c r="H942" t="s">
        <v>387</v>
      </c>
    </row>
    <row r="943" spans="1:8" hidden="1" x14ac:dyDescent="0.35">
      <c r="A943" s="110">
        <v>45901</v>
      </c>
      <c r="B943" t="s">
        <v>346</v>
      </c>
      <c r="C943" t="s">
        <v>334</v>
      </c>
      <c r="D943">
        <v>6</v>
      </c>
      <c r="E943" s="86">
        <v>11593.02936</v>
      </c>
      <c r="F943" s="86">
        <v>69558.176160000003</v>
      </c>
      <c r="G943" t="s">
        <v>389</v>
      </c>
      <c r="H943" t="s">
        <v>387</v>
      </c>
    </row>
    <row r="944" spans="1:8" hidden="1" x14ac:dyDescent="0.35">
      <c r="A944" s="110">
        <v>45901</v>
      </c>
      <c r="B944" t="s">
        <v>346</v>
      </c>
      <c r="C944" t="s">
        <v>332</v>
      </c>
      <c r="D944">
        <v>4</v>
      </c>
      <c r="E944" s="86">
        <v>11216.0224</v>
      </c>
      <c r="F944" s="86">
        <v>44864.089599999999</v>
      </c>
      <c r="G944" t="s">
        <v>389</v>
      </c>
      <c r="H944" t="s">
        <v>387</v>
      </c>
    </row>
    <row r="945" spans="1:8" hidden="1" x14ac:dyDescent="0.35">
      <c r="A945" s="110">
        <v>45901</v>
      </c>
      <c r="B945" t="s">
        <v>54</v>
      </c>
      <c r="C945" t="s">
        <v>165</v>
      </c>
      <c r="D945">
        <v>0.27500000000000002</v>
      </c>
      <c r="E945" s="86">
        <v>10909.090909090908</v>
      </c>
      <c r="F945" s="86">
        <v>3000</v>
      </c>
      <c r="G945" t="s">
        <v>389</v>
      </c>
      <c r="H945" t="s">
        <v>387</v>
      </c>
    </row>
    <row r="946" spans="1:8" hidden="1" x14ac:dyDescent="0.35">
      <c r="A946" s="110">
        <v>45901</v>
      </c>
      <c r="B946" t="s">
        <v>54</v>
      </c>
      <c r="C946" t="s">
        <v>268</v>
      </c>
      <c r="D946">
        <v>0.56999999999999995</v>
      </c>
      <c r="E946" s="86">
        <v>2456.1403508771932</v>
      </c>
      <c r="F946" s="86">
        <v>1400</v>
      </c>
      <c r="G946" t="s">
        <v>389</v>
      </c>
      <c r="H946" t="s">
        <v>387</v>
      </c>
    </row>
    <row r="947" spans="1:8" hidden="1" x14ac:dyDescent="0.35">
      <c r="A947" s="110">
        <v>45901</v>
      </c>
      <c r="B947" t="s">
        <v>54</v>
      </c>
      <c r="C947" t="s">
        <v>164</v>
      </c>
      <c r="D947">
        <v>3</v>
      </c>
      <c r="E947" s="86">
        <v>1700</v>
      </c>
      <c r="F947" s="86">
        <v>5100</v>
      </c>
      <c r="G947" t="s">
        <v>389</v>
      </c>
      <c r="H947" t="s">
        <v>387</v>
      </c>
    </row>
    <row r="948" spans="1:8" hidden="1" x14ac:dyDescent="0.35">
      <c r="A948" s="110">
        <v>45901</v>
      </c>
      <c r="B948" t="s">
        <v>385</v>
      </c>
      <c r="C948" t="s">
        <v>427</v>
      </c>
      <c r="D948">
        <v>1</v>
      </c>
      <c r="E948" s="86">
        <v>0</v>
      </c>
      <c r="F948" s="86">
        <v>0</v>
      </c>
      <c r="G948" t="s">
        <v>389</v>
      </c>
      <c r="H948" t="s">
        <v>387</v>
      </c>
    </row>
    <row r="949" spans="1:8" hidden="1" x14ac:dyDescent="0.35">
      <c r="A949" s="110">
        <v>45901</v>
      </c>
      <c r="B949" t="s">
        <v>353</v>
      </c>
      <c r="C949" t="s">
        <v>213</v>
      </c>
      <c r="D949">
        <v>1</v>
      </c>
      <c r="E949" s="86">
        <v>0</v>
      </c>
      <c r="F949" s="86">
        <v>0</v>
      </c>
      <c r="G949" t="s">
        <v>389</v>
      </c>
      <c r="H949" t="s">
        <v>387</v>
      </c>
    </row>
    <row r="950" spans="1:8" hidden="1" x14ac:dyDescent="0.35">
      <c r="A950" s="110">
        <v>45901</v>
      </c>
      <c r="B950" t="s">
        <v>52</v>
      </c>
      <c r="C950" t="s">
        <v>127</v>
      </c>
      <c r="D950">
        <v>96</v>
      </c>
      <c r="E950" s="86">
        <v>1400.1636000000001</v>
      </c>
      <c r="F950" s="86">
        <v>134415.70560000002</v>
      </c>
      <c r="G950" t="s">
        <v>389</v>
      </c>
      <c r="H950" t="s">
        <v>387</v>
      </c>
    </row>
    <row r="951" spans="1:8" hidden="1" x14ac:dyDescent="0.35">
      <c r="A951" s="110">
        <v>45901</v>
      </c>
      <c r="B951" t="s">
        <v>292</v>
      </c>
      <c r="C951" t="s">
        <v>288</v>
      </c>
      <c r="D951">
        <v>1</v>
      </c>
      <c r="E951" s="86">
        <v>21963.999859999996</v>
      </c>
      <c r="F951" s="86">
        <v>21963.999859999996</v>
      </c>
      <c r="G951" t="s">
        <v>389</v>
      </c>
      <c r="H951" t="s">
        <v>387</v>
      </c>
    </row>
    <row r="952" spans="1:8" hidden="1" x14ac:dyDescent="0.35">
      <c r="A952" s="110">
        <v>45901</v>
      </c>
      <c r="B952" t="s">
        <v>292</v>
      </c>
      <c r="C952" t="s">
        <v>287</v>
      </c>
      <c r="D952">
        <v>1</v>
      </c>
      <c r="E952" s="86">
        <v>6999.0029999999997</v>
      </c>
      <c r="F952" s="86">
        <v>6999.0029999999997</v>
      </c>
      <c r="G952" t="s">
        <v>389</v>
      </c>
      <c r="H952" t="s">
        <v>387</v>
      </c>
    </row>
    <row r="953" spans="1:8" hidden="1" x14ac:dyDescent="0.35">
      <c r="A953" s="110">
        <v>45901</v>
      </c>
      <c r="B953" t="s">
        <v>53</v>
      </c>
      <c r="C953" t="s">
        <v>140</v>
      </c>
      <c r="D953">
        <v>1</v>
      </c>
      <c r="E953" s="86">
        <v>10800.0002</v>
      </c>
      <c r="F953" s="86">
        <v>10800.0002</v>
      </c>
      <c r="G953" t="s">
        <v>353</v>
      </c>
      <c r="H953" t="s">
        <v>387</v>
      </c>
    </row>
    <row r="954" spans="1:8" hidden="1" x14ac:dyDescent="0.35">
      <c r="A954" s="110">
        <v>45901</v>
      </c>
      <c r="B954" t="s">
        <v>53</v>
      </c>
      <c r="C954" t="s">
        <v>149</v>
      </c>
      <c r="D954">
        <v>1</v>
      </c>
      <c r="E954" s="86">
        <v>9999.9965999999986</v>
      </c>
      <c r="F954" s="86">
        <v>9999.9965999999986</v>
      </c>
      <c r="G954" t="s">
        <v>353</v>
      </c>
      <c r="H954" t="s">
        <v>387</v>
      </c>
    </row>
    <row r="955" spans="1:8" hidden="1" x14ac:dyDescent="0.35">
      <c r="A955" s="110">
        <v>45901</v>
      </c>
      <c r="B955" t="s">
        <v>56</v>
      </c>
      <c r="C955" t="s">
        <v>168</v>
      </c>
      <c r="D955">
        <v>1</v>
      </c>
      <c r="E955" s="86">
        <v>10580</v>
      </c>
      <c r="F955" s="86">
        <v>10580</v>
      </c>
      <c r="G955" t="s">
        <v>353</v>
      </c>
      <c r="H955" t="s">
        <v>387</v>
      </c>
    </row>
    <row r="956" spans="1:8" hidden="1" x14ac:dyDescent="0.35">
      <c r="A956" s="110">
        <v>45901</v>
      </c>
      <c r="B956" t="s">
        <v>56</v>
      </c>
      <c r="C956" t="s">
        <v>171</v>
      </c>
      <c r="D956">
        <v>1</v>
      </c>
      <c r="E956" s="86">
        <v>9300</v>
      </c>
      <c r="F956" s="86">
        <v>9300</v>
      </c>
      <c r="G956" t="s">
        <v>353</v>
      </c>
      <c r="H956" t="s">
        <v>387</v>
      </c>
    </row>
    <row r="957" spans="1:8" hidden="1" x14ac:dyDescent="0.35">
      <c r="A957" s="110">
        <v>45901</v>
      </c>
      <c r="B957" t="s">
        <v>57</v>
      </c>
      <c r="C957" t="s">
        <v>174</v>
      </c>
      <c r="D957">
        <v>1</v>
      </c>
      <c r="E957" s="86">
        <v>11000</v>
      </c>
      <c r="F957" s="86">
        <v>11000</v>
      </c>
      <c r="G957" t="s">
        <v>353</v>
      </c>
      <c r="H957" t="s">
        <v>387</v>
      </c>
    </row>
    <row r="958" spans="1:8" hidden="1" x14ac:dyDescent="0.35">
      <c r="A958" s="110">
        <v>45901</v>
      </c>
      <c r="B958" t="s">
        <v>54</v>
      </c>
      <c r="C958" t="s">
        <v>152</v>
      </c>
      <c r="D958">
        <v>2</v>
      </c>
      <c r="E958" s="86">
        <v>1214.2857142857142</v>
      </c>
      <c r="F958" s="86">
        <v>2428.5714285714284</v>
      </c>
      <c r="G958" t="s">
        <v>353</v>
      </c>
      <c r="H958" t="s">
        <v>387</v>
      </c>
    </row>
    <row r="959" spans="1:8" hidden="1" x14ac:dyDescent="0.35">
      <c r="A959" s="110">
        <v>45907</v>
      </c>
      <c r="B959" t="s">
        <v>59</v>
      </c>
      <c r="C959" t="s">
        <v>185</v>
      </c>
      <c r="D959">
        <v>3</v>
      </c>
      <c r="E959" s="86">
        <v>41000</v>
      </c>
      <c r="F959" s="86">
        <v>123000</v>
      </c>
      <c r="G959" t="s">
        <v>389</v>
      </c>
      <c r="H959" t="s">
        <v>387</v>
      </c>
    </row>
    <row r="960" spans="1:8" hidden="1" x14ac:dyDescent="0.35">
      <c r="A960" s="110">
        <v>45907</v>
      </c>
      <c r="B960" t="s">
        <v>50</v>
      </c>
      <c r="C960" t="s">
        <v>335</v>
      </c>
      <c r="D960">
        <v>10</v>
      </c>
      <c r="E960" s="86">
        <v>2411.9995041999996</v>
      </c>
      <c r="F960" s="86">
        <v>24119.995041999995</v>
      </c>
      <c r="G960" t="s">
        <v>389</v>
      </c>
      <c r="H960" t="s">
        <v>387</v>
      </c>
    </row>
    <row r="961" spans="1:8" hidden="1" x14ac:dyDescent="0.35">
      <c r="A961" s="110">
        <v>45907</v>
      </c>
      <c r="B961" t="s">
        <v>50</v>
      </c>
      <c r="C961" t="s">
        <v>178</v>
      </c>
      <c r="D961">
        <v>10</v>
      </c>
      <c r="E961" s="86">
        <v>847.89999799999998</v>
      </c>
      <c r="F961" s="86">
        <v>8478.9999800000005</v>
      </c>
      <c r="G961" t="s">
        <v>389</v>
      </c>
      <c r="H961" t="s">
        <v>387</v>
      </c>
    </row>
    <row r="962" spans="1:8" hidden="1" x14ac:dyDescent="0.35">
      <c r="A962" s="110">
        <v>45907</v>
      </c>
      <c r="B962" t="s">
        <v>50</v>
      </c>
      <c r="C962" t="s">
        <v>113</v>
      </c>
      <c r="D962">
        <v>2</v>
      </c>
      <c r="E962" s="86">
        <v>1359.6143219999999</v>
      </c>
      <c r="F962" s="86">
        <v>2719.2286439999998</v>
      </c>
      <c r="G962" t="s">
        <v>389</v>
      </c>
      <c r="H962" t="s">
        <v>387</v>
      </c>
    </row>
    <row r="963" spans="1:8" hidden="1" x14ac:dyDescent="0.35">
      <c r="A963" s="110">
        <v>45907</v>
      </c>
      <c r="B963" t="s">
        <v>50</v>
      </c>
      <c r="C963" t="s">
        <v>130</v>
      </c>
      <c r="D963">
        <v>1</v>
      </c>
      <c r="E963" s="86">
        <v>6281.1690479999997</v>
      </c>
      <c r="F963" s="86">
        <v>6281.1690479999997</v>
      </c>
      <c r="G963" t="s">
        <v>389</v>
      </c>
      <c r="H963" t="s">
        <v>387</v>
      </c>
    </row>
    <row r="964" spans="1:8" hidden="1" x14ac:dyDescent="0.35">
      <c r="A964" s="110">
        <v>45907</v>
      </c>
      <c r="B964" t="s">
        <v>50</v>
      </c>
      <c r="C964" t="s">
        <v>105</v>
      </c>
      <c r="D964">
        <v>2</v>
      </c>
      <c r="E964" s="86">
        <v>1328.8704</v>
      </c>
      <c r="F964" s="86">
        <v>2657.7408</v>
      </c>
      <c r="G964" t="s">
        <v>389</v>
      </c>
      <c r="H964" t="s">
        <v>387</v>
      </c>
    </row>
    <row r="965" spans="1:8" hidden="1" x14ac:dyDescent="0.35">
      <c r="A965" s="110">
        <v>45907</v>
      </c>
      <c r="B965" t="s">
        <v>50</v>
      </c>
      <c r="C965" t="s">
        <v>102</v>
      </c>
      <c r="D965">
        <v>7</v>
      </c>
      <c r="E965" s="86">
        <v>6640.4815211428577</v>
      </c>
      <c r="F965" s="86">
        <v>46483.370648000004</v>
      </c>
      <c r="G965" t="s">
        <v>389</v>
      </c>
      <c r="H965" t="s">
        <v>387</v>
      </c>
    </row>
    <row r="966" spans="1:8" hidden="1" x14ac:dyDescent="0.35">
      <c r="A966" s="110">
        <v>45907</v>
      </c>
      <c r="B966" t="s">
        <v>50</v>
      </c>
      <c r="C966" t="s">
        <v>108</v>
      </c>
      <c r="D966">
        <v>3</v>
      </c>
      <c r="E966" s="86">
        <v>6602.8534769999997</v>
      </c>
      <c r="F966" s="86">
        <v>19808.560430999998</v>
      </c>
      <c r="G966" t="s">
        <v>389</v>
      </c>
      <c r="H966" t="s">
        <v>387</v>
      </c>
    </row>
    <row r="967" spans="1:8" hidden="1" x14ac:dyDescent="0.35">
      <c r="A967" s="110">
        <v>45907</v>
      </c>
      <c r="B967" t="s">
        <v>50</v>
      </c>
      <c r="C967" t="s">
        <v>326</v>
      </c>
      <c r="D967">
        <v>2</v>
      </c>
      <c r="E967" s="86">
        <v>997.45140000000004</v>
      </c>
      <c r="F967" s="86">
        <v>1994.9028000000001</v>
      </c>
      <c r="G967" t="s">
        <v>389</v>
      </c>
      <c r="H967" t="s">
        <v>387</v>
      </c>
    </row>
    <row r="968" spans="1:8" hidden="1" x14ac:dyDescent="0.35">
      <c r="A968" s="110">
        <v>45907</v>
      </c>
      <c r="B968" t="s">
        <v>534</v>
      </c>
      <c r="C968" t="s">
        <v>550</v>
      </c>
      <c r="D968">
        <v>14</v>
      </c>
      <c r="E968" s="86">
        <v>928.57142857142844</v>
      </c>
      <c r="F968" s="86">
        <v>12999.999999999998</v>
      </c>
      <c r="G968" t="s">
        <v>389</v>
      </c>
      <c r="H968" t="s">
        <v>387</v>
      </c>
    </row>
    <row r="969" spans="1:8" hidden="1" x14ac:dyDescent="0.35">
      <c r="A969" s="110">
        <v>45907</v>
      </c>
      <c r="B969" t="s">
        <v>534</v>
      </c>
      <c r="C969" t="s">
        <v>514</v>
      </c>
      <c r="D969">
        <v>11</v>
      </c>
      <c r="E969" s="86">
        <v>6181.818181818182</v>
      </c>
      <c r="F969" s="86">
        <v>68000</v>
      </c>
      <c r="G969" t="s">
        <v>389</v>
      </c>
      <c r="H969" t="s">
        <v>387</v>
      </c>
    </row>
    <row r="970" spans="1:8" hidden="1" x14ac:dyDescent="0.35">
      <c r="A970" s="110">
        <v>45907</v>
      </c>
      <c r="B970" t="s">
        <v>534</v>
      </c>
      <c r="C970" t="s">
        <v>156</v>
      </c>
      <c r="D970">
        <v>28</v>
      </c>
      <c r="E970" s="86">
        <v>1222.2222222222222</v>
      </c>
      <c r="F970" s="86">
        <v>34222.222222222219</v>
      </c>
      <c r="G970" t="s">
        <v>389</v>
      </c>
      <c r="H970" t="s">
        <v>387</v>
      </c>
    </row>
    <row r="971" spans="1:8" hidden="1" x14ac:dyDescent="0.35">
      <c r="A971" s="110">
        <v>45907</v>
      </c>
      <c r="B971" t="s">
        <v>534</v>
      </c>
      <c r="C971" t="s">
        <v>229</v>
      </c>
      <c r="D971">
        <v>14</v>
      </c>
      <c r="E971" s="86">
        <v>1000</v>
      </c>
      <c r="F971" s="86">
        <v>14000</v>
      </c>
      <c r="G971" t="s">
        <v>389</v>
      </c>
      <c r="H971" t="s">
        <v>387</v>
      </c>
    </row>
    <row r="972" spans="1:8" hidden="1" x14ac:dyDescent="0.35">
      <c r="A972" s="110">
        <v>45907</v>
      </c>
      <c r="B972" t="s">
        <v>534</v>
      </c>
      <c r="C972" t="s">
        <v>157</v>
      </c>
      <c r="D972">
        <v>5</v>
      </c>
      <c r="E972" s="86">
        <v>4000</v>
      </c>
      <c r="F972" s="86">
        <v>20000</v>
      </c>
      <c r="G972" t="s">
        <v>389</v>
      </c>
      <c r="H972" t="s">
        <v>387</v>
      </c>
    </row>
    <row r="973" spans="1:8" hidden="1" x14ac:dyDescent="0.35">
      <c r="A973" s="110">
        <v>45907</v>
      </c>
      <c r="B973" t="s">
        <v>534</v>
      </c>
      <c r="C973" t="s">
        <v>167</v>
      </c>
      <c r="D973">
        <v>360</v>
      </c>
      <c r="E973" s="86">
        <v>183.33333333333337</v>
      </c>
      <c r="F973" s="86">
        <v>66000.000000000015</v>
      </c>
      <c r="G973" t="s">
        <v>389</v>
      </c>
      <c r="H973" t="s">
        <v>387</v>
      </c>
    </row>
    <row r="974" spans="1:8" hidden="1" x14ac:dyDescent="0.35">
      <c r="A974" s="110">
        <v>45907</v>
      </c>
      <c r="B974" t="s">
        <v>346</v>
      </c>
      <c r="C974" t="s">
        <v>334</v>
      </c>
      <c r="D974">
        <v>6</v>
      </c>
      <c r="E974" s="86">
        <v>11593.02936</v>
      </c>
      <c r="F974" s="86">
        <v>69558.176160000003</v>
      </c>
      <c r="G974" t="s">
        <v>389</v>
      </c>
      <c r="H974" t="s">
        <v>387</v>
      </c>
    </row>
    <row r="975" spans="1:8" hidden="1" x14ac:dyDescent="0.35">
      <c r="A975" s="110">
        <v>45907</v>
      </c>
      <c r="B975" t="s">
        <v>51</v>
      </c>
      <c r="C975" t="s">
        <v>124</v>
      </c>
      <c r="D975">
        <v>2</v>
      </c>
      <c r="E975" s="86">
        <v>15388.997799999999</v>
      </c>
      <c r="F975" s="86">
        <v>30777.995599999998</v>
      </c>
      <c r="G975" t="s">
        <v>389</v>
      </c>
      <c r="H975" t="s">
        <v>387</v>
      </c>
    </row>
    <row r="976" spans="1:8" hidden="1" x14ac:dyDescent="0.35">
      <c r="A976" s="110">
        <v>45907</v>
      </c>
      <c r="B976" t="s">
        <v>51</v>
      </c>
      <c r="C976" t="s">
        <v>350</v>
      </c>
      <c r="D976">
        <v>2</v>
      </c>
      <c r="E976" s="86">
        <v>4620.7964000000002</v>
      </c>
      <c r="F976" s="86">
        <v>9241.5928000000004</v>
      </c>
      <c r="G976" t="s">
        <v>389</v>
      </c>
      <c r="H976" t="s">
        <v>387</v>
      </c>
    </row>
    <row r="977" spans="1:8" hidden="1" x14ac:dyDescent="0.35">
      <c r="A977" s="110">
        <v>45907</v>
      </c>
      <c r="B977" t="s">
        <v>62</v>
      </c>
      <c r="C977" t="s">
        <v>191</v>
      </c>
      <c r="D977">
        <v>0.05</v>
      </c>
      <c r="E977" s="86">
        <v>171428.57142857142</v>
      </c>
      <c r="F977" s="86">
        <v>8571.4285714285706</v>
      </c>
      <c r="G977" t="s">
        <v>389</v>
      </c>
      <c r="H977" t="s">
        <v>387</v>
      </c>
    </row>
    <row r="978" spans="1:8" hidden="1" x14ac:dyDescent="0.35">
      <c r="A978" s="110">
        <v>45907</v>
      </c>
      <c r="B978" t="s">
        <v>62</v>
      </c>
      <c r="C978" t="s">
        <v>190</v>
      </c>
      <c r="D978">
        <v>0.1</v>
      </c>
      <c r="E978" s="86">
        <v>47058.823529411762</v>
      </c>
      <c r="F978" s="86">
        <v>4705.8823529411766</v>
      </c>
      <c r="G978" t="s">
        <v>389</v>
      </c>
      <c r="H978" t="s">
        <v>387</v>
      </c>
    </row>
    <row r="979" spans="1:8" hidden="1" x14ac:dyDescent="0.35">
      <c r="A979" s="110">
        <v>45907</v>
      </c>
      <c r="B979" t="s">
        <v>54</v>
      </c>
      <c r="C979" t="s">
        <v>165</v>
      </c>
      <c r="D979">
        <v>0.27500000000000002</v>
      </c>
      <c r="E979" s="86">
        <v>10909.090909090908</v>
      </c>
      <c r="F979" s="86">
        <v>3000</v>
      </c>
      <c r="G979" t="s">
        <v>389</v>
      </c>
      <c r="H979" t="s">
        <v>387</v>
      </c>
    </row>
    <row r="980" spans="1:8" hidden="1" x14ac:dyDescent="0.35">
      <c r="A980" s="110">
        <v>45907</v>
      </c>
      <c r="B980" t="s">
        <v>54</v>
      </c>
      <c r="C980" t="s">
        <v>28</v>
      </c>
      <c r="D980">
        <v>2</v>
      </c>
      <c r="E980" s="86">
        <v>2000</v>
      </c>
      <c r="F980" s="86">
        <v>4000</v>
      </c>
      <c r="G980" t="s">
        <v>389</v>
      </c>
      <c r="H980" t="s">
        <v>387</v>
      </c>
    </row>
    <row r="981" spans="1:8" hidden="1" x14ac:dyDescent="0.35">
      <c r="A981" s="110">
        <v>45907</v>
      </c>
      <c r="B981" t="s">
        <v>54</v>
      </c>
      <c r="C981" t="s">
        <v>268</v>
      </c>
      <c r="D981">
        <v>1</v>
      </c>
      <c r="E981" s="86">
        <v>2456.1403508771932</v>
      </c>
      <c r="F981" s="86">
        <v>2456.1403508771932</v>
      </c>
      <c r="G981" t="s">
        <v>389</v>
      </c>
      <c r="H981" t="s">
        <v>387</v>
      </c>
    </row>
    <row r="982" spans="1:8" hidden="1" x14ac:dyDescent="0.35">
      <c r="A982" s="110">
        <v>45907</v>
      </c>
      <c r="B982" t="s">
        <v>54</v>
      </c>
      <c r="C982" t="s">
        <v>262</v>
      </c>
      <c r="D982">
        <v>0.5</v>
      </c>
      <c r="E982" s="86">
        <v>2600</v>
      </c>
      <c r="F982" s="86">
        <v>1300</v>
      </c>
      <c r="G982" t="s">
        <v>389</v>
      </c>
      <c r="H982" t="s">
        <v>387</v>
      </c>
    </row>
    <row r="983" spans="1:8" hidden="1" x14ac:dyDescent="0.35">
      <c r="A983" s="110">
        <v>45907</v>
      </c>
      <c r="B983" t="s">
        <v>54</v>
      </c>
      <c r="C983" t="s">
        <v>163</v>
      </c>
      <c r="D983">
        <v>1</v>
      </c>
      <c r="E983" s="86">
        <v>6800</v>
      </c>
      <c r="F983" s="86">
        <v>6800</v>
      </c>
      <c r="G983" t="s">
        <v>389</v>
      </c>
      <c r="H983" t="s">
        <v>387</v>
      </c>
    </row>
    <row r="984" spans="1:8" hidden="1" x14ac:dyDescent="0.35">
      <c r="A984" s="110">
        <v>45907</v>
      </c>
      <c r="B984" t="s">
        <v>54</v>
      </c>
      <c r="C984" t="s">
        <v>45</v>
      </c>
      <c r="D984">
        <v>3</v>
      </c>
      <c r="E984" s="86">
        <v>1200</v>
      </c>
      <c r="F984" s="86">
        <v>3600</v>
      </c>
      <c r="G984" t="s">
        <v>389</v>
      </c>
      <c r="H984" t="s">
        <v>387</v>
      </c>
    </row>
    <row r="985" spans="1:8" hidden="1" x14ac:dyDescent="0.35">
      <c r="A985" s="110">
        <v>45907</v>
      </c>
      <c r="B985" t="s">
        <v>54</v>
      </c>
      <c r="C985" t="s">
        <v>164</v>
      </c>
      <c r="D985">
        <v>3</v>
      </c>
      <c r="E985" s="86">
        <v>1700</v>
      </c>
      <c r="F985" s="86">
        <v>5100</v>
      </c>
      <c r="G985" t="s">
        <v>389</v>
      </c>
      <c r="H985" t="s">
        <v>387</v>
      </c>
    </row>
    <row r="986" spans="1:8" hidden="1" x14ac:dyDescent="0.35">
      <c r="A986" s="110">
        <v>45907</v>
      </c>
      <c r="B986" t="s">
        <v>353</v>
      </c>
      <c r="C986" t="s">
        <v>207</v>
      </c>
      <c r="D986">
        <v>1</v>
      </c>
      <c r="E986" s="86">
        <v>0</v>
      </c>
      <c r="F986" s="86">
        <v>0</v>
      </c>
      <c r="G986" t="s">
        <v>389</v>
      </c>
      <c r="H986" t="s">
        <v>387</v>
      </c>
    </row>
    <row r="987" spans="1:8" hidden="1" x14ac:dyDescent="0.35">
      <c r="A987" s="110">
        <v>45907</v>
      </c>
      <c r="B987" t="s">
        <v>353</v>
      </c>
      <c r="C987" t="s">
        <v>213</v>
      </c>
      <c r="D987">
        <v>1</v>
      </c>
      <c r="E987" s="86">
        <v>0</v>
      </c>
      <c r="F987" s="86">
        <v>0</v>
      </c>
      <c r="G987" t="s">
        <v>389</v>
      </c>
      <c r="H987" t="s">
        <v>387</v>
      </c>
    </row>
    <row r="988" spans="1:8" hidden="1" x14ac:dyDescent="0.35">
      <c r="A988" s="110">
        <v>45907</v>
      </c>
      <c r="B988" t="s">
        <v>52</v>
      </c>
      <c r="C988" t="s">
        <v>129</v>
      </c>
      <c r="D988">
        <v>12</v>
      </c>
      <c r="E988" s="86">
        <v>1480.9794999999999</v>
      </c>
      <c r="F988" s="86">
        <v>17771.754000000001</v>
      </c>
      <c r="G988" t="s">
        <v>389</v>
      </c>
      <c r="H988" t="s">
        <v>387</v>
      </c>
    </row>
    <row r="989" spans="1:8" hidden="1" x14ac:dyDescent="0.35">
      <c r="A989" s="110">
        <v>45907</v>
      </c>
      <c r="B989" t="s">
        <v>52</v>
      </c>
      <c r="C989" t="s">
        <v>128</v>
      </c>
      <c r="D989">
        <v>12</v>
      </c>
      <c r="E989" s="86">
        <v>1332.7061000000001</v>
      </c>
      <c r="F989" s="86">
        <v>15992.4732</v>
      </c>
      <c r="G989" t="s">
        <v>389</v>
      </c>
      <c r="H989" t="s">
        <v>387</v>
      </c>
    </row>
    <row r="990" spans="1:8" hidden="1" x14ac:dyDescent="0.35">
      <c r="A990" s="110">
        <v>45907</v>
      </c>
      <c r="B990" t="s">
        <v>52</v>
      </c>
      <c r="C990" t="s">
        <v>127</v>
      </c>
      <c r="D990">
        <v>72</v>
      </c>
      <c r="E990" s="86">
        <v>1400.1636000000001</v>
      </c>
      <c r="F990" s="86">
        <v>100811.7792</v>
      </c>
      <c r="G990" t="s">
        <v>389</v>
      </c>
      <c r="H990" t="s">
        <v>387</v>
      </c>
    </row>
    <row r="991" spans="1:8" hidden="1" x14ac:dyDescent="0.35">
      <c r="A991" s="110">
        <v>45907</v>
      </c>
      <c r="B991" t="s">
        <v>348</v>
      </c>
      <c r="C991" t="s">
        <v>247</v>
      </c>
      <c r="D991">
        <v>50</v>
      </c>
      <c r="E991" s="86">
        <v>1048.44</v>
      </c>
      <c r="F991" s="86">
        <v>52422</v>
      </c>
      <c r="G991" t="s">
        <v>353</v>
      </c>
      <c r="H991" t="s">
        <v>387</v>
      </c>
    </row>
    <row r="992" spans="1:8" hidden="1" x14ac:dyDescent="0.35">
      <c r="A992" s="110">
        <v>45907</v>
      </c>
      <c r="B992" t="s">
        <v>348</v>
      </c>
      <c r="C992" t="s">
        <v>246</v>
      </c>
      <c r="D992">
        <v>50</v>
      </c>
      <c r="E992" s="86">
        <v>1113.96</v>
      </c>
      <c r="F992" s="86">
        <v>55698</v>
      </c>
      <c r="G992" t="s">
        <v>353</v>
      </c>
      <c r="H992" t="s">
        <v>387</v>
      </c>
    </row>
    <row r="993" spans="1:8" hidden="1" x14ac:dyDescent="0.35">
      <c r="A993" s="110">
        <v>45907</v>
      </c>
      <c r="B993" t="s">
        <v>50</v>
      </c>
      <c r="C993" t="s">
        <v>528</v>
      </c>
      <c r="D993">
        <v>2</v>
      </c>
      <c r="E993" s="86">
        <v>3543.4157879999998</v>
      </c>
      <c r="F993" s="86">
        <v>7086.8315759999996</v>
      </c>
      <c r="G993" t="s">
        <v>353</v>
      </c>
      <c r="H993" t="s">
        <v>387</v>
      </c>
    </row>
    <row r="994" spans="1:8" hidden="1" x14ac:dyDescent="0.35">
      <c r="A994" s="110">
        <v>45907</v>
      </c>
      <c r="B994" t="s">
        <v>603</v>
      </c>
      <c r="C994" t="s">
        <v>486</v>
      </c>
      <c r="D994">
        <v>1</v>
      </c>
      <c r="E994" s="86">
        <v>14760.003500000001</v>
      </c>
      <c r="F994" s="86">
        <v>14760.003500000001</v>
      </c>
      <c r="G994" t="s">
        <v>353</v>
      </c>
      <c r="H994" t="s">
        <v>387</v>
      </c>
    </row>
    <row r="995" spans="1:8" hidden="1" x14ac:dyDescent="0.35">
      <c r="A995" s="110">
        <v>45907</v>
      </c>
      <c r="B995" t="s">
        <v>603</v>
      </c>
      <c r="C995" t="s">
        <v>200</v>
      </c>
      <c r="D995">
        <v>3</v>
      </c>
      <c r="E995" s="86">
        <v>2207.999933333333</v>
      </c>
      <c r="F995" s="86">
        <v>6623.9997999999996</v>
      </c>
      <c r="G995" t="s">
        <v>353</v>
      </c>
      <c r="H995" t="s">
        <v>387</v>
      </c>
    </row>
    <row r="996" spans="1:8" hidden="1" x14ac:dyDescent="0.35">
      <c r="A996" s="110">
        <v>45907</v>
      </c>
      <c r="B996" t="s">
        <v>239</v>
      </c>
      <c r="C996" t="s">
        <v>236</v>
      </c>
      <c r="D996">
        <v>3</v>
      </c>
      <c r="E996" s="86">
        <v>10449.9956</v>
      </c>
      <c r="F996" s="86">
        <v>31349.986799999999</v>
      </c>
      <c r="G996" t="s">
        <v>353</v>
      </c>
      <c r="H996" t="s">
        <v>387</v>
      </c>
    </row>
    <row r="997" spans="1:8" hidden="1" x14ac:dyDescent="0.35">
      <c r="A997" s="110">
        <v>45907</v>
      </c>
      <c r="B997" t="s">
        <v>56</v>
      </c>
      <c r="C997" t="s">
        <v>168</v>
      </c>
      <c r="D997">
        <v>1</v>
      </c>
      <c r="E997" s="86">
        <v>10710</v>
      </c>
      <c r="F997" s="86">
        <v>10710</v>
      </c>
      <c r="G997" t="s">
        <v>353</v>
      </c>
      <c r="H997" t="s">
        <v>387</v>
      </c>
    </row>
    <row r="998" spans="1:8" hidden="1" x14ac:dyDescent="0.35">
      <c r="A998" s="110">
        <v>45907</v>
      </c>
      <c r="B998" t="s">
        <v>346</v>
      </c>
      <c r="C998" t="s">
        <v>331</v>
      </c>
      <c r="D998">
        <v>5</v>
      </c>
      <c r="E998" s="86">
        <v>8773.2743999999984</v>
      </c>
      <c r="F998" s="86">
        <v>43866.371999999988</v>
      </c>
      <c r="G998" t="s">
        <v>353</v>
      </c>
      <c r="H998" t="s">
        <v>387</v>
      </c>
    </row>
    <row r="999" spans="1:8" hidden="1" x14ac:dyDescent="0.35">
      <c r="A999" s="110">
        <v>45907</v>
      </c>
      <c r="B999" t="s">
        <v>346</v>
      </c>
      <c r="C999" t="s">
        <v>634</v>
      </c>
      <c r="D999">
        <v>25</v>
      </c>
      <c r="E999" s="86">
        <v>12984.869128</v>
      </c>
      <c r="F999" s="86">
        <v>324621.72820000001</v>
      </c>
      <c r="G999" t="s">
        <v>353</v>
      </c>
      <c r="H999" t="s">
        <v>387</v>
      </c>
    </row>
    <row r="1000" spans="1:8" hidden="1" x14ac:dyDescent="0.35">
      <c r="A1000" s="110">
        <v>45907</v>
      </c>
      <c r="B1000" t="s">
        <v>346</v>
      </c>
      <c r="C1000" t="s">
        <v>333</v>
      </c>
      <c r="D1000">
        <v>2</v>
      </c>
      <c r="E1000" s="86">
        <v>10436.290000000001</v>
      </c>
      <c r="F1000" s="86">
        <v>20872.580000000002</v>
      </c>
      <c r="G1000" t="s">
        <v>353</v>
      </c>
      <c r="H1000" t="s">
        <v>387</v>
      </c>
    </row>
    <row r="1001" spans="1:8" hidden="1" x14ac:dyDescent="0.35">
      <c r="A1001" s="110">
        <v>45907</v>
      </c>
      <c r="B1001" t="s">
        <v>506</v>
      </c>
      <c r="C1001" t="s">
        <v>167</v>
      </c>
      <c r="D1001">
        <v>360</v>
      </c>
      <c r="E1001" s="86">
        <v>183.33333333333337</v>
      </c>
      <c r="F1001" s="86">
        <v>66000.000000000015</v>
      </c>
      <c r="G1001" t="s">
        <v>353</v>
      </c>
      <c r="H1001" t="s">
        <v>387</v>
      </c>
    </row>
    <row r="1002" spans="1:8" hidden="1" x14ac:dyDescent="0.35">
      <c r="A1002" s="110">
        <v>45907</v>
      </c>
      <c r="B1002" t="s">
        <v>57</v>
      </c>
      <c r="C1002" t="s">
        <v>217</v>
      </c>
      <c r="D1002">
        <v>5</v>
      </c>
      <c r="E1002" s="86">
        <v>1633.6781119999998</v>
      </c>
      <c r="F1002" s="86">
        <v>8168.3905599999989</v>
      </c>
      <c r="G1002" t="s">
        <v>353</v>
      </c>
      <c r="H1002" t="s">
        <v>387</v>
      </c>
    </row>
    <row r="1003" spans="1:8" hidden="1" x14ac:dyDescent="0.35">
      <c r="A1003" s="110">
        <v>45907</v>
      </c>
      <c r="B1003" t="s">
        <v>52</v>
      </c>
      <c r="C1003" t="s">
        <v>127</v>
      </c>
      <c r="D1003">
        <v>12</v>
      </c>
      <c r="E1003" s="86">
        <v>1400.1636000000001</v>
      </c>
      <c r="F1003" s="86">
        <v>16801.963200000002</v>
      </c>
      <c r="G1003" t="s">
        <v>353</v>
      </c>
      <c r="H1003" t="s">
        <v>387</v>
      </c>
    </row>
    <row r="1004" spans="1:8" x14ac:dyDescent="0.35">
      <c r="A1004" s="110">
        <v>45914</v>
      </c>
      <c r="B1004" t="s">
        <v>59</v>
      </c>
      <c r="C1004" t="s">
        <v>185</v>
      </c>
      <c r="D1004">
        <v>9</v>
      </c>
      <c r="E1004" s="86">
        <v>41000</v>
      </c>
      <c r="F1004" s="86">
        <v>369000</v>
      </c>
      <c r="G1004" t="s">
        <v>389</v>
      </c>
      <c r="H1004" t="s">
        <v>387</v>
      </c>
    </row>
    <row r="1005" spans="1:8" x14ac:dyDescent="0.35">
      <c r="A1005" s="110">
        <v>45914</v>
      </c>
      <c r="B1005" t="s">
        <v>50</v>
      </c>
      <c r="C1005" t="s">
        <v>109</v>
      </c>
      <c r="D1005">
        <v>1</v>
      </c>
      <c r="E1005" s="86">
        <v>1412.7126310000001</v>
      </c>
      <c r="F1005" s="86">
        <v>1412.7126310000001</v>
      </c>
      <c r="G1005" t="s">
        <v>389</v>
      </c>
      <c r="H1005" t="s">
        <v>387</v>
      </c>
    </row>
    <row r="1006" spans="1:8" x14ac:dyDescent="0.35">
      <c r="A1006" s="110">
        <v>45914</v>
      </c>
      <c r="B1006" t="s">
        <v>50</v>
      </c>
      <c r="C1006" t="s">
        <v>113</v>
      </c>
      <c r="D1006">
        <v>2</v>
      </c>
      <c r="E1006" s="86">
        <v>4100.2705333333333</v>
      </c>
      <c r="F1006" s="86">
        <v>8200.5410666666667</v>
      </c>
      <c r="G1006" t="s">
        <v>389</v>
      </c>
      <c r="H1006" t="s">
        <v>387</v>
      </c>
    </row>
    <row r="1007" spans="1:8" x14ac:dyDescent="0.35">
      <c r="A1007" s="110">
        <v>45914</v>
      </c>
      <c r="B1007" t="s">
        <v>50</v>
      </c>
      <c r="C1007" t="s">
        <v>105</v>
      </c>
      <c r="D1007">
        <v>2</v>
      </c>
      <c r="E1007" s="86">
        <v>1328.8704</v>
      </c>
      <c r="F1007" s="86">
        <v>2657.7408</v>
      </c>
      <c r="G1007" t="s">
        <v>389</v>
      </c>
      <c r="H1007" t="s">
        <v>387</v>
      </c>
    </row>
    <row r="1008" spans="1:8" x14ac:dyDescent="0.35">
      <c r="A1008" s="110">
        <v>45914</v>
      </c>
      <c r="B1008" t="s">
        <v>50</v>
      </c>
      <c r="C1008" t="s">
        <v>315</v>
      </c>
      <c r="D1008">
        <v>3</v>
      </c>
      <c r="E1008" s="86">
        <v>11326.538113000001</v>
      </c>
      <c r="F1008" s="86">
        <v>33979.614339</v>
      </c>
      <c r="G1008" t="s">
        <v>389</v>
      </c>
      <c r="H1008" t="s">
        <v>387</v>
      </c>
    </row>
    <row r="1009" spans="1:8" x14ac:dyDescent="0.35">
      <c r="A1009" s="110">
        <v>45914</v>
      </c>
      <c r="B1009" t="s">
        <v>50</v>
      </c>
      <c r="C1009" t="s">
        <v>633</v>
      </c>
      <c r="D1009">
        <v>1.6</v>
      </c>
      <c r="E1009" s="86">
        <v>10277.544131249995</v>
      </c>
      <c r="F1009" s="86">
        <v>16444.070609999992</v>
      </c>
      <c r="G1009" t="s">
        <v>389</v>
      </c>
      <c r="H1009" t="s">
        <v>387</v>
      </c>
    </row>
    <row r="1010" spans="1:8" x14ac:dyDescent="0.35">
      <c r="A1010" s="110">
        <v>45914</v>
      </c>
      <c r="B1010" t="s">
        <v>50</v>
      </c>
      <c r="C1010" t="s">
        <v>110</v>
      </c>
      <c r="D1010">
        <v>6</v>
      </c>
      <c r="E1010" s="86">
        <v>4429.0033333333331</v>
      </c>
      <c r="F1010" s="86">
        <v>26574.019999999997</v>
      </c>
      <c r="G1010" t="s">
        <v>389</v>
      </c>
      <c r="H1010" t="s">
        <v>387</v>
      </c>
    </row>
    <row r="1011" spans="1:8" x14ac:dyDescent="0.35">
      <c r="A1011" s="110">
        <v>45914</v>
      </c>
      <c r="B1011" t="s">
        <v>50</v>
      </c>
      <c r="C1011" t="s">
        <v>102</v>
      </c>
      <c r="D1011">
        <v>3.5</v>
      </c>
      <c r="E1011" s="86">
        <v>5810.4213310000005</v>
      </c>
      <c r="F1011" s="86">
        <v>20336.474658500003</v>
      </c>
      <c r="G1011" t="s">
        <v>389</v>
      </c>
      <c r="H1011" t="s">
        <v>387</v>
      </c>
    </row>
    <row r="1012" spans="1:8" x14ac:dyDescent="0.35">
      <c r="A1012" s="110">
        <v>45914</v>
      </c>
      <c r="B1012" t="s">
        <v>50</v>
      </c>
      <c r="C1012" t="s">
        <v>104</v>
      </c>
      <c r="D1012">
        <v>4</v>
      </c>
      <c r="E1012" s="86">
        <v>8520.18354</v>
      </c>
      <c r="F1012" s="86">
        <v>34080.73416</v>
      </c>
      <c r="G1012" t="s">
        <v>389</v>
      </c>
      <c r="H1012" t="s">
        <v>387</v>
      </c>
    </row>
    <row r="1013" spans="1:8" x14ac:dyDescent="0.35">
      <c r="A1013" s="110">
        <v>45914</v>
      </c>
      <c r="B1013" t="s">
        <v>50</v>
      </c>
      <c r="C1013" t="s">
        <v>106</v>
      </c>
      <c r="D1013">
        <v>2</v>
      </c>
      <c r="E1013" s="86">
        <v>2520.2548525000002</v>
      </c>
      <c r="F1013" s="86">
        <v>5040.5097050000004</v>
      </c>
      <c r="G1013" t="s">
        <v>389</v>
      </c>
      <c r="H1013" t="s">
        <v>387</v>
      </c>
    </row>
    <row r="1014" spans="1:8" x14ac:dyDescent="0.35">
      <c r="A1014" s="110">
        <v>45914</v>
      </c>
      <c r="B1014" t="s">
        <v>534</v>
      </c>
      <c r="C1014" t="s">
        <v>167</v>
      </c>
      <c r="D1014">
        <v>360</v>
      </c>
      <c r="E1014" s="86">
        <v>183.33333333333337</v>
      </c>
      <c r="F1014" s="86">
        <v>66000.000000000015</v>
      </c>
      <c r="G1014" t="s">
        <v>389</v>
      </c>
      <c r="H1014" t="s">
        <v>387</v>
      </c>
    </row>
    <row r="1015" spans="1:8" x14ac:dyDescent="0.35">
      <c r="A1015" s="110">
        <v>45914</v>
      </c>
      <c r="B1015" t="s">
        <v>53</v>
      </c>
      <c r="C1015" t="s">
        <v>146</v>
      </c>
      <c r="D1015">
        <v>30</v>
      </c>
      <c r="E1015" s="86">
        <v>119.9957</v>
      </c>
      <c r="F1015" s="86">
        <v>3599.8710000000001</v>
      </c>
      <c r="G1015" t="s">
        <v>389</v>
      </c>
      <c r="H1015" t="s">
        <v>387</v>
      </c>
    </row>
    <row r="1016" spans="1:8" x14ac:dyDescent="0.35">
      <c r="A1016" s="110">
        <v>45914</v>
      </c>
      <c r="B1016" t="s">
        <v>53</v>
      </c>
      <c r="C1016" t="s">
        <v>138</v>
      </c>
      <c r="D1016">
        <v>30</v>
      </c>
      <c r="E1016" s="86">
        <v>150.00369999999998</v>
      </c>
      <c r="F1016" s="86">
        <v>4500.110999999999</v>
      </c>
      <c r="G1016" t="s">
        <v>389</v>
      </c>
      <c r="H1016" t="s">
        <v>387</v>
      </c>
    </row>
    <row r="1017" spans="1:8" x14ac:dyDescent="0.35">
      <c r="A1017" s="110">
        <v>45914</v>
      </c>
      <c r="B1017" t="s">
        <v>53</v>
      </c>
      <c r="C1017" t="s">
        <v>354</v>
      </c>
      <c r="D1017">
        <v>1</v>
      </c>
      <c r="E1017" s="86">
        <v>0</v>
      </c>
      <c r="F1017" s="86">
        <v>0</v>
      </c>
      <c r="G1017" t="s">
        <v>389</v>
      </c>
      <c r="H1017" t="s">
        <v>387</v>
      </c>
    </row>
    <row r="1018" spans="1:8" x14ac:dyDescent="0.35">
      <c r="A1018" s="110">
        <v>45914</v>
      </c>
      <c r="B1018" t="s">
        <v>53</v>
      </c>
      <c r="C1018" t="s">
        <v>136</v>
      </c>
      <c r="D1018">
        <v>30</v>
      </c>
      <c r="E1018" s="86">
        <v>210.47949999999997</v>
      </c>
      <c r="F1018" s="86">
        <v>6314.3849999999993</v>
      </c>
      <c r="G1018" t="s">
        <v>389</v>
      </c>
      <c r="H1018" t="s">
        <v>387</v>
      </c>
    </row>
    <row r="1019" spans="1:8" x14ac:dyDescent="0.35">
      <c r="A1019" s="110">
        <v>45914</v>
      </c>
      <c r="B1019" t="s">
        <v>53</v>
      </c>
      <c r="C1019" t="s">
        <v>147</v>
      </c>
      <c r="D1019">
        <v>30</v>
      </c>
      <c r="E1019" s="86">
        <v>0</v>
      </c>
      <c r="F1019" s="86">
        <v>0</v>
      </c>
      <c r="G1019" t="s">
        <v>389</v>
      </c>
      <c r="H1019" t="s">
        <v>387</v>
      </c>
    </row>
    <row r="1020" spans="1:8" x14ac:dyDescent="0.35">
      <c r="A1020" s="110">
        <v>45914</v>
      </c>
      <c r="B1020" t="s">
        <v>53</v>
      </c>
      <c r="C1020" t="s">
        <v>447</v>
      </c>
      <c r="D1020">
        <v>30</v>
      </c>
      <c r="E1020" s="86">
        <v>37.159100000000002</v>
      </c>
      <c r="F1020" s="86">
        <v>1114.7730000000001</v>
      </c>
      <c r="G1020" t="s">
        <v>389</v>
      </c>
      <c r="H1020" t="s">
        <v>387</v>
      </c>
    </row>
    <row r="1021" spans="1:8" x14ac:dyDescent="0.35">
      <c r="A1021" s="110">
        <v>45914</v>
      </c>
      <c r="B1021" t="s">
        <v>53</v>
      </c>
      <c r="C1021" t="s">
        <v>448</v>
      </c>
      <c r="D1021">
        <v>30</v>
      </c>
      <c r="E1021" s="86">
        <v>20.00009</v>
      </c>
      <c r="F1021" s="86">
        <v>600.0027</v>
      </c>
      <c r="G1021" t="s">
        <v>389</v>
      </c>
      <c r="H1021" t="s">
        <v>387</v>
      </c>
    </row>
    <row r="1022" spans="1:8" x14ac:dyDescent="0.35">
      <c r="A1022" s="110">
        <v>45914</v>
      </c>
      <c r="B1022" t="s">
        <v>53</v>
      </c>
      <c r="C1022" t="s">
        <v>635</v>
      </c>
      <c r="D1022">
        <v>30</v>
      </c>
      <c r="E1022" s="86">
        <v>349.99250000000001</v>
      </c>
      <c r="F1022" s="86">
        <v>10499.775</v>
      </c>
      <c r="G1022" t="s">
        <v>389</v>
      </c>
      <c r="H1022" t="s">
        <v>387</v>
      </c>
    </row>
    <row r="1023" spans="1:8" x14ac:dyDescent="0.35">
      <c r="A1023" s="110">
        <v>45914</v>
      </c>
      <c r="B1023" t="s">
        <v>56</v>
      </c>
      <c r="C1023" t="s">
        <v>168</v>
      </c>
      <c r="D1023">
        <v>1</v>
      </c>
      <c r="E1023" s="86">
        <v>10710</v>
      </c>
      <c r="F1023" s="86">
        <v>10710</v>
      </c>
      <c r="G1023" t="s">
        <v>389</v>
      </c>
      <c r="H1023" t="s">
        <v>387</v>
      </c>
    </row>
    <row r="1024" spans="1:8" x14ac:dyDescent="0.35">
      <c r="A1024" s="110">
        <v>45914</v>
      </c>
      <c r="B1024" t="s">
        <v>346</v>
      </c>
      <c r="C1024" t="s">
        <v>334</v>
      </c>
      <c r="D1024">
        <v>5</v>
      </c>
      <c r="E1024" s="86">
        <v>11216.0224</v>
      </c>
      <c r="F1024" s="86">
        <v>56080.112000000001</v>
      </c>
      <c r="G1024" t="s">
        <v>389</v>
      </c>
      <c r="H1024" t="s">
        <v>387</v>
      </c>
    </row>
    <row r="1025" spans="1:8" x14ac:dyDescent="0.35">
      <c r="A1025" s="110">
        <v>45914</v>
      </c>
      <c r="B1025" t="s">
        <v>346</v>
      </c>
      <c r="C1025" t="s">
        <v>332</v>
      </c>
      <c r="D1025">
        <v>5</v>
      </c>
      <c r="E1025" s="86">
        <v>11593.02936</v>
      </c>
      <c r="F1025" s="86">
        <v>57965.146800000002</v>
      </c>
      <c r="G1025" t="s">
        <v>389</v>
      </c>
      <c r="H1025" t="s">
        <v>387</v>
      </c>
    </row>
    <row r="1026" spans="1:8" x14ac:dyDescent="0.35">
      <c r="A1026" s="110">
        <v>45914</v>
      </c>
      <c r="B1026" t="s">
        <v>603</v>
      </c>
      <c r="C1026" t="s">
        <v>636</v>
      </c>
      <c r="D1026">
        <v>3</v>
      </c>
      <c r="E1026" s="86">
        <v>1938.89</v>
      </c>
      <c r="F1026" s="86">
        <v>5816.67</v>
      </c>
      <c r="G1026" t="s">
        <v>389</v>
      </c>
      <c r="H1026" t="s">
        <v>387</v>
      </c>
    </row>
    <row r="1027" spans="1:8" x14ac:dyDescent="0.35">
      <c r="A1027" s="110">
        <v>45914</v>
      </c>
      <c r="B1027" t="s">
        <v>57</v>
      </c>
      <c r="C1027" t="s">
        <v>269</v>
      </c>
      <c r="D1027">
        <v>9.1999999999999993</v>
      </c>
      <c r="E1027" s="86">
        <v>3722.8806521739129</v>
      </c>
      <c r="F1027" s="86">
        <v>34250.501999999993</v>
      </c>
      <c r="G1027" t="s">
        <v>389</v>
      </c>
      <c r="H1027" t="s">
        <v>387</v>
      </c>
    </row>
    <row r="1028" spans="1:8" x14ac:dyDescent="0.35">
      <c r="A1028" s="110">
        <v>45914</v>
      </c>
      <c r="B1028" t="s">
        <v>54</v>
      </c>
      <c r="C1028" t="s">
        <v>165</v>
      </c>
      <c r="D1028">
        <v>0.27500000000000002</v>
      </c>
      <c r="E1028" s="86">
        <v>10909.090909090908</v>
      </c>
      <c r="F1028" s="86">
        <v>3000</v>
      </c>
      <c r="G1028" t="s">
        <v>389</v>
      </c>
      <c r="H1028" t="s">
        <v>387</v>
      </c>
    </row>
    <row r="1029" spans="1:8" x14ac:dyDescent="0.35">
      <c r="A1029" s="110">
        <v>45914</v>
      </c>
      <c r="B1029" t="s">
        <v>54</v>
      </c>
      <c r="C1029" t="s">
        <v>161</v>
      </c>
      <c r="D1029">
        <v>0.5</v>
      </c>
      <c r="E1029" s="86">
        <v>8200</v>
      </c>
      <c r="F1029" s="86">
        <v>4100</v>
      </c>
      <c r="G1029" t="s">
        <v>389</v>
      </c>
      <c r="H1029" t="s">
        <v>387</v>
      </c>
    </row>
    <row r="1030" spans="1:8" x14ac:dyDescent="0.35">
      <c r="A1030" s="110">
        <v>45914</v>
      </c>
      <c r="B1030" t="s">
        <v>54</v>
      </c>
      <c r="C1030" t="s">
        <v>28</v>
      </c>
      <c r="D1030">
        <v>2</v>
      </c>
      <c r="E1030" s="86">
        <v>1800</v>
      </c>
      <c r="F1030" s="86">
        <v>3600</v>
      </c>
      <c r="G1030" t="s">
        <v>389</v>
      </c>
      <c r="H1030" t="s">
        <v>387</v>
      </c>
    </row>
    <row r="1031" spans="1:8" x14ac:dyDescent="0.35">
      <c r="A1031" s="110">
        <v>45914</v>
      </c>
      <c r="B1031" t="s">
        <v>54</v>
      </c>
      <c r="C1031" t="s">
        <v>268</v>
      </c>
      <c r="D1031">
        <v>1</v>
      </c>
      <c r="E1031" s="86">
        <v>2800</v>
      </c>
      <c r="F1031" s="86">
        <v>2800</v>
      </c>
      <c r="G1031" t="s">
        <v>389</v>
      </c>
      <c r="H1031" t="s">
        <v>387</v>
      </c>
    </row>
    <row r="1032" spans="1:8" x14ac:dyDescent="0.35">
      <c r="A1032" s="110">
        <v>45914</v>
      </c>
      <c r="B1032" t="s">
        <v>54</v>
      </c>
      <c r="C1032" t="s">
        <v>262</v>
      </c>
      <c r="D1032">
        <v>0.5</v>
      </c>
      <c r="E1032" s="86">
        <v>2600</v>
      </c>
      <c r="F1032" s="86">
        <v>1300</v>
      </c>
      <c r="G1032" t="s">
        <v>389</v>
      </c>
      <c r="H1032" t="s">
        <v>387</v>
      </c>
    </row>
    <row r="1033" spans="1:8" x14ac:dyDescent="0.35">
      <c r="A1033" s="110">
        <v>45914</v>
      </c>
      <c r="B1033" t="s">
        <v>52</v>
      </c>
      <c r="C1033" t="s">
        <v>127</v>
      </c>
      <c r="D1033">
        <v>60</v>
      </c>
      <c r="E1033" s="86">
        <v>1400.1636000000001</v>
      </c>
      <c r="F1033" s="86">
        <v>84009.816000000006</v>
      </c>
      <c r="G1033" t="s">
        <v>389</v>
      </c>
      <c r="H1033" t="s">
        <v>387</v>
      </c>
    </row>
    <row r="1034" spans="1:8" x14ac:dyDescent="0.35">
      <c r="A1034" s="110">
        <v>45914</v>
      </c>
      <c r="B1034" t="s">
        <v>50</v>
      </c>
      <c r="C1034" t="s">
        <v>252</v>
      </c>
      <c r="D1034">
        <v>1</v>
      </c>
      <c r="E1034" s="86">
        <v>11807.33</v>
      </c>
      <c r="F1034" s="86">
        <v>11807.33</v>
      </c>
      <c r="G1034" t="s">
        <v>353</v>
      </c>
      <c r="H1034" t="s">
        <v>387</v>
      </c>
    </row>
    <row r="1035" spans="1:8" x14ac:dyDescent="0.35">
      <c r="A1035" s="110">
        <v>45914</v>
      </c>
      <c r="B1035" t="s">
        <v>50</v>
      </c>
      <c r="C1035" t="s">
        <v>110</v>
      </c>
      <c r="D1035">
        <v>6</v>
      </c>
      <c r="E1035" s="86">
        <v>4429.0033333333331</v>
      </c>
      <c r="F1035" s="86">
        <v>26574.019999999997</v>
      </c>
      <c r="G1035" t="s">
        <v>353</v>
      </c>
      <c r="H1035" t="s">
        <v>387</v>
      </c>
    </row>
    <row r="1036" spans="1:8" x14ac:dyDescent="0.35">
      <c r="A1036" s="110">
        <v>45914</v>
      </c>
      <c r="B1036" t="s">
        <v>534</v>
      </c>
      <c r="C1036" t="s">
        <v>156</v>
      </c>
      <c r="D1036">
        <v>7</v>
      </c>
      <c r="E1036" s="86">
        <v>892.85714285714289</v>
      </c>
      <c r="F1036" s="86">
        <v>6250</v>
      </c>
      <c r="G1036" t="s">
        <v>353</v>
      </c>
      <c r="H1036" t="s">
        <v>387</v>
      </c>
    </row>
    <row r="1037" spans="1:8" x14ac:dyDescent="0.35">
      <c r="A1037" s="110">
        <v>45914</v>
      </c>
      <c r="B1037" t="s">
        <v>53</v>
      </c>
      <c r="C1037" t="s">
        <v>667</v>
      </c>
      <c r="D1037">
        <v>2</v>
      </c>
      <c r="E1037" s="86">
        <v>1200.0054</v>
      </c>
      <c r="F1037" s="86">
        <v>2400.0108</v>
      </c>
      <c r="G1037" t="s">
        <v>353</v>
      </c>
      <c r="H1037" t="s">
        <v>387</v>
      </c>
    </row>
    <row r="1038" spans="1:8" x14ac:dyDescent="0.35">
      <c r="A1038" s="110">
        <v>45914</v>
      </c>
      <c r="B1038" t="s">
        <v>346</v>
      </c>
      <c r="C1038" t="s">
        <v>333</v>
      </c>
      <c r="D1038">
        <v>3.1</v>
      </c>
      <c r="E1038" s="86">
        <v>10436.292471000001</v>
      </c>
      <c r="F1038" s="86">
        <v>32352.506660100004</v>
      </c>
      <c r="G1038" t="s">
        <v>353</v>
      </c>
      <c r="H1038" t="s">
        <v>387</v>
      </c>
    </row>
    <row r="1039" spans="1:8" x14ac:dyDescent="0.35">
      <c r="A1039" s="110">
        <v>45914</v>
      </c>
      <c r="B1039" t="s">
        <v>57</v>
      </c>
      <c r="C1039" t="s">
        <v>682</v>
      </c>
      <c r="D1039">
        <v>10</v>
      </c>
      <c r="E1039" s="86">
        <v>710.7</v>
      </c>
      <c r="F1039" s="86">
        <v>7107</v>
      </c>
      <c r="G1039" t="s">
        <v>353</v>
      </c>
      <c r="H1039" t="s">
        <v>387</v>
      </c>
    </row>
    <row r="1040" spans="1:8" x14ac:dyDescent="0.35">
      <c r="A1040" s="110">
        <v>45914</v>
      </c>
      <c r="B1040" t="s">
        <v>54</v>
      </c>
      <c r="C1040" t="s">
        <v>680</v>
      </c>
      <c r="D1040">
        <v>1</v>
      </c>
      <c r="E1040" s="86">
        <v>0</v>
      </c>
      <c r="F1040" s="86">
        <v>0</v>
      </c>
      <c r="G1040" t="s">
        <v>353</v>
      </c>
      <c r="H1040" t="s">
        <v>387</v>
      </c>
    </row>
    <row r="1041" spans="1:8" x14ac:dyDescent="0.35">
      <c r="A1041" s="110">
        <v>45914</v>
      </c>
      <c r="B1041" t="s">
        <v>54</v>
      </c>
      <c r="C1041" t="s">
        <v>45</v>
      </c>
      <c r="D1041">
        <v>3</v>
      </c>
      <c r="E1041" s="86">
        <v>1200</v>
      </c>
      <c r="F1041" s="86">
        <v>3600</v>
      </c>
      <c r="G1041" t="s">
        <v>353</v>
      </c>
      <c r="H1041" t="s">
        <v>387</v>
      </c>
    </row>
    <row r="1042" spans="1:8" x14ac:dyDescent="0.35">
      <c r="A1042" s="110">
        <v>45914</v>
      </c>
      <c r="B1042" t="s">
        <v>240</v>
      </c>
      <c r="C1042" t="s">
        <v>241</v>
      </c>
      <c r="D1042">
        <v>10</v>
      </c>
      <c r="E1042" s="86">
        <v>3749.9545600000001</v>
      </c>
      <c r="F1042" s="86">
        <v>37499.545599999998</v>
      </c>
      <c r="G1042" t="s">
        <v>353</v>
      </c>
      <c r="H1042" t="s">
        <v>387</v>
      </c>
    </row>
    <row r="1043" spans="1:8" x14ac:dyDescent="0.35">
      <c r="A1043" s="110">
        <v>45914</v>
      </c>
      <c r="B1043" t="s">
        <v>685</v>
      </c>
      <c r="C1043" t="s">
        <v>309</v>
      </c>
      <c r="D1043">
        <v>1</v>
      </c>
      <c r="E1043" s="86">
        <v>30200</v>
      </c>
      <c r="F1043" s="86">
        <v>30200</v>
      </c>
      <c r="G1043" t="s">
        <v>353</v>
      </c>
      <c r="H1043" t="s">
        <v>387</v>
      </c>
    </row>
    <row r="1044" spans="1:8" x14ac:dyDescent="0.35">
      <c r="A1044" s="110">
        <v>45914</v>
      </c>
      <c r="B1044" t="s">
        <v>292</v>
      </c>
      <c r="C1044" t="s">
        <v>201</v>
      </c>
      <c r="D1044">
        <v>2</v>
      </c>
      <c r="E1044" s="86">
        <v>15800</v>
      </c>
      <c r="F1044" s="86">
        <v>31600</v>
      </c>
      <c r="G1044" t="s">
        <v>353</v>
      </c>
      <c r="H1044" t="s">
        <v>387</v>
      </c>
    </row>
    <row r="1045" spans="1:8" x14ac:dyDescent="0.35">
      <c r="A1045" s="110">
        <v>45921</v>
      </c>
      <c r="B1045" t="s">
        <v>357</v>
      </c>
      <c r="C1045" t="s">
        <v>419</v>
      </c>
      <c r="D1045">
        <v>1</v>
      </c>
      <c r="E1045" s="86">
        <v>18500</v>
      </c>
      <c r="F1045" s="86">
        <v>18500</v>
      </c>
      <c r="G1045" t="s">
        <v>389</v>
      </c>
      <c r="H1045" t="s">
        <v>387</v>
      </c>
    </row>
    <row r="1046" spans="1:8" x14ac:dyDescent="0.35">
      <c r="A1046" s="110">
        <v>45921</v>
      </c>
      <c r="B1046" t="s">
        <v>59</v>
      </c>
      <c r="C1046" t="s">
        <v>185</v>
      </c>
      <c r="D1046">
        <v>9</v>
      </c>
      <c r="E1046" s="86">
        <v>41000</v>
      </c>
      <c r="F1046" s="86">
        <v>369000</v>
      </c>
      <c r="G1046" t="s">
        <v>389</v>
      </c>
      <c r="H1046" t="s">
        <v>387</v>
      </c>
    </row>
    <row r="1047" spans="1:8" x14ac:dyDescent="0.35">
      <c r="A1047" s="110">
        <v>45921</v>
      </c>
      <c r="B1047" t="s">
        <v>59</v>
      </c>
      <c r="C1047" t="s">
        <v>186</v>
      </c>
      <c r="D1047">
        <v>0.5</v>
      </c>
      <c r="E1047" s="86">
        <v>76000</v>
      </c>
      <c r="F1047" s="86">
        <v>38000</v>
      </c>
      <c r="G1047" t="s">
        <v>389</v>
      </c>
      <c r="H1047" t="s">
        <v>387</v>
      </c>
    </row>
    <row r="1048" spans="1:8" x14ac:dyDescent="0.35">
      <c r="A1048" s="110">
        <v>45921</v>
      </c>
      <c r="B1048" t="s">
        <v>50</v>
      </c>
      <c r="C1048" t="s">
        <v>105</v>
      </c>
      <c r="D1048">
        <v>2</v>
      </c>
      <c r="E1048" s="86">
        <v>1328.8704</v>
      </c>
      <c r="F1048" s="86">
        <v>2657.7408</v>
      </c>
      <c r="G1048" t="s">
        <v>389</v>
      </c>
      <c r="H1048" t="s">
        <v>387</v>
      </c>
    </row>
    <row r="1049" spans="1:8" x14ac:dyDescent="0.35">
      <c r="A1049" s="110">
        <v>45921</v>
      </c>
      <c r="B1049" t="s">
        <v>50</v>
      </c>
      <c r="C1049" t="s">
        <v>102</v>
      </c>
      <c r="D1049">
        <v>4</v>
      </c>
      <c r="E1049" s="86">
        <v>5810.4213310000005</v>
      </c>
      <c r="F1049" s="86">
        <v>23241.685324000002</v>
      </c>
      <c r="G1049" t="s">
        <v>389</v>
      </c>
      <c r="H1049" t="s">
        <v>387</v>
      </c>
    </row>
    <row r="1050" spans="1:8" x14ac:dyDescent="0.35">
      <c r="A1050" s="110">
        <v>45921</v>
      </c>
      <c r="B1050" t="s">
        <v>50</v>
      </c>
      <c r="C1050" t="s">
        <v>106</v>
      </c>
      <c r="D1050">
        <v>2</v>
      </c>
      <c r="E1050" s="86">
        <v>2520.2548525000002</v>
      </c>
      <c r="F1050" s="86">
        <v>5040.5097050000004</v>
      </c>
      <c r="G1050" t="s">
        <v>389</v>
      </c>
      <c r="H1050" t="s">
        <v>387</v>
      </c>
    </row>
    <row r="1051" spans="1:8" x14ac:dyDescent="0.35">
      <c r="A1051" s="110">
        <v>45921</v>
      </c>
      <c r="B1051" t="s">
        <v>534</v>
      </c>
      <c r="C1051" t="s">
        <v>514</v>
      </c>
      <c r="D1051">
        <v>11</v>
      </c>
      <c r="E1051" s="86">
        <v>6818.181818181818</v>
      </c>
      <c r="F1051" s="86">
        <v>75000</v>
      </c>
      <c r="G1051" t="s">
        <v>389</v>
      </c>
      <c r="H1051" t="s">
        <v>387</v>
      </c>
    </row>
    <row r="1052" spans="1:8" x14ac:dyDescent="0.35">
      <c r="A1052" s="110">
        <v>45921</v>
      </c>
      <c r="B1052" t="s">
        <v>534</v>
      </c>
      <c r="C1052" t="s">
        <v>167</v>
      </c>
      <c r="D1052">
        <v>360</v>
      </c>
      <c r="E1052" s="86">
        <v>183.33333333333337</v>
      </c>
      <c r="F1052" s="86">
        <v>66000.000000000015</v>
      </c>
      <c r="G1052" t="s">
        <v>389</v>
      </c>
      <c r="H1052" t="s">
        <v>387</v>
      </c>
    </row>
    <row r="1053" spans="1:8" x14ac:dyDescent="0.35">
      <c r="A1053" s="110">
        <v>45921</v>
      </c>
      <c r="B1053" t="s">
        <v>53</v>
      </c>
      <c r="C1053" t="s">
        <v>137</v>
      </c>
      <c r="D1053">
        <v>1</v>
      </c>
      <c r="E1053" s="86">
        <v>6699.9273000000003</v>
      </c>
      <c r="F1053" s="86">
        <v>6699.9273000000003</v>
      </c>
      <c r="G1053" t="s">
        <v>389</v>
      </c>
      <c r="H1053" t="s">
        <v>387</v>
      </c>
    </row>
    <row r="1054" spans="1:8" x14ac:dyDescent="0.35">
      <c r="A1054" s="110">
        <v>45921</v>
      </c>
      <c r="B1054" t="s">
        <v>53</v>
      </c>
      <c r="C1054" t="s">
        <v>613</v>
      </c>
      <c r="D1054">
        <v>1</v>
      </c>
      <c r="E1054" s="86">
        <v>1999.9969000000001</v>
      </c>
      <c r="F1054" s="86">
        <v>1999.9969000000001</v>
      </c>
      <c r="G1054" t="s">
        <v>389</v>
      </c>
      <c r="H1054" t="s">
        <v>387</v>
      </c>
    </row>
    <row r="1055" spans="1:8" x14ac:dyDescent="0.35">
      <c r="A1055" s="110">
        <v>45921</v>
      </c>
      <c r="B1055" t="s">
        <v>53</v>
      </c>
      <c r="C1055" t="s">
        <v>587</v>
      </c>
      <c r="D1055">
        <v>1</v>
      </c>
      <c r="E1055" s="86">
        <v>2899.9949000000001</v>
      </c>
      <c r="F1055" s="86">
        <v>2899.9949000000001</v>
      </c>
      <c r="G1055" t="s">
        <v>389</v>
      </c>
      <c r="H1055" t="s">
        <v>387</v>
      </c>
    </row>
    <row r="1056" spans="1:8" x14ac:dyDescent="0.35">
      <c r="A1056" s="110">
        <v>45921</v>
      </c>
      <c r="B1056" t="s">
        <v>53</v>
      </c>
      <c r="C1056" t="s">
        <v>147</v>
      </c>
      <c r="D1056">
        <v>30</v>
      </c>
      <c r="E1056" s="86">
        <v>400.00179999999995</v>
      </c>
      <c r="F1056" s="86">
        <v>12000.053999999998</v>
      </c>
      <c r="G1056" t="s">
        <v>389</v>
      </c>
      <c r="H1056" t="s">
        <v>387</v>
      </c>
    </row>
    <row r="1057" spans="1:8" x14ac:dyDescent="0.35">
      <c r="A1057" s="110">
        <v>45921</v>
      </c>
      <c r="B1057" t="s">
        <v>53</v>
      </c>
      <c r="C1057" t="s">
        <v>139</v>
      </c>
      <c r="D1057">
        <v>2</v>
      </c>
      <c r="E1057" s="86">
        <v>850.00080000000003</v>
      </c>
      <c r="F1057" s="86">
        <v>1700.0016000000001</v>
      </c>
      <c r="G1057" t="s">
        <v>389</v>
      </c>
      <c r="H1057" t="s">
        <v>387</v>
      </c>
    </row>
    <row r="1058" spans="1:8" x14ac:dyDescent="0.35">
      <c r="A1058" s="110">
        <v>45921</v>
      </c>
      <c r="C1058" t="s">
        <v>300</v>
      </c>
      <c r="D1058">
        <v>5</v>
      </c>
      <c r="E1058" s="86">
        <v>0</v>
      </c>
      <c r="F1058" s="86">
        <v>0</v>
      </c>
      <c r="G1058" t="s">
        <v>389</v>
      </c>
      <c r="H1058" t="s">
        <v>387</v>
      </c>
    </row>
    <row r="1059" spans="1:8" x14ac:dyDescent="0.35">
      <c r="A1059" s="110">
        <v>45921</v>
      </c>
      <c r="B1059" t="s">
        <v>53</v>
      </c>
      <c r="C1059" t="s">
        <v>144</v>
      </c>
      <c r="D1059">
        <v>2</v>
      </c>
      <c r="E1059" s="86">
        <v>1299.9998000000001</v>
      </c>
      <c r="F1059" s="86">
        <v>2599.9996000000001</v>
      </c>
      <c r="G1059" t="s">
        <v>389</v>
      </c>
      <c r="H1059" t="s">
        <v>387</v>
      </c>
    </row>
    <row r="1060" spans="1:8" x14ac:dyDescent="0.35">
      <c r="A1060" s="110">
        <v>45921</v>
      </c>
      <c r="B1060" t="s">
        <v>53</v>
      </c>
      <c r="C1060" t="s">
        <v>694</v>
      </c>
      <c r="D1060">
        <v>1</v>
      </c>
      <c r="E1060" s="86">
        <v>5.6</v>
      </c>
      <c r="F1060" s="86">
        <v>5.6</v>
      </c>
      <c r="G1060" t="s">
        <v>389</v>
      </c>
      <c r="H1060" t="s">
        <v>387</v>
      </c>
    </row>
    <row r="1061" spans="1:8" x14ac:dyDescent="0.35">
      <c r="A1061" s="110">
        <v>45921</v>
      </c>
      <c r="B1061" t="s">
        <v>54</v>
      </c>
      <c r="C1061" t="s">
        <v>172</v>
      </c>
      <c r="D1061">
        <v>0.5</v>
      </c>
      <c r="E1061" s="86">
        <v>8200</v>
      </c>
      <c r="F1061" s="86">
        <v>4100</v>
      </c>
      <c r="G1061" t="s">
        <v>389</v>
      </c>
      <c r="H1061" t="s">
        <v>387</v>
      </c>
    </row>
    <row r="1062" spans="1:8" x14ac:dyDescent="0.35">
      <c r="A1062" s="110">
        <v>45921</v>
      </c>
      <c r="B1062" t="s">
        <v>52</v>
      </c>
      <c r="C1062" t="s">
        <v>129</v>
      </c>
      <c r="D1062">
        <v>12</v>
      </c>
      <c r="E1062" s="86">
        <v>1555.0436</v>
      </c>
      <c r="F1062" s="86">
        <v>18660.5232</v>
      </c>
      <c r="G1062" t="s">
        <v>389</v>
      </c>
      <c r="H1062" t="s">
        <v>387</v>
      </c>
    </row>
    <row r="1063" spans="1:8" x14ac:dyDescent="0.35">
      <c r="A1063" s="110">
        <v>45921</v>
      </c>
      <c r="B1063" t="s">
        <v>52</v>
      </c>
      <c r="C1063" t="s">
        <v>127</v>
      </c>
      <c r="D1063">
        <v>60</v>
      </c>
      <c r="E1063" s="86">
        <v>1400.1636000000001</v>
      </c>
      <c r="F1063" s="86">
        <v>84009.816000000006</v>
      </c>
      <c r="G1063" t="s">
        <v>389</v>
      </c>
      <c r="H1063" t="s">
        <v>387</v>
      </c>
    </row>
    <row r="1064" spans="1:8" x14ac:dyDescent="0.35">
      <c r="A1064" s="110">
        <v>45921</v>
      </c>
      <c r="B1064" t="s">
        <v>292</v>
      </c>
      <c r="C1064" t="s">
        <v>349</v>
      </c>
      <c r="D1064">
        <v>8</v>
      </c>
      <c r="E1064" s="86">
        <v>5736.6003200000005</v>
      </c>
      <c r="F1064" s="86">
        <v>45892.802560000004</v>
      </c>
      <c r="G1064" t="s">
        <v>389</v>
      </c>
      <c r="H1064" t="s">
        <v>387</v>
      </c>
    </row>
    <row r="1065" spans="1:8" x14ac:dyDescent="0.35">
      <c r="A1065" s="110">
        <v>45921</v>
      </c>
      <c r="B1065" t="s">
        <v>239</v>
      </c>
      <c r="C1065" t="s">
        <v>235</v>
      </c>
      <c r="D1065">
        <v>2</v>
      </c>
      <c r="E1065" s="86">
        <v>10449.9956</v>
      </c>
      <c r="F1065" s="86">
        <v>20899.9912</v>
      </c>
      <c r="G1065" t="s">
        <v>353</v>
      </c>
      <c r="H1065" t="s">
        <v>387</v>
      </c>
    </row>
    <row r="1066" spans="1:8" x14ac:dyDescent="0.35">
      <c r="A1066" s="110">
        <v>45921</v>
      </c>
      <c r="B1066" t="s">
        <v>56</v>
      </c>
      <c r="C1066" t="s">
        <v>168</v>
      </c>
      <c r="D1066">
        <v>2</v>
      </c>
      <c r="E1066" s="86">
        <v>10510</v>
      </c>
      <c r="F1066" s="86">
        <v>21020</v>
      </c>
      <c r="G1066" t="s">
        <v>353</v>
      </c>
      <c r="H1066" t="s">
        <v>387</v>
      </c>
    </row>
    <row r="1067" spans="1:8" x14ac:dyDescent="0.35">
      <c r="A1067" s="110">
        <v>45921</v>
      </c>
      <c r="B1067" t="s">
        <v>240</v>
      </c>
      <c r="C1067" t="s">
        <v>241</v>
      </c>
      <c r="D1067">
        <v>10</v>
      </c>
      <c r="E1067" s="86">
        <v>3749.9545600000001</v>
      </c>
      <c r="F1067" s="86">
        <v>37499.545599999998</v>
      </c>
      <c r="G1067" t="s">
        <v>353</v>
      </c>
      <c r="H1067" t="s">
        <v>387</v>
      </c>
    </row>
    <row r="1068" spans="1:8" x14ac:dyDescent="0.35">
      <c r="A1068" s="110">
        <v>45921</v>
      </c>
      <c r="B1068" t="s">
        <v>346</v>
      </c>
      <c r="C1068" t="s">
        <v>331</v>
      </c>
      <c r="D1068">
        <v>5</v>
      </c>
      <c r="E1068" s="86">
        <v>8773.2743999999984</v>
      </c>
      <c r="F1068" s="86">
        <v>43866.371999999988</v>
      </c>
      <c r="G1068" t="s">
        <v>353</v>
      </c>
      <c r="H1068" t="s">
        <v>387</v>
      </c>
    </row>
    <row r="1069" spans="1:8" x14ac:dyDescent="0.35">
      <c r="A1069" s="110">
        <v>45921</v>
      </c>
      <c r="B1069" t="s">
        <v>684</v>
      </c>
      <c r="C1069" t="s">
        <v>213</v>
      </c>
      <c r="D1069">
        <v>1</v>
      </c>
      <c r="E1069" s="86">
        <v>0</v>
      </c>
      <c r="F1069" s="86">
        <v>0</v>
      </c>
      <c r="G1069" t="s">
        <v>353</v>
      </c>
      <c r="H1069" t="s">
        <v>387</v>
      </c>
    </row>
    <row r="1070" spans="1:8" x14ac:dyDescent="0.35">
      <c r="A1070" s="110">
        <v>45921</v>
      </c>
      <c r="B1070" t="s">
        <v>684</v>
      </c>
      <c r="C1070" t="s">
        <v>695</v>
      </c>
      <c r="D1070">
        <v>1</v>
      </c>
      <c r="E1070" s="86">
        <v>0</v>
      </c>
      <c r="F1070" s="86">
        <v>0</v>
      </c>
      <c r="G1070" t="s">
        <v>353</v>
      </c>
      <c r="H1070" t="s">
        <v>387</v>
      </c>
    </row>
    <row r="1071" spans="1:8" x14ac:dyDescent="0.35">
      <c r="A1071" s="110">
        <v>45928</v>
      </c>
      <c r="B1071" t="s">
        <v>59</v>
      </c>
      <c r="C1071" t="s">
        <v>185</v>
      </c>
      <c r="D1071">
        <v>6</v>
      </c>
      <c r="E1071" s="86">
        <v>41500</v>
      </c>
      <c r="F1071" s="86">
        <v>249000</v>
      </c>
      <c r="G1071" t="s">
        <v>389</v>
      </c>
      <c r="H1071" t="s">
        <v>387</v>
      </c>
    </row>
    <row r="1072" spans="1:8" x14ac:dyDescent="0.35">
      <c r="A1072" s="110">
        <v>45928</v>
      </c>
      <c r="B1072" t="s">
        <v>50</v>
      </c>
      <c r="C1072" t="s">
        <v>130</v>
      </c>
      <c r="D1072">
        <v>1</v>
      </c>
      <c r="E1072" s="86">
        <v>6281.1690479999997</v>
      </c>
      <c r="F1072" s="86">
        <v>6281.1690479999997</v>
      </c>
      <c r="G1072" t="s">
        <v>389</v>
      </c>
      <c r="H1072" t="s">
        <v>387</v>
      </c>
    </row>
    <row r="1073" spans="1:8" x14ac:dyDescent="0.35">
      <c r="A1073" s="110">
        <v>45928</v>
      </c>
      <c r="B1073" t="s">
        <v>50</v>
      </c>
      <c r="C1073" t="s">
        <v>315</v>
      </c>
      <c r="D1073">
        <v>3.5</v>
      </c>
      <c r="E1073" s="86">
        <v>11326.538113000001</v>
      </c>
      <c r="F1073" s="86">
        <v>39642.883395500001</v>
      </c>
      <c r="G1073" t="s">
        <v>389</v>
      </c>
      <c r="H1073" t="s">
        <v>387</v>
      </c>
    </row>
    <row r="1074" spans="1:8" x14ac:dyDescent="0.35">
      <c r="A1074" s="110">
        <v>45928</v>
      </c>
      <c r="B1074" t="s">
        <v>50</v>
      </c>
      <c r="C1074" t="s">
        <v>117</v>
      </c>
      <c r="D1074">
        <v>50</v>
      </c>
      <c r="E1074" s="86">
        <v>32.595999999999997</v>
      </c>
      <c r="F1074" s="86">
        <v>1629.7999999999997</v>
      </c>
      <c r="G1074" t="s">
        <v>389</v>
      </c>
      <c r="H1074" t="s">
        <v>387</v>
      </c>
    </row>
    <row r="1075" spans="1:8" x14ac:dyDescent="0.35">
      <c r="A1075" s="110">
        <v>45928</v>
      </c>
      <c r="B1075" t="s">
        <v>50</v>
      </c>
      <c r="C1075" t="s">
        <v>104</v>
      </c>
      <c r="D1075">
        <v>3.61</v>
      </c>
      <c r="E1075" s="86">
        <v>8520.18354</v>
      </c>
      <c r="F1075" s="86">
        <v>30757.8625794</v>
      </c>
      <c r="G1075" t="s">
        <v>389</v>
      </c>
      <c r="H1075" t="s">
        <v>387</v>
      </c>
    </row>
    <row r="1076" spans="1:8" x14ac:dyDescent="0.35">
      <c r="A1076" s="110">
        <v>45928</v>
      </c>
      <c r="B1076" t="s">
        <v>50</v>
      </c>
      <c r="C1076" t="s">
        <v>102</v>
      </c>
      <c r="D1076">
        <v>4</v>
      </c>
      <c r="E1076" s="86">
        <v>5851.5599999999995</v>
      </c>
      <c r="F1076" s="86">
        <v>23406.239999999998</v>
      </c>
      <c r="G1076" t="s">
        <v>389</v>
      </c>
      <c r="H1076" t="s">
        <v>387</v>
      </c>
    </row>
    <row r="1077" spans="1:8" x14ac:dyDescent="0.35">
      <c r="A1077" s="110">
        <v>45928</v>
      </c>
      <c r="B1077" t="s">
        <v>50</v>
      </c>
      <c r="C1077" t="s">
        <v>106</v>
      </c>
      <c r="D1077">
        <v>0.8</v>
      </c>
      <c r="E1077" s="86">
        <v>2520.2548525000002</v>
      </c>
      <c r="F1077" s="86">
        <v>2016.2038820000002</v>
      </c>
      <c r="G1077" t="s">
        <v>389</v>
      </c>
      <c r="H1077" t="s">
        <v>387</v>
      </c>
    </row>
    <row r="1078" spans="1:8" x14ac:dyDescent="0.35">
      <c r="A1078" s="110">
        <v>45928</v>
      </c>
      <c r="B1078" t="s">
        <v>534</v>
      </c>
      <c r="C1078" t="s">
        <v>167</v>
      </c>
      <c r="D1078">
        <v>360</v>
      </c>
      <c r="E1078" s="86">
        <v>183.33333333333337</v>
      </c>
      <c r="F1078" s="86">
        <v>66000.000000000015</v>
      </c>
      <c r="G1078" t="s">
        <v>389</v>
      </c>
      <c r="H1078" t="s">
        <v>387</v>
      </c>
    </row>
    <row r="1079" spans="1:8" x14ac:dyDescent="0.35">
      <c r="A1079" s="110">
        <v>45928</v>
      </c>
      <c r="B1079" t="s">
        <v>534</v>
      </c>
      <c r="C1079" t="s">
        <v>550</v>
      </c>
      <c r="D1079">
        <v>7</v>
      </c>
      <c r="E1079" s="86">
        <v>1214.2857142857142</v>
      </c>
      <c r="F1079" s="86">
        <v>8500</v>
      </c>
      <c r="G1079" t="s">
        <v>389</v>
      </c>
      <c r="H1079" t="s">
        <v>387</v>
      </c>
    </row>
    <row r="1080" spans="1:8" x14ac:dyDescent="0.35">
      <c r="A1080" s="110">
        <v>45928</v>
      </c>
      <c r="B1080" t="s">
        <v>534</v>
      </c>
      <c r="C1080" t="s">
        <v>229</v>
      </c>
      <c r="D1080">
        <v>14</v>
      </c>
      <c r="E1080" s="86">
        <v>928.57142857142844</v>
      </c>
      <c r="F1080" s="86">
        <v>12999.999999999998</v>
      </c>
      <c r="G1080" t="s">
        <v>389</v>
      </c>
      <c r="H1080" t="s">
        <v>387</v>
      </c>
    </row>
    <row r="1081" spans="1:8" x14ac:dyDescent="0.35">
      <c r="A1081" s="110">
        <v>45928</v>
      </c>
      <c r="B1081" t="s">
        <v>534</v>
      </c>
      <c r="C1081" t="s">
        <v>157</v>
      </c>
      <c r="D1081">
        <v>5</v>
      </c>
      <c r="E1081" s="86">
        <v>6000</v>
      </c>
      <c r="F1081" s="86">
        <v>30000</v>
      </c>
      <c r="G1081" t="s">
        <v>389</v>
      </c>
      <c r="H1081" t="s">
        <v>387</v>
      </c>
    </row>
    <row r="1082" spans="1:8" x14ac:dyDescent="0.35">
      <c r="A1082" s="110">
        <v>45928</v>
      </c>
      <c r="B1082" t="s">
        <v>53</v>
      </c>
      <c r="C1082" t="s">
        <v>138</v>
      </c>
      <c r="D1082">
        <v>30</v>
      </c>
      <c r="E1082" s="86">
        <v>150.00369999999998</v>
      </c>
      <c r="F1082" s="86">
        <v>4500.110999999999</v>
      </c>
      <c r="G1082" t="s">
        <v>389</v>
      </c>
      <c r="H1082" t="s">
        <v>387</v>
      </c>
    </row>
    <row r="1083" spans="1:8" x14ac:dyDescent="0.35">
      <c r="A1083" s="110">
        <v>45928</v>
      </c>
      <c r="B1083" t="s">
        <v>56</v>
      </c>
      <c r="C1083" t="s">
        <v>168</v>
      </c>
      <c r="D1083">
        <v>1</v>
      </c>
      <c r="E1083" s="86">
        <v>11770</v>
      </c>
      <c r="F1083" s="86">
        <v>11770</v>
      </c>
      <c r="G1083" t="s">
        <v>389</v>
      </c>
      <c r="H1083" t="s">
        <v>387</v>
      </c>
    </row>
    <row r="1084" spans="1:8" x14ac:dyDescent="0.35">
      <c r="A1084" s="110">
        <v>45928</v>
      </c>
      <c r="B1084" t="s">
        <v>51</v>
      </c>
      <c r="C1084" t="s">
        <v>350</v>
      </c>
      <c r="D1084">
        <v>1</v>
      </c>
      <c r="E1084" s="86">
        <v>5049.9955</v>
      </c>
      <c r="F1084" s="86">
        <v>5049.9955</v>
      </c>
      <c r="G1084" t="s">
        <v>389</v>
      </c>
      <c r="H1084" t="s">
        <v>387</v>
      </c>
    </row>
    <row r="1085" spans="1:8" x14ac:dyDescent="0.35">
      <c r="A1085" s="110">
        <v>45928</v>
      </c>
      <c r="B1085" t="s">
        <v>51</v>
      </c>
      <c r="C1085" t="s">
        <v>125</v>
      </c>
      <c r="D1085">
        <v>1</v>
      </c>
      <c r="E1085" s="86">
        <v>8116.0024000000003</v>
      </c>
      <c r="F1085" s="86">
        <v>8116.0024000000003</v>
      </c>
      <c r="G1085" t="s">
        <v>389</v>
      </c>
      <c r="H1085" t="s">
        <v>387</v>
      </c>
    </row>
    <row r="1086" spans="1:8" x14ac:dyDescent="0.35">
      <c r="A1086" s="110">
        <v>45928</v>
      </c>
      <c r="B1086" t="s">
        <v>62</v>
      </c>
      <c r="C1086" t="s">
        <v>191</v>
      </c>
      <c r="D1086">
        <v>0.04</v>
      </c>
      <c r="E1086" s="86">
        <v>150000</v>
      </c>
      <c r="F1086" s="86">
        <v>6000</v>
      </c>
      <c r="G1086" t="s">
        <v>389</v>
      </c>
      <c r="H1086" t="s">
        <v>387</v>
      </c>
    </row>
    <row r="1087" spans="1:8" x14ac:dyDescent="0.35">
      <c r="A1087" s="110">
        <v>45928</v>
      </c>
      <c r="B1087" t="s">
        <v>62</v>
      </c>
      <c r="C1087" t="s">
        <v>190</v>
      </c>
      <c r="D1087">
        <v>7.0000000000000007E-2</v>
      </c>
      <c r="E1087" s="86">
        <v>57142.857142857138</v>
      </c>
      <c r="F1087" s="86">
        <v>4000</v>
      </c>
      <c r="G1087" t="s">
        <v>389</v>
      </c>
      <c r="H1087" t="s">
        <v>387</v>
      </c>
    </row>
    <row r="1088" spans="1:8" x14ac:dyDescent="0.35">
      <c r="A1088" s="110">
        <v>45928</v>
      </c>
      <c r="B1088" t="s">
        <v>665</v>
      </c>
      <c r="C1088" t="s">
        <v>193</v>
      </c>
      <c r="D1088">
        <v>8</v>
      </c>
      <c r="E1088" s="86">
        <v>3400.0001750000001</v>
      </c>
      <c r="F1088" s="86">
        <v>27200.001400000001</v>
      </c>
      <c r="G1088" t="s">
        <v>389</v>
      </c>
      <c r="H1088" t="s">
        <v>387</v>
      </c>
    </row>
    <row r="1089" spans="1:8" x14ac:dyDescent="0.35">
      <c r="A1089" s="110">
        <v>45928</v>
      </c>
      <c r="B1089" t="s">
        <v>54</v>
      </c>
      <c r="C1089" t="s">
        <v>268</v>
      </c>
      <c r="D1089">
        <v>0.5</v>
      </c>
      <c r="E1089" s="86">
        <v>2800</v>
      </c>
      <c r="F1089" s="86">
        <v>1400</v>
      </c>
      <c r="G1089" t="s">
        <v>389</v>
      </c>
      <c r="H1089" t="s">
        <v>387</v>
      </c>
    </row>
    <row r="1090" spans="1:8" x14ac:dyDescent="0.35">
      <c r="A1090" s="110">
        <v>45928</v>
      </c>
      <c r="B1090" t="s">
        <v>54</v>
      </c>
      <c r="C1090" t="s">
        <v>172</v>
      </c>
      <c r="D1090">
        <v>0.5</v>
      </c>
      <c r="E1090" s="86">
        <v>5800</v>
      </c>
      <c r="F1090" s="86">
        <v>2900</v>
      </c>
      <c r="G1090" t="s">
        <v>389</v>
      </c>
      <c r="H1090" t="s">
        <v>387</v>
      </c>
    </row>
    <row r="1091" spans="1:8" x14ac:dyDescent="0.35">
      <c r="A1091" s="110">
        <v>45928</v>
      </c>
      <c r="B1091" t="s">
        <v>54</v>
      </c>
      <c r="C1091" t="s">
        <v>163</v>
      </c>
      <c r="D1091">
        <v>0.5</v>
      </c>
      <c r="E1091" s="86">
        <v>7499.9</v>
      </c>
      <c r="F1091" s="86">
        <v>3749.95</v>
      </c>
      <c r="G1091" t="s">
        <v>389</v>
      </c>
      <c r="H1091" t="s">
        <v>387</v>
      </c>
    </row>
    <row r="1092" spans="1:8" x14ac:dyDescent="0.35">
      <c r="A1092" s="110">
        <v>45928</v>
      </c>
      <c r="B1092" t="s">
        <v>54</v>
      </c>
      <c r="C1092" t="s">
        <v>262</v>
      </c>
      <c r="D1092">
        <v>0.5</v>
      </c>
      <c r="E1092" s="86">
        <v>2600</v>
      </c>
      <c r="F1092" s="86">
        <v>1300</v>
      </c>
      <c r="G1092" t="s">
        <v>389</v>
      </c>
      <c r="H1092" t="s">
        <v>387</v>
      </c>
    </row>
    <row r="1093" spans="1:8" x14ac:dyDescent="0.35">
      <c r="A1093" s="110">
        <v>45928</v>
      </c>
      <c r="B1093" t="s">
        <v>385</v>
      </c>
      <c r="C1093" t="s">
        <v>427</v>
      </c>
      <c r="D1093">
        <v>1</v>
      </c>
      <c r="E1093" s="86">
        <v>0</v>
      </c>
      <c r="F1093" s="86">
        <v>0</v>
      </c>
      <c r="G1093" t="s">
        <v>389</v>
      </c>
      <c r="H1093" t="s">
        <v>387</v>
      </c>
    </row>
    <row r="1094" spans="1:8" x14ac:dyDescent="0.35">
      <c r="A1094" s="110">
        <v>45928</v>
      </c>
      <c r="B1094" t="s">
        <v>353</v>
      </c>
      <c r="C1094" t="s">
        <v>213</v>
      </c>
      <c r="D1094">
        <v>1</v>
      </c>
      <c r="E1094" s="86">
        <v>0</v>
      </c>
      <c r="F1094" s="86">
        <v>0</v>
      </c>
      <c r="G1094" t="s">
        <v>389</v>
      </c>
      <c r="H1094" t="s">
        <v>387</v>
      </c>
    </row>
    <row r="1095" spans="1:8" x14ac:dyDescent="0.35">
      <c r="A1095" s="110">
        <v>45928</v>
      </c>
      <c r="B1095" t="s">
        <v>52</v>
      </c>
      <c r="C1095" t="s">
        <v>129</v>
      </c>
      <c r="D1095">
        <v>12</v>
      </c>
      <c r="E1095" s="86">
        <v>1555.0436</v>
      </c>
      <c r="F1095" s="86">
        <v>18660.5232</v>
      </c>
      <c r="G1095" t="s">
        <v>389</v>
      </c>
      <c r="H1095" t="s">
        <v>387</v>
      </c>
    </row>
    <row r="1096" spans="1:8" x14ac:dyDescent="0.35">
      <c r="A1096" s="110">
        <v>45928</v>
      </c>
      <c r="B1096" t="s">
        <v>52</v>
      </c>
      <c r="C1096" t="s">
        <v>127</v>
      </c>
      <c r="D1096">
        <v>48</v>
      </c>
      <c r="E1096" s="86">
        <v>1400.1636000000001</v>
      </c>
      <c r="F1096" s="86">
        <v>67207.852800000008</v>
      </c>
      <c r="G1096" t="s">
        <v>389</v>
      </c>
      <c r="H1096" t="s">
        <v>387</v>
      </c>
    </row>
    <row r="1097" spans="1:8" x14ac:dyDescent="0.35">
      <c r="A1097" s="110">
        <v>45928</v>
      </c>
      <c r="B1097" t="s">
        <v>292</v>
      </c>
      <c r="C1097" t="s">
        <v>300</v>
      </c>
      <c r="D1097">
        <v>5</v>
      </c>
      <c r="E1097" s="86">
        <v>0</v>
      </c>
      <c r="F1097" s="86">
        <v>0</v>
      </c>
      <c r="G1097" t="s">
        <v>389</v>
      </c>
      <c r="H1097" t="s">
        <v>387</v>
      </c>
    </row>
    <row r="1098" spans="1:8" x14ac:dyDescent="0.35">
      <c r="A1098" s="110">
        <v>45928</v>
      </c>
      <c r="B1098" t="s">
        <v>701</v>
      </c>
      <c r="C1098" t="s">
        <v>252</v>
      </c>
      <c r="D1098">
        <v>1</v>
      </c>
      <c r="E1098" s="86">
        <v>16050</v>
      </c>
      <c r="F1098" s="86">
        <v>16050</v>
      </c>
      <c r="G1098" t="s">
        <v>353</v>
      </c>
      <c r="H1098" t="s">
        <v>387</v>
      </c>
    </row>
    <row r="1099" spans="1:8" x14ac:dyDescent="0.35">
      <c r="A1099" s="110">
        <v>45928</v>
      </c>
      <c r="B1099" t="s">
        <v>534</v>
      </c>
      <c r="C1099" t="s">
        <v>550</v>
      </c>
      <c r="D1099">
        <v>7</v>
      </c>
      <c r="E1099" s="86">
        <v>1214.2857142857142</v>
      </c>
      <c r="F1099" s="86">
        <v>8500</v>
      </c>
      <c r="G1099" t="s">
        <v>353</v>
      </c>
      <c r="H1099" t="s">
        <v>387</v>
      </c>
    </row>
    <row r="1100" spans="1:8" x14ac:dyDescent="0.35">
      <c r="A1100" s="110">
        <v>45928</v>
      </c>
      <c r="B1100" t="s">
        <v>346</v>
      </c>
      <c r="C1100" t="s">
        <v>634</v>
      </c>
      <c r="D1100">
        <v>25</v>
      </c>
      <c r="E1100" s="86">
        <v>12984.869128</v>
      </c>
      <c r="F1100" s="86">
        <v>324621.72820000001</v>
      </c>
      <c r="G1100" t="s">
        <v>353</v>
      </c>
      <c r="H1100" t="s">
        <v>387</v>
      </c>
    </row>
    <row r="1101" spans="1:8" x14ac:dyDescent="0.35">
      <c r="A1101" s="110">
        <v>45928</v>
      </c>
      <c r="B1101" t="s">
        <v>346</v>
      </c>
      <c r="C1101" t="s">
        <v>333</v>
      </c>
      <c r="D1101">
        <v>2.85</v>
      </c>
      <c r="E1101" s="86">
        <v>10436.292471000001</v>
      </c>
      <c r="F1101" s="86">
        <v>29743.433542350002</v>
      </c>
      <c r="G1101" t="s">
        <v>353</v>
      </c>
      <c r="H1101" t="s">
        <v>387</v>
      </c>
    </row>
    <row r="1102" spans="1:8" x14ac:dyDescent="0.35">
      <c r="A1102" s="110">
        <v>45928</v>
      </c>
      <c r="B1102" t="s">
        <v>240</v>
      </c>
      <c r="C1102" t="s">
        <v>241</v>
      </c>
      <c r="D1102">
        <v>10</v>
      </c>
      <c r="E1102" s="86">
        <v>3947.32008</v>
      </c>
      <c r="F1102" s="86">
        <v>39473.200799999999</v>
      </c>
      <c r="G1102" t="s">
        <v>353</v>
      </c>
      <c r="H1102" t="s">
        <v>387</v>
      </c>
    </row>
    <row r="1103" spans="1:8" x14ac:dyDescent="0.35">
      <c r="A1103" s="110">
        <v>45935</v>
      </c>
      <c r="B1103" t="s">
        <v>59</v>
      </c>
      <c r="C1103" t="s">
        <v>185</v>
      </c>
      <c r="D1103">
        <v>9</v>
      </c>
      <c r="E1103" s="86">
        <v>45000</v>
      </c>
      <c r="F1103" s="86">
        <v>405000</v>
      </c>
      <c r="G1103" t="s">
        <v>389</v>
      </c>
      <c r="H1103" t="s">
        <v>387</v>
      </c>
    </row>
    <row r="1104" spans="1:8" x14ac:dyDescent="0.35">
      <c r="A1104" s="110">
        <v>45935</v>
      </c>
      <c r="B1104" t="s">
        <v>59</v>
      </c>
      <c r="C1104" t="s">
        <v>186</v>
      </c>
      <c r="D1104">
        <v>0.5</v>
      </c>
      <c r="E1104" s="86">
        <v>71000</v>
      </c>
      <c r="F1104" s="86">
        <v>35500</v>
      </c>
      <c r="G1104" t="s">
        <v>389</v>
      </c>
      <c r="H1104" t="s">
        <v>387</v>
      </c>
    </row>
    <row r="1105" spans="1:8" x14ac:dyDescent="0.35">
      <c r="A1105" s="110">
        <v>45935</v>
      </c>
      <c r="B1105" t="s">
        <v>50</v>
      </c>
      <c r="C1105" t="s">
        <v>130</v>
      </c>
      <c r="D1105">
        <v>0.25</v>
      </c>
      <c r="E1105" s="86">
        <v>25124.676191999999</v>
      </c>
      <c r="F1105" s="86">
        <v>6281.1690479999997</v>
      </c>
      <c r="G1105" t="s">
        <v>389</v>
      </c>
      <c r="H1105" t="s">
        <v>387</v>
      </c>
    </row>
    <row r="1106" spans="1:8" x14ac:dyDescent="0.35">
      <c r="A1106" s="110">
        <v>45935</v>
      </c>
      <c r="B1106" t="s">
        <v>50</v>
      </c>
      <c r="C1106" t="s">
        <v>629</v>
      </c>
      <c r="D1106">
        <v>1</v>
      </c>
      <c r="E1106" s="86">
        <v>1713.0151499999999</v>
      </c>
      <c r="F1106" s="86">
        <v>1713.0151499999999</v>
      </c>
      <c r="G1106" t="s">
        <v>389</v>
      </c>
      <c r="H1106" t="s">
        <v>387</v>
      </c>
    </row>
    <row r="1107" spans="1:8" x14ac:dyDescent="0.35">
      <c r="A1107" s="110">
        <v>45935</v>
      </c>
      <c r="B1107" t="s">
        <v>50</v>
      </c>
      <c r="C1107" t="s">
        <v>107</v>
      </c>
      <c r="D1107">
        <v>2</v>
      </c>
      <c r="E1107" s="86">
        <v>1058.7055929999999</v>
      </c>
      <c r="F1107" s="86">
        <v>2117.4111859999998</v>
      </c>
      <c r="G1107" t="s">
        <v>389</v>
      </c>
      <c r="H1107" t="s">
        <v>387</v>
      </c>
    </row>
    <row r="1108" spans="1:8" x14ac:dyDescent="0.35">
      <c r="A1108" s="110">
        <v>45935</v>
      </c>
      <c r="B1108" t="s">
        <v>50</v>
      </c>
      <c r="C1108" t="s">
        <v>315</v>
      </c>
      <c r="D1108">
        <v>3.5</v>
      </c>
      <c r="E1108" s="86">
        <v>11326.538113000001</v>
      </c>
      <c r="F1108" s="86">
        <v>39642.883395500001</v>
      </c>
      <c r="G1108" t="s">
        <v>389</v>
      </c>
      <c r="H1108" t="s">
        <v>387</v>
      </c>
    </row>
    <row r="1109" spans="1:8" x14ac:dyDescent="0.35">
      <c r="A1109" s="110">
        <v>45935</v>
      </c>
      <c r="B1109" t="s">
        <v>50</v>
      </c>
      <c r="C1109" t="s">
        <v>105</v>
      </c>
      <c r="D1109">
        <v>2</v>
      </c>
      <c r="E1109" s="86">
        <v>664.43520000000001</v>
      </c>
      <c r="F1109" s="86">
        <v>1328.8704</v>
      </c>
      <c r="G1109" t="s">
        <v>389</v>
      </c>
      <c r="H1109" t="s">
        <v>387</v>
      </c>
    </row>
    <row r="1110" spans="1:8" x14ac:dyDescent="0.35">
      <c r="A1110" s="110">
        <v>45935</v>
      </c>
      <c r="B1110" t="s">
        <v>50</v>
      </c>
      <c r="C1110" t="s">
        <v>104</v>
      </c>
      <c r="D1110">
        <v>7.6</v>
      </c>
      <c r="E1110" s="86">
        <v>8520.18354</v>
      </c>
      <c r="F1110" s="86">
        <v>64753.394903999993</v>
      </c>
      <c r="G1110" t="s">
        <v>389</v>
      </c>
      <c r="H1110" t="s">
        <v>387</v>
      </c>
    </row>
    <row r="1111" spans="1:8" x14ac:dyDescent="0.35">
      <c r="A1111" s="110">
        <v>45935</v>
      </c>
      <c r="B1111" t="s">
        <v>50</v>
      </c>
      <c r="C1111" t="s">
        <v>102</v>
      </c>
      <c r="D1111">
        <v>4</v>
      </c>
      <c r="E1111" s="86">
        <v>5810.4208469999994</v>
      </c>
      <c r="F1111" s="86">
        <v>23241.683387999998</v>
      </c>
      <c r="G1111" t="s">
        <v>389</v>
      </c>
      <c r="H1111" t="s">
        <v>387</v>
      </c>
    </row>
    <row r="1112" spans="1:8" x14ac:dyDescent="0.35">
      <c r="A1112" s="110">
        <v>45935</v>
      </c>
      <c r="B1112" t="s">
        <v>50</v>
      </c>
      <c r="C1112" t="s">
        <v>326</v>
      </c>
      <c r="D1112">
        <v>2</v>
      </c>
      <c r="E1112" s="86">
        <v>997.45140000000004</v>
      </c>
      <c r="F1112" s="86">
        <v>1994.9028000000001</v>
      </c>
      <c r="G1112" t="s">
        <v>389</v>
      </c>
      <c r="H1112" t="s">
        <v>387</v>
      </c>
    </row>
    <row r="1113" spans="1:8" x14ac:dyDescent="0.35">
      <c r="A1113" s="110">
        <v>45935</v>
      </c>
      <c r="B1113" t="s">
        <v>50</v>
      </c>
      <c r="C1113" t="s">
        <v>106</v>
      </c>
      <c r="D1113">
        <v>0.8</v>
      </c>
      <c r="E1113" s="86">
        <v>2648.9924999999998</v>
      </c>
      <c r="F1113" s="86">
        <v>2119.194</v>
      </c>
      <c r="G1113" t="s">
        <v>389</v>
      </c>
      <c r="H1113" t="s">
        <v>387</v>
      </c>
    </row>
    <row r="1114" spans="1:8" x14ac:dyDescent="0.35">
      <c r="A1114" s="110">
        <v>45935</v>
      </c>
      <c r="B1114" t="s">
        <v>534</v>
      </c>
      <c r="C1114" t="s">
        <v>167</v>
      </c>
      <c r="D1114">
        <v>180</v>
      </c>
      <c r="E1114" s="86">
        <v>188.88888888888889</v>
      </c>
      <c r="F1114" s="86">
        <v>34000</v>
      </c>
      <c r="G1114" t="s">
        <v>389</v>
      </c>
      <c r="H1114" t="s">
        <v>387</v>
      </c>
    </row>
    <row r="1115" spans="1:8" x14ac:dyDescent="0.35">
      <c r="A1115" s="110">
        <v>45935</v>
      </c>
      <c r="B1115" t="s">
        <v>534</v>
      </c>
      <c r="C1115" t="s">
        <v>229</v>
      </c>
      <c r="D1115">
        <v>14</v>
      </c>
      <c r="E1115" s="86">
        <v>928.57142857142844</v>
      </c>
      <c r="F1115" s="86">
        <v>12999.999999999998</v>
      </c>
      <c r="G1115" t="s">
        <v>389</v>
      </c>
      <c r="H1115" t="s">
        <v>387</v>
      </c>
    </row>
    <row r="1116" spans="1:8" x14ac:dyDescent="0.35">
      <c r="A1116" s="110">
        <v>45935</v>
      </c>
      <c r="B1116" t="s">
        <v>534</v>
      </c>
      <c r="C1116" t="s">
        <v>514</v>
      </c>
      <c r="D1116">
        <v>11</v>
      </c>
      <c r="E1116" s="86">
        <v>6818.181818181818</v>
      </c>
      <c r="F1116" s="86">
        <v>75000</v>
      </c>
      <c r="G1116" t="s">
        <v>389</v>
      </c>
      <c r="H1116" t="s">
        <v>387</v>
      </c>
    </row>
    <row r="1117" spans="1:8" x14ac:dyDescent="0.35">
      <c r="A1117" s="110">
        <v>45935</v>
      </c>
      <c r="B1117" t="s">
        <v>56</v>
      </c>
      <c r="C1117" t="s">
        <v>168</v>
      </c>
      <c r="D1117">
        <v>1</v>
      </c>
      <c r="E1117" s="86">
        <v>11730</v>
      </c>
      <c r="F1117" s="86">
        <v>11730</v>
      </c>
      <c r="G1117" t="s">
        <v>389</v>
      </c>
      <c r="H1117" t="s">
        <v>387</v>
      </c>
    </row>
    <row r="1118" spans="1:8" x14ac:dyDescent="0.35">
      <c r="A1118" s="110">
        <v>45935</v>
      </c>
      <c r="B1118" t="s">
        <v>51</v>
      </c>
      <c r="C1118" t="s">
        <v>350</v>
      </c>
      <c r="D1118">
        <v>1</v>
      </c>
      <c r="E1118" s="86">
        <v>5050</v>
      </c>
      <c r="F1118" s="86">
        <v>5050</v>
      </c>
      <c r="G1118" t="s">
        <v>389</v>
      </c>
      <c r="H1118" t="s">
        <v>387</v>
      </c>
    </row>
    <row r="1119" spans="1:8" x14ac:dyDescent="0.35">
      <c r="A1119" s="110">
        <v>45935</v>
      </c>
      <c r="B1119" t="s">
        <v>62</v>
      </c>
      <c r="C1119" t="s">
        <v>191</v>
      </c>
      <c r="D1119">
        <v>0.04</v>
      </c>
      <c r="E1119" s="86">
        <v>150000</v>
      </c>
      <c r="F1119" s="86">
        <v>6000</v>
      </c>
      <c r="G1119" t="s">
        <v>389</v>
      </c>
      <c r="H1119" t="s">
        <v>387</v>
      </c>
    </row>
    <row r="1120" spans="1:8" x14ac:dyDescent="0.35">
      <c r="A1120" s="110">
        <v>45935</v>
      </c>
      <c r="B1120" t="s">
        <v>62</v>
      </c>
      <c r="C1120" t="s">
        <v>190</v>
      </c>
      <c r="D1120">
        <v>7.0000000000000007E-2</v>
      </c>
      <c r="E1120" s="86">
        <v>57142.857142857138</v>
      </c>
      <c r="F1120" s="86">
        <v>4000</v>
      </c>
      <c r="G1120" t="s">
        <v>389</v>
      </c>
      <c r="H1120" t="s">
        <v>387</v>
      </c>
    </row>
    <row r="1121" spans="1:8" x14ac:dyDescent="0.35">
      <c r="A1121" s="110">
        <v>45935</v>
      </c>
      <c r="B1121" t="s">
        <v>52</v>
      </c>
      <c r="C1121" t="s">
        <v>129</v>
      </c>
      <c r="D1121">
        <v>12</v>
      </c>
      <c r="E1121" s="86">
        <v>1555.0436</v>
      </c>
      <c r="F1121" s="86">
        <v>18660.5232</v>
      </c>
      <c r="G1121" t="s">
        <v>389</v>
      </c>
      <c r="H1121" t="s">
        <v>387</v>
      </c>
    </row>
    <row r="1122" spans="1:8" x14ac:dyDescent="0.35">
      <c r="A1122" s="110">
        <v>45935</v>
      </c>
      <c r="B1122" t="s">
        <v>52</v>
      </c>
      <c r="C1122" t="s">
        <v>127</v>
      </c>
      <c r="D1122">
        <v>96</v>
      </c>
      <c r="E1122" s="86">
        <v>1400.1636000000001</v>
      </c>
      <c r="F1122" s="86">
        <v>134415.70560000002</v>
      </c>
      <c r="G1122" t="s">
        <v>389</v>
      </c>
      <c r="H1122" t="s">
        <v>387</v>
      </c>
    </row>
    <row r="1123" spans="1:8" x14ac:dyDescent="0.35">
      <c r="A1123" s="110">
        <v>45935</v>
      </c>
      <c r="B1123" t="s">
        <v>701</v>
      </c>
      <c r="C1123" t="s">
        <v>252</v>
      </c>
      <c r="D1123">
        <v>1</v>
      </c>
      <c r="E1123" s="86">
        <v>16050</v>
      </c>
      <c r="F1123" s="86">
        <v>16050</v>
      </c>
      <c r="G1123" t="s">
        <v>353</v>
      </c>
      <c r="H1123" t="s">
        <v>387</v>
      </c>
    </row>
    <row r="1124" spans="1:8" x14ac:dyDescent="0.35">
      <c r="A1124" s="110">
        <v>45935</v>
      </c>
      <c r="B1124" t="s">
        <v>50</v>
      </c>
      <c r="C1124" t="s">
        <v>528</v>
      </c>
      <c r="D1124">
        <v>1</v>
      </c>
      <c r="E1124" s="86">
        <v>3798.0328209999998</v>
      </c>
      <c r="F1124" s="86">
        <v>3798.0328209999998</v>
      </c>
      <c r="G1124" t="s">
        <v>353</v>
      </c>
      <c r="H1124" t="s">
        <v>387</v>
      </c>
    </row>
    <row r="1125" spans="1:8" x14ac:dyDescent="0.35">
      <c r="A1125" s="110">
        <v>45935</v>
      </c>
      <c r="B1125" t="s">
        <v>603</v>
      </c>
      <c r="C1125" t="s">
        <v>486</v>
      </c>
      <c r="D1125">
        <v>3</v>
      </c>
      <c r="E1125" s="86">
        <v>4009.7948000000001</v>
      </c>
      <c r="F1125" s="86">
        <v>12029.384400000001</v>
      </c>
      <c r="G1125" t="s">
        <v>353</v>
      </c>
      <c r="H1125" t="s">
        <v>387</v>
      </c>
    </row>
    <row r="1126" spans="1:8" x14ac:dyDescent="0.35">
      <c r="A1126" s="110">
        <v>45935</v>
      </c>
      <c r="B1126" t="s">
        <v>239</v>
      </c>
      <c r="C1126" t="s">
        <v>235</v>
      </c>
      <c r="D1126">
        <v>1</v>
      </c>
      <c r="E1126" s="86">
        <v>11789.998</v>
      </c>
      <c r="F1126" s="86">
        <v>11789.998</v>
      </c>
      <c r="G1126" t="s">
        <v>353</v>
      </c>
      <c r="H1126" t="s">
        <v>387</v>
      </c>
    </row>
    <row r="1127" spans="1:8" x14ac:dyDescent="0.35">
      <c r="A1127" s="110">
        <v>45935</v>
      </c>
      <c r="B1127" t="s">
        <v>53</v>
      </c>
      <c r="C1127" t="s">
        <v>140</v>
      </c>
      <c r="D1127">
        <v>1</v>
      </c>
      <c r="E1127" s="86">
        <v>10800.0002</v>
      </c>
      <c r="F1127" s="86">
        <v>10800.0002</v>
      </c>
      <c r="G1127" t="s">
        <v>353</v>
      </c>
      <c r="H1127" t="s">
        <v>387</v>
      </c>
    </row>
    <row r="1128" spans="1:8" x14ac:dyDescent="0.35">
      <c r="A1128" s="110">
        <v>45935</v>
      </c>
      <c r="B1128" t="s">
        <v>53</v>
      </c>
      <c r="C1128" t="s">
        <v>148</v>
      </c>
      <c r="D1128">
        <v>1</v>
      </c>
      <c r="E1128" s="86">
        <v>8299.994999999999</v>
      </c>
      <c r="F1128" s="86">
        <v>8299.994999999999</v>
      </c>
      <c r="G1128" t="s">
        <v>353</v>
      </c>
      <c r="H1128" t="s">
        <v>387</v>
      </c>
    </row>
    <row r="1129" spans="1:8" x14ac:dyDescent="0.35">
      <c r="A1129" s="110">
        <v>45935</v>
      </c>
      <c r="B1129" t="s">
        <v>56</v>
      </c>
      <c r="C1129" t="s">
        <v>168</v>
      </c>
      <c r="D1129">
        <v>2</v>
      </c>
      <c r="E1129" s="86">
        <v>11730</v>
      </c>
      <c r="F1129" s="86">
        <v>23460</v>
      </c>
      <c r="G1129" t="s">
        <v>353</v>
      </c>
      <c r="H1129" t="s">
        <v>387</v>
      </c>
    </row>
    <row r="1130" spans="1:8" x14ac:dyDescent="0.35">
      <c r="A1130" s="110">
        <v>45935</v>
      </c>
      <c r="B1130" t="s">
        <v>57</v>
      </c>
      <c r="C1130" t="s">
        <v>217</v>
      </c>
      <c r="D1130">
        <v>5</v>
      </c>
      <c r="E1130" s="86">
        <v>2358.0479999999998</v>
      </c>
      <c r="F1130" s="86">
        <v>11790.239999999998</v>
      </c>
      <c r="G1130" t="s">
        <v>353</v>
      </c>
      <c r="H1130" t="s">
        <v>387</v>
      </c>
    </row>
    <row r="1131" spans="1:8" x14ac:dyDescent="0.35">
      <c r="A1131" s="110">
        <v>45935</v>
      </c>
      <c r="B1131" t="s">
        <v>506</v>
      </c>
      <c r="C1131" t="s">
        <v>167</v>
      </c>
      <c r="D1131">
        <v>180</v>
      </c>
      <c r="E1131" s="86">
        <v>188.88888888888889</v>
      </c>
      <c r="F1131" s="86">
        <v>34000</v>
      </c>
      <c r="G1131" t="s">
        <v>353</v>
      </c>
      <c r="H1131" t="s">
        <v>387</v>
      </c>
    </row>
    <row r="1132" spans="1:8" x14ac:dyDescent="0.35">
      <c r="A1132" s="110">
        <v>45935</v>
      </c>
      <c r="B1132" t="s">
        <v>240</v>
      </c>
      <c r="C1132" t="s">
        <v>241</v>
      </c>
      <c r="D1132">
        <v>10</v>
      </c>
      <c r="E1132" s="86">
        <v>3947.32008</v>
      </c>
      <c r="F1132" s="86">
        <v>39473.200799999999</v>
      </c>
      <c r="G1132" t="s">
        <v>353</v>
      </c>
      <c r="H1132" t="s">
        <v>387</v>
      </c>
    </row>
    <row r="1133" spans="1:8" x14ac:dyDescent="0.35">
      <c r="A1133" s="189">
        <v>45942</v>
      </c>
      <c r="B1133" t="s">
        <v>59</v>
      </c>
      <c r="C1133" t="s">
        <v>185</v>
      </c>
      <c r="D1133">
        <v>3</v>
      </c>
      <c r="E1133" s="86">
        <v>41500</v>
      </c>
      <c r="F1133" s="86">
        <v>124500</v>
      </c>
      <c r="G1133" t="s">
        <v>389</v>
      </c>
      <c r="H1133" t="s">
        <v>387</v>
      </c>
    </row>
    <row r="1134" spans="1:8" x14ac:dyDescent="0.35">
      <c r="A1134" s="189">
        <v>45942</v>
      </c>
      <c r="B1134" t="s">
        <v>59</v>
      </c>
      <c r="C1134" t="s">
        <v>186</v>
      </c>
      <c r="D1134">
        <v>0.5</v>
      </c>
      <c r="E1134" s="86">
        <v>81000</v>
      </c>
      <c r="F1134" s="86">
        <v>40500</v>
      </c>
      <c r="G1134" t="s">
        <v>389</v>
      </c>
      <c r="H1134" t="s">
        <v>387</v>
      </c>
    </row>
    <row r="1135" spans="1:8" x14ac:dyDescent="0.35">
      <c r="A1135" s="189">
        <v>45942</v>
      </c>
      <c r="B1135" t="s">
        <v>50</v>
      </c>
      <c r="C1135" t="s">
        <v>315</v>
      </c>
      <c r="D1135">
        <v>3.52</v>
      </c>
      <c r="E1135" s="86">
        <v>11084.538113000001</v>
      </c>
      <c r="F1135" s="86">
        <v>39017.574157760006</v>
      </c>
      <c r="G1135" t="s">
        <v>389</v>
      </c>
      <c r="H1135" t="s">
        <v>387</v>
      </c>
    </row>
    <row r="1136" spans="1:8" x14ac:dyDescent="0.35">
      <c r="A1136" s="189">
        <v>45942</v>
      </c>
      <c r="B1136" t="s">
        <v>50</v>
      </c>
      <c r="C1136" t="s">
        <v>103</v>
      </c>
      <c r="D1136">
        <v>2.5</v>
      </c>
      <c r="E1136" s="86">
        <v>14823.89392</v>
      </c>
      <c r="F1136" s="86">
        <v>37059.734799999998</v>
      </c>
      <c r="G1136" t="s">
        <v>389</v>
      </c>
      <c r="H1136" t="s">
        <v>387</v>
      </c>
    </row>
    <row r="1137" spans="1:8" x14ac:dyDescent="0.35">
      <c r="A1137" s="189">
        <v>45942</v>
      </c>
      <c r="B1137" t="s">
        <v>50</v>
      </c>
      <c r="C1137" t="s">
        <v>104</v>
      </c>
      <c r="D1137">
        <v>3.63</v>
      </c>
      <c r="E1137" s="86">
        <v>8520.18354</v>
      </c>
      <c r="F1137" s="86">
        <v>30928.266250199998</v>
      </c>
      <c r="G1137" t="s">
        <v>389</v>
      </c>
      <c r="H1137" t="s">
        <v>387</v>
      </c>
    </row>
    <row r="1138" spans="1:8" x14ac:dyDescent="0.35">
      <c r="A1138" s="189">
        <v>45942</v>
      </c>
      <c r="B1138" t="s">
        <v>50</v>
      </c>
      <c r="C1138" t="s">
        <v>102</v>
      </c>
      <c r="D1138">
        <v>3.5</v>
      </c>
      <c r="E1138" s="86">
        <v>6640.4809679999998</v>
      </c>
      <c r="F1138" s="86">
        <v>23241.683387999998</v>
      </c>
      <c r="G1138" t="s">
        <v>389</v>
      </c>
      <c r="H1138" t="s">
        <v>387</v>
      </c>
    </row>
    <row r="1139" spans="1:8" x14ac:dyDescent="0.35">
      <c r="A1139" s="189">
        <v>45942</v>
      </c>
      <c r="B1139" t="s">
        <v>50</v>
      </c>
      <c r="C1139" t="s">
        <v>178</v>
      </c>
      <c r="D1139">
        <v>10</v>
      </c>
      <c r="E1139" s="86">
        <v>650.32539000000008</v>
      </c>
      <c r="F1139" s="86">
        <v>6503.2539000000006</v>
      </c>
      <c r="G1139" t="s">
        <v>389</v>
      </c>
      <c r="H1139" t="s">
        <v>387</v>
      </c>
    </row>
    <row r="1140" spans="1:8" x14ac:dyDescent="0.35">
      <c r="A1140" s="189">
        <v>45942</v>
      </c>
      <c r="B1140" t="s">
        <v>50</v>
      </c>
      <c r="C1140" t="s">
        <v>130</v>
      </c>
      <c r="D1140">
        <v>0.25</v>
      </c>
      <c r="E1140" s="86">
        <v>25125.127764000001</v>
      </c>
      <c r="F1140" s="86">
        <v>6281.2819410000002</v>
      </c>
      <c r="G1140" t="s">
        <v>389</v>
      </c>
      <c r="H1140" t="s">
        <v>387</v>
      </c>
    </row>
    <row r="1141" spans="1:8" x14ac:dyDescent="0.35">
      <c r="A1141" s="189">
        <v>45942</v>
      </c>
      <c r="B1141" t="s">
        <v>50</v>
      </c>
      <c r="C1141" t="s">
        <v>629</v>
      </c>
      <c r="D1141">
        <v>2.46</v>
      </c>
      <c r="E1141" s="86">
        <v>2526.7881073170738</v>
      </c>
      <c r="F1141" s="86">
        <v>6215.8987440000019</v>
      </c>
      <c r="G1141" t="s">
        <v>389</v>
      </c>
      <c r="H1141" t="s">
        <v>387</v>
      </c>
    </row>
    <row r="1142" spans="1:8" x14ac:dyDescent="0.35">
      <c r="A1142" s="189">
        <v>45942</v>
      </c>
      <c r="B1142" t="s">
        <v>50</v>
      </c>
      <c r="C1142" t="s">
        <v>105</v>
      </c>
      <c r="D1142">
        <v>2</v>
      </c>
      <c r="E1142" s="86">
        <v>1382.3766000000001</v>
      </c>
      <c r="F1142" s="86">
        <v>2764.7532000000001</v>
      </c>
      <c r="G1142" t="s">
        <v>389</v>
      </c>
      <c r="H1142" t="s">
        <v>387</v>
      </c>
    </row>
    <row r="1143" spans="1:8" x14ac:dyDescent="0.35">
      <c r="A1143" s="189">
        <v>45942</v>
      </c>
      <c r="B1143" t="s">
        <v>50</v>
      </c>
      <c r="C1143" t="s">
        <v>106</v>
      </c>
      <c r="D1143">
        <v>0.8</v>
      </c>
      <c r="E1143" s="86">
        <v>2520.2548525000002</v>
      </c>
      <c r="F1143" s="86">
        <v>2016.2038820000002</v>
      </c>
      <c r="G1143" t="s">
        <v>389</v>
      </c>
      <c r="H1143" t="s">
        <v>387</v>
      </c>
    </row>
    <row r="1144" spans="1:8" x14ac:dyDescent="0.35">
      <c r="A1144" s="189">
        <v>45942</v>
      </c>
      <c r="B1144" t="s">
        <v>50</v>
      </c>
      <c r="C1144" t="s">
        <v>720</v>
      </c>
      <c r="D1144">
        <v>10</v>
      </c>
      <c r="E1144" s="86">
        <v>2613</v>
      </c>
      <c r="F1144" s="86">
        <v>26130</v>
      </c>
      <c r="G1144" t="s">
        <v>389</v>
      </c>
      <c r="H1144" t="s">
        <v>387</v>
      </c>
    </row>
    <row r="1145" spans="1:8" x14ac:dyDescent="0.35">
      <c r="A1145" s="189">
        <v>45942</v>
      </c>
      <c r="B1145" t="s">
        <v>50</v>
      </c>
      <c r="C1145" t="s">
        <v>111</v>
      </c>
      <c r="D1145">
        <v>1</v>
      </c>
      <c r="E1145" s="86">
        <v>2824.0782899999999</v>
      </c>
      <c r="F1145" s="86">
        <v>2824.0782899999999</v>
      </c>
      <c r="G1145" t="s">
        <v>389</v>
      </c>
      <c r="H1145" t="s">
        <v>387</v>
      </c>
    </row>
    <row r="1146" spans="1:8" x14ac:dyDescent="0.35">
      <c r="A1146" s="189">
        <v>45942</v>
      </c>
      <c r="B1146" t="s">
        <v>603</v>
      </c>
      <c r="C1146" t="s">
        <v>122</v>
      </c>
      <c r="D1146">
        <v>1</v>
      </c>
      <c r="E1146" s="86">
        <v>4554</v>
      </c>
      <c r="F1146" s="86">
        <v>4554</v>
      </c>
      <c r="G1146" t="s">
        <v>389</v>
      </c>
      <c r="H1146" t="s">
        <v>387</v>
      </c>
    </row>
    <row r="1147" spans="1:8" x14ac:dyDescent="0.35">
      <c r="A1147" s="189">
        <v>45942</v>
      </c>
      <c r="B1147" t="s">
        <v>603</v>
      </c>
      <c r="C1147" t="s">
        <v>200</v>
      </c>
      <c r="D1147">
        <v>1</v>
      </c>
      <c r="E1147" s="86">
        <v>2091.0010000000002</v>
      </c>
      <c r="F1147" s="86">
        <v>2091.0010000000002</v>
      </c>
      <c r="G1147" t="s">
        <v>389</v>
      </c>
      <c r="H1147" t="s">
        <v>387</v>
      </c>
    </row>
    <row r="1148" spans="1:8" x14ac:dyDescent="0.35">
      <c r="A1148" s="189">
        <v>45942</v>
      </c>
      <c r="B1148" t="s">
        <v>534</v>
      </c>
      <c r="C1148" t="s">
        <v>167</v>
      </c>
      <c r="D1148">
        <v>360</v>
      </c>
      <c r="E1148" s="86">
        <v>188.88888888888889</v>
      </c>
      <c r="F1148" s="86">
        <v>68000</v>
      </c>
      <c r="G1148" t="s">
        <v>389</v>
      </c>
      <c r="H1148" t="s">
        <v>387</v>
      </c>
    </row>
    <row r="1149" spans="1:8" x14ac:dyDescent="0.35">
      <c r="A1149" s="189">
        <v>45942</v>
      </c>
      <c r="B1149" t="s">
        <v>534</v>
      </c>
      <c r="C1149" t="s">
        <v>157</v>
      </c>
      <c r="D1149">
        <v>5</v>
      </c>
      <c r="E1149" s="86">
        <v>6000</v>
      </c>
      <c r="F1149" s="86">
        <v>30000</v>
      </c>
      <c r="G1149" t="s">
        <v>389</v>
      </c>
      <c r="H1149" t="s">
        <v>387</v>
      </c>
    </row>
    <row r="1150" spans="1:8" x14ac:dyDescent="0.35">
      <c r="A1150" s="189">
        <v>45942</v>
      </c>
      <c r="B1150" t="s">
        <v>534</v>
      </c>
      <c r="C1150" t="s">
        <v>229</v>
      </c>
      <c r="D1150">
        <v>14</v>
      </c>
      <c r="E1150" s="86">
        <v>928.57142857142844</v>
      </c>
      <c r="F1150" s="86">
        <v>12999.999999999998</v>
      </c>
      <c r="G1150" t="s">
        <v>389</v>
      </c>
      <c r="H1150" t="s">
        <v>387</v>
      </c>
    </row>
    <row r="1151" spans="1:8" x14ac:dyDescent="0.35">
      <c r="A1151" s="189">
        <v>45942</v>
      </c>
      <c r="B1151" t="s">
        <v>534</v>
      </c>
      <c r="C1151" t="s">
        <v>550</v>
      </c>
      <c r="D1151">
        <v>7</v>
      </c>
      <c r="E1151" s="86">
        <v>1214.2857142857142</v>
      </c>
      <c r="F1151" s="86">
        <v>8500</v>
      </c>
      <c r="G1151" t="s">
        <v>389</v>
      </c>
      <c r="H1151" t="s">
        <v>387</v>
      </c>
    </row>
    <row r="1152" spans="1:8" x14ac:dyDescent="0.35">
      <c r="A1152" s="189">
        <v>45942</v>
      </c>
      <c r="B1152" t="s">
        <v>53</v>
      </c>
      <c r="C1152" t="s">
        <v>139</v>
      </c>
      <c r="D1152">
        <v>2</v>
      </c>
      <c r="E1152" s="86">
        <v>899.99800000000005</v>
      </c>
      <c r="F1152" s="86">
        <v>1799.9960000000001</v>
      </c>
      <c r="G1152" t="s">
        <v>389</v>
      </c>
      <c r="H1152" t="s">
        <v>387</v>
      </c>
    </row>
    <row r="1153" spans="1:8" x14ac:dyDescent="0.35">
      <c r="A1153" s="189">
        <v>45942</v>
      </c>
      <c r="B1153" t="s">
        <v>53</v>
      </c>
      <c r="C1153" t="s">
        <v>447</v>
      </c>
      <c r="D1153">
        <v>50</v>
      </c>
      <c r="E1153" s="86">
        <v>37.159100000000002</v>
      </c>
      <c r="F1153" s="86">
        <v>1857.9550000000002</v>
      </c>
      <c r="G1153" t="s">
        <v>389</v>
      </c>
      <c r="H1153" t="s">
        <v>387</v>
      </c>
    </row>
    <row r="1154" spans="1:8" x14ac:dyDescent="0.35">
      <c r="A1154" s="189">
        <v>45942</v>
      </c>
      <c r="B1154" t="s">
        <v>53</v>
      </c>
      <c r="C1154" t="s">
        <v>553</v>
      </c>
      <c r="D1154">
        <v>1</v>
      </c>
      <c r="E1154" s="86">
        <v>1000.0045</v>
      </c>
      <c r="F1154" s="86">
        <v>1000.0045</v>
      </c>
      <c r="G1154" t="s">
        <v>389</v>
      </c>
      <c r="H1154" t="s">
        <v>387</v>
      </c>
    </row>
    <row r="1155" spans="1:8" x14ac:dyDescent="0.35">
      <c r="A1155" s="189">
        <v>45942</v>
      </c>
      <c r="B1155" t="s">
        <v>53</v>
      </c>
      <c r="C1155" t="s">
        <v>289</v>
      </c>
      <c r="D1155">
        <v>30</v>
      </c>
      <c r="E1155" s="86">
        <v>119.9957</v>
      </c>
      <c r="F1155" s="86">
        <v>3599.8710000000001</v>
      </c>
      <c r="G1155" t="s">
        <v>389</v>
      </c>
      <c r="H1155" t="s">
        <v>387</v>
      </c>
    </row>
    <row r="1156" spans="1:8" x14ac:dyDescent="0.35">
      <c r="A1156" s="189">
        <v>45942</v>
      </c>
      <c r="B1156" t="s">
        <v>53</v>
      </c>
      <c r="C1156" t="s">
        <v>144</v>
      </c>
      <c r="D1156">
        <v>5</v>
      </c>
      <c r="E1156" s="86">
        <v>1299.9998000000001</v>
      </c>
      <c r="F1156" s="86">
        <v>6499.9989999999998</v>
      </c>
      <c r="G1156" t="s">
        <v>389</v>
      </c>
      <c r="H1156" t="s">
        <v>387</v>
      </c>
    </row>
    <row r="1157" spans="1:8" x14ac:dyDescent="0.35">
      <c r="A1157" s="189">
        <v>45942</v>
      </c>
      <c r="B1157" t="s">
        <v>53</v>
      </c>
      <c r="C1157" t="s">
        <v>635</v>
      </c>
      <c r="D1157">
        <v>50</v>
      </c>
      <c r="E1157" s="86">
        <v>349.99250000000001</v>
      </c>
      <c r="F1157" s="86">
        <v>17499.625</v>
      </c>
      <c r="G1157" t="s">
        <v>389</v>
      </c>
      <c r="H1157" t="s">
        <v>387</v>
      </c>
    </row>
    <row r="1158" spans="1:8" x14ac:dyDescent="0.35">
      <c r="A1158" s="189">
        <v>45942</v>
      </c>
      <c r="B1158" t="s">
        <v>56</v>
      </c>
      <c r="C1158" t="s">
        <v>168</v>
      </c>
      <c r="D1158">
        <v>1</v>
      </c>
      <c r="E1158" s="86">
        <v>11730</v>
      </c>
      <c r="F1158" s="86">
        <v>11730</v>
      </c>
      <c r="G1158" t="s">
        <v>389</v>
      </c>
      <c r="H1158" t="s">
        <v>387</v>
      </c>
    </row>
    <row r="1159" spans="1:8" x14ac:dyDescent="0.35">
      <c r="A1159" s="189">
        <v>45942</v>
      </c>
      <c r="B1159" t="s">
        <v>66</v>
      </c>
      <c r="C1159" t="s">
        <v>209</v>
      </c>
      <c r="D1159">
        <v>12</v>
      </c>
      <c r="E1159" s="86">
        <v>883.33000800000002</v>
      </c>
      <c r="F1159" s="86">
        <v>10599.960096000001</v>
      </c>
      <c r="G1159" t="s">
        <v>389</v>
      </c>
      <c r="H1159" t="s">
        <v>387</v>
      </c>
    </row>
    <row r="1160" spans="1:8" x14ac:dyDescent="0.35">
      <c r="A1160" s="189">
        <v>45942</v>
      </c>
      <c r="B1160" t="s">
        <v>57</v>
      </c>
      <c r="C1160" t="s">
        <v>220</v>
      </c>
      <c r="D1160">
        <v>10</v>
      </c>
      <c r="E1160" s="86">
        <v>1615.35</v>
      </c>
      <c r="F1160" s="86">
        <v>16153.5</v>
      </c>
      <c r="G1160" t="s">
        <v>389</v>
      </c>
      <c r="H1160" t="s">
        <v>387</v>
      </c>
    </row>
    <row r="1161" spans="1:8" x14ac:dyDescent="0.35">
      <c r="A1161" s="189">
        <v>45942</v>
      </c>
      <c r="B1161" t="s">
        <v>51</v>
      </c>
      <c r="C1161" t="s">
        <v>350</v>
      </c>
      <c r="D1161">
        <v>1</v>
      </c>
      <c r="E1161" s="86">
        <v>5050</v>
      </c>
      <c r="F1161" s="86">
        <v>5050</v>
      </c>
      <c r="G1161" t="s">
        <v>389</v>
      </c>
      <c r="H1161" t="s">
        <v>387</v>
      </c>
    </row>
    <row r="1162" spans="1:8" x14ac:dyDescent="0.35">
      <c r="A1162" s="189">
        <v>45942</v>
      </c>
      <c r="B1162" t="s">
        <v>54</v>
      </c>
      <c r="C1162" t="s">
        <v>164</v>
      </c>
      <c r="D1162">
        <v>3</v>
      </c>
      <c r="E1162" s="86">
        <v>3000</v>
      </c>
      <c r="F1162" s="86">
        <v>9000</v>
      </c>
      <c r="G1162" t="s">
        <v>389</v>
      </c>
      <c r="H1162" t="s">
        <v>387</v>
      </c>
    </row>
    <row r="1163" spans="1:8" x14ac:dyDescent="0.35">
      <c r="A1163" s="189">
        <v>45942</v>
      </c>
      <c r="B1163" t="s">
        <v>54</v>
      </c>
      <c r="C1163" t="s">
        <v>268</v>
      </c>
      <c r="D1163">
        <v>0.5</v>
      </c>
      <c r="E1163" s="86">
        <v>2800</v>
      </c>
      <c r="F1163" s="86">
        <v>1400</v>
      </c>
      <c r="G1163" t="s">
        <v>389</v>
      </c>
      <c r="H1163" t="s">
        <v>387</v>
      </c>
    </row>
    <row r="1164" spans="1:8" x14ac:dyDescent="0.35">
      <c r="A1164" s="189">
        <v>45942</v>
      </c>
      <c r="B1164" t="s">
        <v>54</v>
      </c>
      <c r="C1164" t="s">
        <v>172</v>
      </c>
      <c r="D1164">
        <v>0.5</v>
      </c>
      <c r="E1164" s="86">
        <v>7300</v>
      </c>
      <c r="F1164" s="86">
        <v>3650</v>
      </c>
      <c r="G1164" t="s">
        <v>389</v>
      </c>
      <c r="H1164" t="s">
        <v>387</v>
      </c>
    </row>
    <row r="1165" spans="1:8" x14ac:dyDescent="0.35">
      <c r="A1165" s="189">
        <v>45942</v>
      </c>
      <c r="B1165" t="s">
        <v>54</v>
      </c>
      <c r="C1165" t="s">
        <v>163</v>
      </c>
      <c r="D1165">
        <v>0.5</v>
      </c>
      <c r="E1165" s="86">
        <v>7800</v>
      </c>
      <c r="F1165" s="86">
        <v>3900</v>
      </c>
      <c r="G1165" t="s">
        <v>389</v>
      </c>
      <c r="H1165" t="s">
        <v>387</v>
      </c>
    </row>
    <row r="1166" spans="1:8" x14ac:dyDescent="0.35">
      <c r="A1166" s="189">
        <v>45942</v>
      </c>
      <c r="B1166" t="s">
        <v>54</v>
      </c>
      <c r="C1166" t="s">
        <v>262</v>
      </c>
      <c r="D1166">
        <v>0.5</v>
      </c>
      <c r="E1166" s="86">
        <v>2000</v>
      </c>
      <c r="F1166" s="86">
        <v>1000</v>
      </c>
      <c r="G1166" t="s">
        <v>389</v>
      </c>
      <c r="H1166" t="s">
        <v>387</v>
      </c>
    </row>
    <row r="1167" spans="1:8" x14ac:dyDescent="0.35">
      <c r="A1167" s="189">
        <v>45942</v>
      </c>
      <c r="B1167" t="s">
        <v>54</v>
      </c>
      <c r="C1167" t="s">
        <v>165</v>
      </c>
      <c r="D1167">
        <v>0.27500000000000002</v>
      </c>
      <c r="E1167" s="86">
        <v>10909.090909090908</v>
      </c>
      <c r="F1167" s="86">
        <v>3000</v>
      </c>
      <c r="G1167" t="s">
        <v>389</v>
      </c>
      <c r="H1167" t="s">
        <v>387</v>
      </c>
    </row>
    <row r="1168" spans="1:8" x14ac:dyDescent="0.35">
      <c r="A1168" s="189">
        <v>45942</v>
      </c>
      <c r="B1168" t="s">
        <v>54</v>
      </c>
      <c r="C1168" t="s">
        <v>28</v>
      </c>
      <c r="D1168">
        <v>1</v>
      </c>
      <c r="E1168" s="86">
        <v>1800</v>
      </c>
      <c r="F1168" s="86">
        <v>1800</v>
      </c>
      <c r="G1168" t="s">
        <v>389</v>
      </c>
      <c r="H1168" t="s">
        <v>387</v>
      </c>
    </row>
    <row r="1169" spans="1:8" x14ac:dyDescent="0.35">
      <c r="A1169" s="189">
        <v>45942</v>
      </c>
      <c r="B1169" t="s">
        <v>54</v>
      </c>
      <c r="C1169" t="s">
        <v>45</v>
      </c>
      <c r="D1169">
        <v>3</v>
      </c>
      <c r="E1169" s="86">
        <v>950</v>
      </c>
      <c r="F1169" s="86">
        <v>2850</v>
      </c>
      <c r="G1169" t="s">
        <v>389</v>
      </c>
      <c r="H1169" t="s">
        <v>387</v>
      </c>
    </row>
    <row r="1170" spans="1:8" x14ac:dyDescent="0.35">
      <c r="A1170" s="189">
        <v>45942</v>
      </c>
      <c r="B1170" t="s">
        <v>52</v>
      </c>
      <c r="C1170" t="s">
        <v>127</v>
      </c>
      <c r="D1170">
        <v>72</v>
      </c>
      <c r="E1170" s="86">
        <v>1400.1636000000001</v>
      </c>
      <c r="F1170" s="86">
        <v>100811.7792</v>
      </c>
      <c r="G1170" t="s">
        <v>389</v>
      </c>
      <c r="H1170" t="s">
        <v>387</v>
      </c>
    </row>
    <row r="1171" spans="1:8" x14ac:dyDescent="0.35">
      <c r="A1171" s="189">
        <v>45942</v>
      </c>
      <c r="B1171" t="s">
        <v>50</v>
      </c>
      <c r="C1171" t="s">
        <v>720</v>
      </c>
      <c r="D1171">
        <v>10</v>
      </c>
      <c r="E1171" s="86">
        <v>2613</v>
      </c>
      <c r="F1171" s="86">
        <v>26130</v>
      </c>
      <c r="G1171" t="s">
        <v>353</v>
      </c>
      <c r="H1171" t="s">
        <v>387</v>
      </c>
    </row>
    <row r="1172" spans="1:8" x14ac:dyDescent="0.35">
      <c r="A1172" s="189">
        <v>45942</v>
      </c>
      <c r="B1172" t="s">
        <v>50</v>
      </c>
      <c r="C1172" t="s">
        <v>528</v>
      </c>
      <c r="D1172">
        <v>1</v>
      </c>
      <c r="E1172" s="86">
        <v>3798.0328209999998</v>
      </c>
      <c r="F1172" s="86">
        <v>3798.0328209999998</v>
      </c>
      <c r="G1172" t="s">
        <v>353</v>
      </c>
      <c r="H1172" t="s">
        <v>387</v>
      </c>
    </row>
    <row r="1173" spans="1:8" x14ac:dyDescent="0.35">
      <c r="A1173" s="189">
        <v>45942</v>
      </c>
      <c r="B1173" t="s">
        <v>50</v>
      </c>
      <c r="C1173" t="s">
        <v>102</v>
      </c>
      <c r="D1173">
        <v>3.5</v>
      </c>
      <c r="E1173" s="86">
        <v>6640.4809679999998</v>
      </c>
      <c r="F1173" s="86">
        <v>23241.683387999998</v>
      </c>
      <c r="G1173" t="s">
        <v>353</v>
      </c>
      <c r="H1173" t="s">
        <v>387</v>
      </c>
    </row>
    <row r="1174" spans="1:8" x14ac:dyDescent="0.35">
      <c r="A1174" s="189">
        <v>45942</v>
      </c>
      <c r="B1174" t="s">
        <v>603</v>
      </c>
      <c r="C1174" t="s">
        <v>251</v>
      </c>
      <c r="D1174">
        <v>5</v>
      </c>
      <c r="E1174" s="86">
        <v>2656.8</v>
      </c>
      <c r="F1174" s="86">
        <v>13284</v>
      </c>
      <c r="G1174" t="s">
        <v>353</v>
      </c>
      <c r="H1174" t="s">
        <v>387</v>
      </c>
    </row>
    <row r="1175" spans="1:8" x14ac:dyDescent="0.35">
      <c r="A1175" s="189">
        <v>45942</v>
      </c>
      <c r="B1175" t="s">
        <v>239</v>
      </c>
      <c r="C1175" t="s">
        <v>236</v>
      </c>
      <c r="D1175">
        <v>1</v>
      </c>
      <c r="E1175" s="86">
        <v>11789.998</v>
      </c>
      <c r="F1175" s="86">
        <v>11789.998</v>
      </c>
      <c r="G1175" t="s">
        <v>353</v>
      </c>
      <c r="H1175" t="s">
        <v>387</v>
      </c>
    </row>
    <row r="1176" spans="1:8" x14ac:dyDescent="0.35">
      <c r="A1176" s="189">
        <v>45942</v>
      </c>
      <c r="B1176" t="s">
        <v>239</v>
      </c>
      <c r="C1176" t="s">
        <v>235</v>
      </c>
      <c r="D1176">
        <v>1</v>
      </c>
      <c r="E1176" s="86">
        <v>11789.998</v>
      </c>
      <c r="F1176" s="86">
        <v>11789.998</v>
      </c>
      <c r="G1176" t="s">
        <v>353</v>
      </c>
      <c r="H1176" t="s">
        <v>387</v>
      </c>
    </row>
    <row r="1177" spans="1:8" x14ac:dyDescent="0.35">
      <c r="A1177" s="189">
        <v>45942</v>
      </c>
      <c r="B1177" t="s">
        <v>534</v>
      </c>
      <c r="C1177" t="s">
        <v>550</v>
      </c>
      <c r="D1177">
        <v>7</v>
      </c>
      <c r="E1177" s="86">
        <v>1214.2857142857142</v>
      </c>
      <c r="F1177" s="86">
        <v>8500</v>
      </c>
      <c r="G1177" t="s">
        <v>353</v>
      </c>
      <c r="H1177" t="s">
        <v>387</v>
      </c>
    </row>
    <row r="1178" spans="1:8" x14ac:dyDescent="0.35">
      <c r="A1178" s="189">
        <v>45942</v>
      </c>
      <c r="B1178" t="s">
        <v>53</v>
      </c>
      <c r="C1178" t="s">
        <v>667</v>
      </c>
      <c r="D1178">
        <v>2</v>
      </c>
      <c r="E1178" s="86">
        <v>1200.0054</v>
      </c>
      <c r="F1178" s="86">
        <v>2400.0108</v>
      </c>
      <c r="G1178" t="s">
        <v>353</v>
      </c>
      <c r="H1178" t="s">
        <v>387</v>
      </c>
    </row>
    <row r="1179" spans="1:8" x14ac:dyDescent="0.35">
      <c r="A1179" s="189">
        <v>45942</v>
      </c>
      <c r="B1179" t="s">
        <v>346</v>
      </c>
      <c r="C1179" t="s">
        <v>331</v>
      </c>
      <c r="D1179">
        <v>5</v>
      </c>
      <c r="E1179" s="86">
        <v>8773.2743999999984</v>
      </c>
      <c r="F1179" s="86">
        <v>43866.371999999988</v>
      </c>
      <c r="G1179" t="s">
        <v>353</v>
      </c>
      <c r="H1179" t="s">
        <v>387</v>
      </c>
    </row>
    <row r="1180" spans="1:8" x14ac:dyDescent="0.35">
      <c r="A1180" s="189">
        <v>45942</v>
      </c>
      <c r="B1180" t="s">
        <v>346</v>
      </c>
      <c r="C1180" t="s">
        <v>333</v>
      </c>
      <c r="D1180">
        <v>2.5</v>
      </c>
      <c r="E1180" s="86">
        <v>10436.292471000001</v>
      </c>
      <c r="F1180" s="86">
        <v>26090.731177500002</v>
      </c>
      <c r="G1180" t="s">
        <v>353</v>
      </c>
      <c r="H1180" t="s">
        <v>387</v>
      </c>
    </row>
    <row r="1181" spans="1:8" x14ac:dyDescent="0.35">
      <c r="A1181" s="189">
        <v>45942</v>
      </c>
      <c r="B1181" t="s">
        <v>57</v>
      </c>
      <c r="C1181" t="s">
        <v>219</v>
      </c>
      <c r="D1181">
        <v>1</v>
      </c>
      <c r="E1181" s="86">
        <v>27450.422999999999</v>
      </c>
      <c r="F1181" s="86">
        <v>27450.422999999999</v>
      </c>
      <c r="G1181" t="s">
        <v>353</v>
      </c>
      <c r="H1181" t="s">
        <v>387</v>
      </c>
    </row>
    <row r="1182" spans="1:8" x14ac:dyDescent="0.35">
      <c r="A1182" s="189">
        <v>45942</v>
      </c>
      <c r="B1182" t="s">
        <v>57</v>
      </c>
      <c r="C1182" t="s">
        <v>222</v>
      </c>
      <c r="D1182">
        <v>25</v>
      </c>
      <c r="E1182" s="86">
        <v>1639.66616</v>
      </c>
      <c r="F1182" s="86">
        <v>40991.654000000002</v>
      </c>
      <c r="G1182" t="s">
        <v>353</v>
      </c>
      <c r="H1182" t="s">
        <v>387</v>
      </c>
    </row>
    <row r="1183" spans="1:8" x14ac:dyDescent="0.35">
      <c r="A1183" s="189">
        <v>45942</v>
      </c>
      <c r="B1183" t="s">
        <v>63</v>
      </c>
      <c r="C1183" t="s">
        <v>718</v>
      </c>
      <c r="D1183">
        <v>1</v>
      </c>
      <c r="E1183" s="86">
        <v>25000</v>
      </c>
      <c r="F1183" s="86">
        <v>25000</v>
      </c>
      <c r="G1183" t="s">
        <v>353</v>
      </c>
      <c r="H1183" t="s">
        <v>387</v>
      </c>
    </row>
    <row r="1184" spans="1:8" x14ac:dyDescent="0.35">
      <c r="A1184" s="189">
        <v>45942</v>
      </c>
      <c r="B1184" t="s">
        <v>63</v>
      </c>
      <c r="C1184" t="s">
        <v>719</v>
      </c>
      <c r="D1184">
        <v>1</v>
      </c>
      <c r="E1184" s="86">
        <v>30400</v>
      </c>
      <c r="F1184" s="86">
        <v>30400</v>
      </c>
      <c r="G1184" t="s">
        <v>353</v>
      </c>
      <c r="H1184" t="s">
        <v>387</v>
      </c>
    </row>
    <row r="1185" spans="1:8" x14ac:dyDescent="0.35">
      <c r="A1185" s="189">
        <v>45942</v>
      </c>
      <c r="B1185" t="s">
        <v>52</v>
      </c>
      <c r="C1185" t="s">
        <v>127</v>
      </c>
      <c r="D1185">
        <v>12</v>
      </c>
      <c r="E1185" s="86">
        <v>1400.1636000000001</v>
      </c>
      <c r="F1185" s="86">
        <v>16801.963200000002</v>
      </c>
      <c r="G1185" t="s">
        <v>353</v>
      </c>
      <c r="H1185" t="s">
        <v>387</v>
      </c>
    </row>
    <row r="1186" spans="1:8" x14ac:dyDescent="0.35">
      <c r="A1186" s="189">
        <v>45950</v>
      </c>
      <c r="B1186" t="s">
        <v>59</v>
      </c>
      <c r="C1186" t="s">
        <v>185</v>
      </c>
      <c r="D1186">
        <v>9</v>
      </c>
      <c r="E1186" s="86">
        <v>42350</v>
      </c>
      <c r="F1186" s="86">
        <v>381150</v>
      </c>
      <c r="G1186" t="s">
        <v>389</v>
      </c>
      <c r="H1186" t="s">
        <v>387</v>
      </c>
    </row>
    <row r="1187" spans="1:8" x14ac:dyDescent="0.35">
      <c r="A1187" s="189">
        <v>45950</v>
      </c>
      <c r="B1187" t="s">
        <v>59</v>
      </c>
      <c r="C1187" t="s">
        <v>186</v>
      </c>
      <c r="D1187">
        <v>1</v>
      </c>
      <c r="E1187" s="86">
        <v>77440</v>
      </c>
      <c r="F1187" s="86">
        <v>77440</v>
      </c>
      <c r="G1187" t="s">
        <v>389</v>
      </c>
      <c r="H1187" t="s">
        <v>387</v>
      </c>
    </row>
    <row r="1188" spans="1:8" x14ac:dyDescent="0.35">
      <c r="A1188" s="189">
        <v>45950</v>
      </c>
      <c r="B1188" t="s">
        <v>50</v>
      </c>
      <c r="C1188" t="s">
        <v>315</v>
      </c>
      <c r="D1188">
        <v>3.5</v>
      </c>
      <c r="E1188" s="86">
        <v>11326.538113000001</v>
      </c>
      <c r="F1188" s="86">
        <v>39642.883395500001</v>
      </c>
      <c r="G1188" t="s">
        <v>389</v>
      </c>
      <c r="H1188" t="s">
        <v>387</v>
      </c>
    </row>
    <row r="1189" spans="1:8" x14ac:dyDescent="0.35">
      <c r="A1189" s="189">
        <v>45950</v>
      </c>
      <c r="B1189" t="s">
        <v>50</v>
      </c>
      <c r="C1189" t="s">
        <v>104</v>
      </c>
      <c r="D1189">
        <v>3.5</v>
      </c>
      <c r="E1189" s="86">
        <v>8046.8533200000002</v>
      </c>
      <c r="F1189" s="86">
        <v>28163.98662</v>
      </c>
      <c r="G1189" t="s">
        <v>389</v>
      </c>
      <c r="H1189" t="s">
        <v>387</v>
      </c>
    </row>
    <row r="1190" spans="1:8" x14ac:dyDescent="0.35">
      <c r="A1190" s="189">
        <v>45950</v>
      </c>
      <c r="B1190" t="s">
        <v>50</v>
      </c>
      <c r="C1190" t="s">
        <v>629</v>
      </c>
      <c r="D1190">
        <v>3.28</v>
      </c>
      <c r="E1190" s="86">
        <v>2153.6524390243903</v>
      </c>
      <c r="F1190" s="86">
        <v>7063.98</v>
      </c>
      <c r="G1190" t="s">
        <v>389</v>
      </c>
      <c r="H1190" t="s">
        <v>387</v>
      </c>
    </row>
    <row r="1191" spans="1:8" x14ac:dyDescent="0.35">
      <c r="A1191" s="189">
        <v>45950</v>
      </c>
      <c r="B1191" t="s">
        <v>50</v>
      </c>
      <c r="C1191" t="s">
        <v>106</v>
      </c>
      <c r="D1191">
        <v>0.8</v>
      </c>
      <c r="E1191" s="86">
        <v>2520.2548525000002</v>
      </c>
      <c r="F1191" s="86">
        <v>2016.2038820000002</v>
      </c>
      <c r="G1191" t="s">
        <v>389</v>
      </c>
      <c r="H1191" t="s">
        <v>387</v>
      </c>
    </row>
    <row r="1192" spans="1:8" x14ac:dyDescent="0.35">
      <c r="A1192" s="189">
        <v>45950</v>
      </c>
      <c r="B1192" t="s">
        <v>50</v>
      </c>
      <c r="C1192" t="s">
        <v>116</v>
      </c>
      <c r="D1192">
        <v>1</v>
      </c>
      <c r="E1192" s="86">
        <v>9320.4849512499986</v>
      </c>
      <c r="F1192" s="86">
        <v>9320.4849512499986</v>
      </c>
      <c r="G1192" t="s">
        <v>389</v>
      </c>
      <c r="H1192" t="s">
        <v>387</v>
      </c>
    </row>
    <row r="1193" spans="1:8" x14ac:dyDescent="0.35">
      <c r="A1193" s="189">
        <v>45950</v>
      </c>
      <c r="B1193" t="s">
        <v>50</v>
      </c>
      <c r="C1193" t="s">
        <v>107</v>
      </c>
      <c r="D1193">
        <v>1</v>
      </c>
      <c r="E1193" s="86">
        <v>2203.6057780000001</v>
      </c>
      <c r="F1193" s="86">
        <v>2203.6057780000001</v>
      </c>
      <c r="G1193" t="s">
        <v>389</v>
      </c>
      <c r="H1193" t="s">
        <v>387</v>
      </c>
    </row>
    <row r="1194" spans="1:8" x14ac:dyDescent="0.35">
      <c r="A1194" s="189">
        <v>45950</v>
      </c>
      <c r="B1194" t="s">
        <v>50</v>
      </c>
      <c r="C1194" t="s">
        <v>326</v>
      </c>
      <c r="D1194">
        <v>2</v>
      </c>
      <c r="E1194" s="86">
        <v>1037.3814</v>
      </c>
      <c r="F1194" s="86">
        <v>2074.7628</v>
      </c>
      <c r="G1194" t="s">
        <v>389</v>
      </c>
      <c r="H1194" t="s">
        <v>387</v>
      </c>
    </row>
    <row r="1195" spans="1:8" x14ac:dyDescent="0.35">
      <c r="A1195" s="189">
        <v>45950</v>
      </c>
      <c r="B1195" t="s">
        <v>603</v>
      </c>
      <c r="C1195" t="s">
        <v>208</v>
      </c>
      <c r="D1195">
        <v>1</v>
      </c>
      <c r="E1195" s="86">
        <v>2470.578</v>
      </c>
      <c r="F1195" s="86">
        <v>2470.578</v>
      </c>
      <c r="G1195" t="s">
        <v>389</v>
      </c>
      <c r="H1195" t="s">
        <v>387</v>
      </c>
    </row>
    <row r="1196" spans="1:8" x14ac:dyDescent="0.35">
      <c r="A1196" s="189">
        <v>45950</v>
      </c>
      <c r="B1196" t="s">
        <v>534</v>
      </c>
      <c r="C1196" t="s">
        <v>167</v>
      </c>
      <c r="D1196">
        <v>360</v>
      </c>
      <c r="E1196" s="86">
        <v>194.44444444444449</v>
      </c>
      <c r="F1196" s="86">
        <v>70000.000000000015</v>
      </c>
      <c r="G1196" t="s">
        <v>389</v>
      </c>
      <c r="H1196" t="s">
        <v>387</v>
      </c>
    </row>
    <row r="1197" spans="1:8" x14ac:dyDescent="0.35">
      <c r="A1197" s="189">
        <v>45950</v>
      </c>
      <c r="B1197" t="s">
        <v>534</v>
      </c>
      <c r="C1197" t="s">
        <v>157</v>
      </c>
      <c r="D1197">
        <v>5</v>
      </c>
      <c r="E1197" s="86">
        <v>6000</v>
      </c>
      <c r="F1197" s="86">
        <v>30000</v>
      </c>
      <c r="G1197" t="s">
        <v>389</v>
      </c>
      <c r="H1197" t="s">
        <v>387</v>
      </c>
    </row>
    <row r="1198" spans="1:8" x14ac:dyDescent="0.35">
      <c r="A1198" s="189">
        <v>45950</v>
      </c>
      <c r="B1198" t="s">
        <v>534</v>
      </c>
      <c r="C1198" t="s">
        <v>229</v>
      </c>
      <c r="D1198">
        <v>28</v>
      </c>
      <c r="E1198" s="86">
        <v>928.57142857142844</v>
      </c>
      <c r="F1198" s="86">
        <v>25999.999999999996</v>
      </c>
      <c r="G1198" t="s">
        <v>389</v>
      </c>
      <c r="H1198" t="s">
        <v>387</v>
      </c>
    </row>
    <row r="1199" spans="1:8" x14ac:dyDescent="0.35">
      <c r="A1199" s="189">
        <v>45950</v>
      </c>
      <c r="B1199" t="s">
        <v>534</v>
      </c>
      <c r="C1199" t="s">
        <v>550</v>
      </c>
      <c r="D1199">
        <v>14</v>
      </c>
      <c r="E1199" s="86">
        <v>2300</v>
      </c>
      <c r="F1199" s="86">
        <v>32200</v>
      </c>
      <c r="G1199" t="s">
        <v>389</v>
      </c>
      <c r="H1199" t="s">
        <v>387</v>
      </c>
    </row>
    <row r="1200" spans="1:8" x14ac:dyDescent="0.35">
      <c r="A1200" s="189">
        <v>45950</v>
      </c>
      <c r="B1200" t="s">
        <v>534</v>
      </c>
      <c r="C1200" t="s">
        <v>514</v>
      </c>
      <c r="D1200">
        <v>11</v>
      </c>
      <c r="E1200" s="86">
        <v>6818.181818181818</v>
      </c>
      <c r="F1200" s="86">
        <v>75000</v>
      </c>
      <c r="G1200" t="s">
        <v>389</v>
      </c>
      <c r="H1200" t="s">
        <v>387</v>
      </c>
    </row>
    <row r="1201" spans="1:8" x14ac:dyDescent="0.35">
      <c r="A1201" s="189">
        <v>45950</v>
      </c>
      <c r="B1201" t="s">
        <v>53</v>
      </c>
      <c r="C1201" t="s">
        <v>138</v>
      </c>
      <c r="D1201">
        <v>30</v>
      </c>
      <c r="E1201" s="86">
        <v>19.999969</v>
      </c>
      <c r="F1201" s="86">
        <v>599.99906999999996</v>
      </c>
      <c r="G1201" t="s">
        <v>389</v>
      </c>
      <c r="H1201" t="s">
        <v>387</v>
      </c>
    </row>
    <row r="1202" spans="1:8" x14ac:dyDescent="0.35">
      <c r="A1202" s="189">
        <v>45950</v>
      </c>
      <c r="B1202" t="s">
        <v>53</v>
      </c>
      <c r="C1202" t="s">
        <v>136</v>
      </c>
      <c r="D1202">
        <v>50</v>
      </c>
      <c r="E1202" s="86">
        <v>210.47949999999997</v>
      </c>
      <c r="F1202" s="86">
        <v>10523.974999999999</v>
      </c>
      <c r="G1202" t="s">
        <v>389</v>
      </c>
      <c r="H1202" t="s">
        <v>387</v>
      </c>
    </row>
    <row r="1203" spans="1:8" x14ac:dyDescent="0.35">
      <c r="A1203" s="189">
        <v>45950</v>
      </c>
      <c r="B1203" t="s">
        <v>62</v>
      </c>
      <c r="C1203" t="s">
        <v>191</v>
      </c>
      <c r="D1203">
        <v>0.04</v>
      </c>
      <c r="E1203" s="86">
        <v>150000</v>
      </c>
      <c r="F1203" s="86">
        <v>6000</v>
      </c>
      <c r="G1203" t="s">
        <v>389</v>
      </c>
      <c r="H1203" t="s">
        <v>387</v>
      </c>
    </row>
    <row r="1204" spans="1:8" x14ac:dyDescent="0.35">
      <c r="A1204" s="189">
        <v>45950</v>
      </c>
      <c r="B1204" t="s">
        <v>62</v>
      </c>
      <c r="C1204" t="s">
        <v>190</v>
      </c>
      <c r="D1204">
        <v>7.0000000000000007E-2</v>
      </c>
      <c r="E1204" s="86">
        <v>57142.857142857138</v>
      </c>
      <c r="F1204" s="86">
        <v>4000</v>
      </c>
      <c r="G1204" t="s">
        <v>389</v>
      </c>
      <c r="H1204" t="s">
        <v>387</v>
      </c>
    </row>
    <row r="1205" spans="1:8" x14ac:dyDescent="0.35">
      <c r="A1205" s="189">
        <v>45950</v>
      </c>
      <c r="B1205" t="s">
        <v>54</v>
      </c>
      <c r="C1205" t="s">
        <v>164</v>
      </c>
      <c r="D1205">
        <v>6</v>
      </c>
      <c r="E1205" s="86">
        <v>2000</v>
      </c>
      <c r="F1205" s="86">
        <v>12000</v>
      </c>
      <c r="G1205" t="s">
        <v>389</v>
      </c>
      <c r="H1205" t="s">
        <v>387</v>
      </c>
    </row>
    <row r="1206" spans="1:8" x14ac:dyDescent="0.35">
      <c r="A1206" s="189">
        <v>45950</v>
      </c>
      <c r="B1206" t="s">
        <v>54</v>
      </c>
      <c r="C1206" t="s">
        <v>268</v>
      </c>
      <c r="D1206">
        <v>0.5</v>
      </c>
      <c r="E1206" s="86">
        <v>2800</v>
      </c>
      <c r="F1206" s="86">
        <v>1400</v>
      </c>
      <c r="G1206" t="s">
        <v>389</v>
      </c>
      <c r="H1206" t="s">
        <v>387</v>
      </c>
    </row>
    <row r="1207" spans="1:8" x14ac:dyDescent="0.35">
      <c r="A1207" s="189">
        <v>45950</v>
      </c>
      <c r="B1207" t="s">
        <v>54</v>
      </c>
      <c r="C1207" t="s">
        <v>172</v>
      </c>
      <c r="D1207">
        <v>0.5</v>
      </c>
      <c r="E1207" s="86">
        <v>7300</v>
      </c>
      <c r="F1207" s="86">
        <v>3650</v>
      </c>
      <c r="G1207" t="s">
        <v>389</v>
      </c>
      <c r="H1207" t="s">
        <v>387</v>
      </c>
    </row>
    <row r="1208" spans="1:8" x14ac:dyDescent="0.35">
      <c r="A1208" s="189">
        <v>45950</v>
      </c>
      <c r="B1208" t="s">
        <v>54</v>
      </c>
      <c r="C1208" t="s">
        <v>163</v>
      </c>
      <c r="D1208">
        <v>0.5</v>
      </c>
      <c r="E1208" s="86">
        <v>7800</v>
      </c>
      <c r="F1208" s="86">
        <v>3900</v>
      </c>
      <c r="G1208" t="s">
        <v>389</v>
      </c>
      <c r="H1208" t="s">
        <v>387</v>
      </c>
    </row>
    <row r="1209" spans="1:8" x14ac:dyDescent="0.35">
      <c r="A1209" s="189">
        <v>45950</v>
      </c>
      <c r="B1209" t="s">
        <v>54</v>
      </c>
      <c r="C1209" t="s">
        <v>262</v>
      </c>
      <c r="D1209">
        <v>0.5</v>
      </c>
      <c r="E1209" s="86">
        <v>2000</v>
      </c>
      <c r="F1209" s="86">
        <v>1000</v>
      </c>
      <c r="G1209" t="s">
        <v>389</v>
      </c>
      <c r="H1209" t="s">
        <v>387</v>
      </c>
    </row>
    <row r="1210" spans="1:8" x14ac:dyDescent="0.35">
      <c r="A1210" s="189">
        <v>45950</v>
      </c>
      <c r="B1210" t="s">
        <v>54</v>
      </c>
      <c r="C1210" t="s">
        <v>165</v>
      </c>
      <c r="D1210">
        <v>0.27500000000000002</v>
      </c>
      <c r="E1210" s="86">
        <v>10909.090909090908</v>
      </c>
      <c r="F1210" s="86">
        <v>3000</v>
      </c>
      <c r="G1210" t="s">
        <v>389</v>
      </c>
      <c r="H1210" t="s">
        <v>387</v>
      </c>
    </row>
    <row r="1211" spans="1:8" x14ac:dyDescent="0.35">
      <c r="A1211" s="189">
        <v>45950</v>
      </c>
      <c r="B1211" t="s">
        <v>54</v>
      </c>
      <c r="C1211" t="s">
        <v>28</v>
      </c>
      <c r="D1211">
        <v>1</v>
      </c>
      <c r="E1211" s="86">
        <v>2100</v>
      </c>
      <c r="F1211" s="86">
        <v>2100</v>
      </c>
      <c r="G1211" t="s">
        <v>389</v>
      </c>
      <c r="H1211" t="s">
        <v>387</v>
      </c>
    </row>
    <row r="1212" spans="1:8" x14ac:dyDescent="0.35">
      <c r="A1212" s="189">
        <v>45950</v>
      </c>
      <c r="B1212" t="s">
        <v>385</v>
      </c>
      <c r="C1212" t="s">
        <v>427</v>
      </c>
      <c r="D1212">
        <v>1</v>
      </c>
      <c r="E1212" s="86">
        <v>0</v>
      </c>
      <c r="F1212" s="86">
        <v>0</v>
      </c>
      <c r="G1212" t="s">
        <v>389</v>
      </c>
      <c r="H1212" t="s">
        <v>387</v>
      </c>
    </row>
    <row r="1213" spans="1:8" x14ac:dyDescent="0.35">
      <c r="A1213" s="189">
        <v>45950</v>
      </c>
      <c r="B1213" t="s">
        <v>353</v>
      </c>
      <c r="C1213" t="s">
        <v>207</v>
      </c>
      <c r="D1213">
        <v>1</v>
      </c>
      <c r="E1213" s="86">
        <v>0</v>
      </c>
      <c r="F1213" s="86">
        <v>0</v>
      </c>
      <c r="G1213" t="s">
        <v>389</v>
      </c>
      <c r="H1213" t="s">
        <v>387</v>
      </c>
    </row>
    <row r="1214" spans="1:8" x14ac:dyDescent="0.35">
      <c r="A1214" s="189">
        <v>45950</v>
      </c>
      <c r="B1214" t="s">
        <v>353</v>
      </c>
      <c r="C1214" t="s">
        <v>213</v>
      </c>
      <c r="D1214">
        <v>1</v>
      </c>
      <c r="E1214" s="86">
        <v>0</v>
      </c>
      <c r="F1214" s="86">
        <v>0</v>
      </c>
      <c r="G1214" t="s">
        <v>389</v>
      </c>
      <c r="H1214" t="s">
        <v>387</v>
      </c>
    </row>
    <row r="1215" spans="1:8" x14ac:dyDescent="0.35">
      <c r="A1215" s="189">
        <v>45950</v>
      </c>
      <c r="B1215" t="s">
        <v>52</v>
      </c>
      <c r="C1215" t="s">
        <v>127</v>
      </c>
      <c r="D1215">
        <v>72</v>
      </c>
      <c r="E1215" s="86">
        <v>1400.1636000000001</v>
      </c>
      <c r="F1215" s="86">
        <v>100811.7792</v>
      </c>
      <c r="G1215" t="s">
        <v>389</v>
      </c>
      <c r="H1215" t="s">
        <v>387</v>
      </c>
    </row>
    <row r="1216" spans="1:8" x14ac:dyDescent="0.35">
      <c r="A1216" s="189">
        <v>45950</v>
      </c>
      <c r="B1216" t="s">
        <v>52</v>
      </c>
      <c r="C1216" t="s">
        <v>129</v>
      </c>
      <c r="D1216">
        <v>12</v>
      </c>
      <c r="E1216" s="86">
        <v>1555.0193999999999</v>
      </c>
      <c r="F1216" s="86">
        <v>18660.232799999998</v>
      </c>
      <c r="G1216" t="s">
        <v>389</v>
      </c>
      <c r="H1216" t="s">
        <v>387</v>
      </c>
    </row>
    <row r="1217" spans="1:8" x14ac:dyDescent="0.35">
      <c r="A1217" s="189">
        <v>45950</v>
      </c>
      <c r="B1217" t="s">
        <v>348</v>
      </c>
      <c r="C1217" t="s">
        <v>249</v>
      </c>
      <c r="D1217">
        <v>25</v>
      </c>
      <c r="E1217" s="86">
        <v>948.12</v>
      </c>
      <c r="F1217" s="86">
        <v>23703</v>
      </c>
      <c r="G1217" t="s">
        <v>353</v>
      </c>
      <c r="H1217" t="s">
        <v>387</v>
      </c>
    </row>
    <row r="1218" spans="1:8" x14ac:dyDescent="0.35">
      <c r="A1218" s="189">
        <v>45950</v>
      </c>
      <c r="B1218" t="s">
        <v>348</v>
      </c>
      <c r="C1218" t="s">
        <v>247</v>
      </c>
      <c r="D1218">
        <v>75</v>
      </c>
      <c r="E1218" s="86">
        <v>1069.1199999999999</v>
      </c>
      <c r="F1218" s="86">
        <v>80183.999999999985</v>
      </c>
      <c r="G1218" t="s">
        <v>353</v>
      </c>
      <c r="H1218" t="s">
        <v>387</v>
      </c>
    </row>
    <row r="1219" spans="1:8" x14ac:dyDescent="0.35">
      <c r="A1219" s="189">
        <v>45950</v>
      </c>
      <c r="B1219" t="s">
        <v>603</v>
      </c>
      <c r="C1219" t="s">
        <v>251</v>
      </c>
      <c r="D1219">
        <v>1</v>
      </c>
      <c r="E1219" s="86">
        <v>3325.8059999999996</v>
      </c>
      <c r="F1219" s="86">
        <v>3325.8059999999996</v>
      </c>
      <c r="G1219" t="s">
        <v>353</v>
      </c>
      <c r="H1219" t="s">
        <v>387</v>
      </c>
    </row>
    <row r="1220" spans="1:8" x14ac:dyDescent="0.35">
      <c r="A1220" s="189">
        <v>45950</v>
      </c>
      <c r="B1220" t="s">
        <v>239</v>
      </c>
      <c r="C1220" t="s">
        <v>236</v>
      </c>
      <c r="D1220">
        <v>1</v>
      </c>
      <c r="E1220" s="86">
        <v>11789.998</v>
      </c>
      <c r="F1220" s="86">
        <v>11789.998</v>
      </c>
      <c r="G1220" t="s">
        <v>353</v>
      </c>
      <c r="H1220" t="s">
        <v>387</v>
      </c>
    </row>
    <row r="1221" spans="1:8" x14ac:dyDescent="0.35">
      <c r="A1221" s="189">
        <v>45950</v>
      </c>
      <c r="B1221" t="s">
        <v>239</v>
      </c>
      <c r="C1221" t="s">
        <v>237</v>
      </c>
      <c r="D1221">
        <v>4</v>
      </c>
      <c r="E1221" s="86">
        <v>1557.9960000000001</v>
      </c>
      <c r="F1221" s="86">
        <v>6231.9840000000004</v>
      </c>
      <c r="G1221" t="s">
        <v>353</v>
      </c>
      <c r="H1221" t="s">
        <v>387</v>
      </c>
    </row>
    <row r="1222" spans="1:8" x14ac:dyDescent="0.35">
      <c r="A1222" s="189">
        <v>45950</v>
      </c>
      <c r="B1222" t="s">
        <v>56</v>
      </c>
      <c r="C1222" t="s">
        <v>168</v>
      </c>
      <c r="D1222">
        <v>2</v>
      </c>
      <c r="E1222" s="86">
        <v>11730</v>
      </c>
      <c r="F1222" s="86">
        <v>23460</v>
      </c>
      <c r="G1222" t="s">
        <v>353</v>
      </c>
      <c r="H1222" t="s">
        <v>387</v>
      </c>
    </row>
    <row r="1223" spans="1:8" x14ac:dyDescent="0.35">
      <c r="A1223" s="189">
        <v>45950</v>
      </c>
      <c r="B1223" t="s">
        <v>346</v>
      </c>
      <c r="C1223" t="s">
        <v>331</v>
      </c>
      <c r="D1223">
        <v>5</v>
      </c>
      <c r="E1223" s="86">
        <v>8773.2743999999984</v>
      </c>
      <c r="F1223" s="86">
        <v>43866.371999999988</v>
      </c>
      <c r="G1223" t="s">
        <v>353</v>
      </c>
      <c r="H1223" t="s">
        <v>387</v>
      </c>
    </row>
    <row r="1224" spans="1:8" x14ac:dyDescent="0.35">
      <c r="A1224" s="189">
        <v>45950</v>
      </c>
      <c r="B1224" t="s">
        <v>346</v>
      </c>
      <c r="C1224" t="s">
        <v>634</v>
      </c>
      <c r="D1224">
        <v>25</v>
      </c>
      <c r="E1224" s="86">
        <v>12984.868643999998</v>
      </c>
      <c r="F1224" s="86">
        <v>324621.71609999996</v>
      </c>
      <c r="G1224" t="s">
        <v>353</v>
      </c>
      <c r="H1224" t="s">
        <v>387</v>
      </c>
    </row>
    <row r="1225" spans="1:8" x14ac:dyDescent="0.35">
      <c r="A1225" s="189">
        <v>45950</v>
      </c>
      <c r="B1225" t="s">
        <v>346</v>
      </c>
      <c r="C1225" t="s">
        <v>333</v>
      </c>
      <c r="D1225">
        <v>3.5</v>
      </c>
      <c r="E1225" s="86">
        <v>10436.292471000001</v>
      </c>
      <c r="F1225" s="86">
        <v>36527.023648500006</v>
      </c>
      <c r="G1225" t="s">
        <v>353</v>
      </c>
      <c r="H1225" t="s">
        <v>387</v>
      </c>
    </row>
    <row r="1226" spans="1:8" x14ac:dyDescent="0.35">
      <c r="A1226" s="189">
        <v>45950</v>
      </c>
      <c r="B1226" t="s">
        <v>240</v>
      </c>
      <c r="C1226" t="s">
        <v>241</v>
      </c>
      <c r="D1226">
        <v>10</v>
      </c>
      <c r="E1226" s="86">
        <v>3947.32008</v>
      </c>
      <c r="F1226" s="86">
        <v>39473.200799999999</v>
      </c>
      <c r="G1226" t="s">
        <v>353</v>
      </c>
      <c r="H1226" t="s">
        <v>387</v>
      </c>
    </row>
    <row r="1227" spans="1:8" x14ac:dyDescent="0.35">
      <c r="A1227" s="189">
        <v>45950</v>
      </c>
      <c r="B1227" t="s">
        <v>54</v>
      </c>
      <c r="C1227" t="s">
        <v>172</v>
      </c>
      <c r="D1227">
        <v>0.5</v>
      </c>
      <c r="E1227" s="86">
        <v>7300</v>
      </c>
      <c r="F1227" s="86">
        <v>3650</v>
      </c>
      <c r="G1227" t="s">
        <v>353</v>
      </c>
      <c r="H1227" t="s">
        <v>387</v>
      </c>
    </row>
    <row r="1228" spans="1:8" x14ac:dyDescent="0.35">
      <c r="A1228" s="189">
        <v>45950</v>
      </c>
      <c r="B1228" t="s">
        <v>685</v>
      </c>
      <c r="C1228" t="s">
        <v>309</v>
      </c>
      <c r="D1228">
        <v>1</v>
      </c>
      <c r="E1228" s="86">
        <v>30200</v>
      </c>
      <c r="F1228" s="86">
        <v>30200</v>
      </c>
      <c r="G1228" t="s">
        <v>353</v>
      </c>
      <c r="H1228" t="s">
        <v>387</v>
      </c>
    </row>
    <row r="1229" spans="1:8" x14ac:dyDescent="0.35">
      <c r="A1229" s="189">
        <v>45957</v>
      </c>
      <c r="B1229" t="s">
        <v>59</v>
      </c>
      <c r="C1229" t="s">
        <v>185</v>
      </c>
      <c r="D1229">
        <v>6</v>
      </c>
      <c r="E1229" s="86">
        <v>42350</v>
      </c>
      <c r="F1229" s="86">
        <v>254100</v>
      </c>
      <c r="G1229" t="s">
        <v>389</v>
      </c>
      <c r="H1229" t="s">
        <v>387</v>
      </c>
    </row>
    <row r="1230" spans="1:8" x14ac:dyDescent="0.35">
      <c r="A1230" s="189">
        <v>45957</v>
      </c>
      <c r="B1230" t="s">
        <v>50</v>
      </c>
      <c r="C1230" t="s">
        <v>315</v>
      </c>
      <c r="D1230">
        <v>3.5</v>
      </c>
      <c r="E1230" s="86">
        <v>11326.538113000001</v>
      </c>
      <c r="F1230" s="86">
        <v>39642.883395500001</v>
      </c>
      <c r="G1230" t="s">
        <v>389</v>
      </c>
      <c r="H1230" t="s">
        <v>387</v>
      </c>
    </row>
    <row r="1231" spans="1:8" x14ac:dyDescent="0.35">
      <c r="A1231" s="189">
        <v>45957</v>
      </c>
      <c r="B1231" t="s">
        <v>50</v>
      </c>
      <c r="C1231" t="s">
        <v>104</v>
      </c>
      <c r="D1231">
        <v>3.5</v>
      </c>
      <c r="E1231" s="86">
        <v>8046.8533200000002</v>
      </c>
      <c r="F1231" s="86">
        <v>28163.98662</v>
      </c>
      <c r="G1231" t="s">
        <v>389</v>
      </c>
      <c r="H1231" t="s">
        <v>387</v>
      </c>
    </row>
    <row r="1232" spans="1:8" x14ac:dyDescent="0.35">
      <c r="A1232" s="189">
        <v>45957</v>
      </c>
      <c r="B1232" t="s">
        <v>50</v>
      </c>
      <c r="C1232" t="s">
        <v>102</v>
      </c>
      <c r="D1232">
        <v>4</v>
      </c>
      <c r="E1232" s="86">
        <v>6584.0876777499998</v>
      </c>
      <c r="F1232" s="86">
        <v>26336.350710999999</v>
      </c>
      <c r="G1232" t="s">
        <v>389</v>
      </c>
      <c r="H1232" t="s">
        <v>387</v>
      </c>
    </row>
    <row r="1233" spans="1:8" x14ac:dyDescent="0.35">
      <c r="A1233" s="189">
        <v>45957</v>
      </c>
      <c r="B1233" t="s">
        <v>50</v>
      </c>
      <c r="C1233" t="s">
        <v>130</v>
      </c>
      <c r="D1233">
        <v>1</v>
      </c>
      <c r="E1233" s="86">
        <v>22480.073572000001</v>
      </c>
      <c r="F1233" s="86">
        <v>22480.073572000001</v>
      </c>
      <c r="G1233" t="s">
        <v>389</v>
      </c>
      <c r="H1233" t="s">
        <v>387</v>
      </c>
    </row>
    <row r="1234" spans="1:8" x14ac:dyDescent="0.35">
      <c r="A1234" s="189">
        <v>45957</v>
      </c>
      <c r="B1234" t="s">
        <v>50</v>
      </c>
      <c r="C1234" t="s">
        <v>105</v>
      </c>
      <c r="D1234">
        <v>2</v>
      </c>
      <c r="E1234" s="86">
        <v>1382.3766000000001</v>
      </c>
      <c r="F1234" s="86">
        <v>2764.7532000000001</v>
      </c>
      <c r="G1234" t="s">
        <v>389</v>
      </c>
      <c r="H1234" t="s">
        <v>387</v>
      </c>
    </row>
    <row r="1235" spans="1:8" x14ac:dyDescent="0.35">
      <c r="A1235" s="189">
        <v>45957</v>
      </c>
      <c r="B1235" t="s">
        <v>603</v>
      </c>
      <c r="C1235" t="s">
        <v>208</v>
      </c>
      <c r="D1235">
        <v>2</v>
      </c>
      <c r="E1235" s="86">
        <v>2470.578</v>
      </c>
      <c r="F1235" s="86">
        <v>4941.1559999999999</v>
      </c>
      <c r="G1235" t="s">
        <v>389</v>
      </c>
      <c r="H1235" t="s">
        <v>387</v>
      </c>
    </row>
    <row r="1236" spans="1:8" x14ac:dyDescent="0.35">
      <c r="A1236" s="189">
        <v>45957</v>
      </c>
      <c r="B1236" t="s">
        <v>736</v>
      </c>
      <c r="C1236" t="s">
        <v>167</v>
      </c>
      <c r="D1236">
        <v>180</v>
      </c>
      <c r="E1236" s="86">
        <v>186.11111111111111</v>
      </c>
      <c r="F1236" s="86">
        <v>33500</v>
      </c>
      <c r="G1236" t="s">
        <v>389</v>
      </c>
      <c r="H1236" t="s">
        <v>387</v>
      </c>
    </row>
    <row r="1237" spans="1:8" x14ac:dyDescent="0.35">
      <c r="A1237" s="189">
        <v>45957</v>
      </c>
      <c r="B1237" t="s">
        <v>53</v>
      </c>
      <c r="C1237" t="s">
        <v>143</v>
      </c>
      <c r="D1237">
        <v>1</v>
      </c>
      <c r="E1237" s="86">
        <v>0</v>
      </c>
      <c r="F1237" s="86">
        <v>0</v>
      </c>
      <c r="G1237" t="s">
        <v>389</v>
      </c>
      <c r="H1237" t="s">
        <v>387</v>
      </c>
    </row>
    <row r="1238" spans="1:8" x14ac:dyDescent="0.35">
      <c r="A1238" s="189">
        <v>45957</v>
      </c>
      <c r="B1238" t="s">
        <v>53</v>
      </c>
      <c r="C1238" t="s">
        <v>146</v>
      </c>
      <c r="D1238">
        <v>30</v>
      </c>
      <c r="E1238" s="86">
        <v>91.645399999999995</v>
      </c>
      <c r="F1238" s="86">
        <v>2749.3620000000001</v>
      </c>
      <c r="G1238" t="s">
        <v>389</v>
      </c>
      <c r="H1238" t="s">
        <v>387</v>
      </c>
    </row>
    <row r="1239" spans="1:8" x14ac:dyDescent="0.35">
      <c r="A1239" s="189">
        <v>45957</v>
      </c>
      <c r="B1239" t="s">
        <v>53</v>
      </c>
      <c r="C1239" t="s">
        <v>132</v>
      </c>
      <c r="D1239">
        <v>5</v>
      </c>
      <c r="E1239" s="86">
        <v>449.99900000000002</v>
      </c>
      <c r="F1239" s="86">
        <v>2249.9949999999999</v>
      </c>
      <c r="G1239" t="s">
        <v>389</v>
      </c>
      <c r="H1239" t="s">
        <v>387</v>
      </c>
    </row>
    <row r="1240" spans="1:8" x14ac:dyDescent="0.35">
      <c r="A1240" s="189">
        <v>45957</v>
      </c>
      <c r="B1240" t="s">
        <v>53</v>
      </c>
      <c r="C1240" t="s">
        <v>144</v>
      </c>
      <c r="D1240">
        <v>5</v>
      </c>
      <c r="E1240" s="86">
        <v>1299.9998000000001</v>
      </c>
      <c r="F1240" s="86">
        <v>6499.9989999999998</v>
      </c>
      <c r="G1240" t="s">
        <v>389</v>
      </c>
      <c r="H1240" t="s">
        <v>387</v>
      </c>
    </row>
    <row r="1241" spans="1:8" x14ac:dyDescent="0.35">
      <c r="A1241" s="189">
        <v>45957</v>
      </c>
      <c r="B1241" t="s">
        <v>53</v>
      </c>
      <c r="C1241" t="s">
        <v>635</v>
      </c>
      <c r="D1241">
        <v>20</v>
      </c>
      <c r="E1241" s="86">
        <v>449.99900000000002</v>
      </c>
      <c r="F1241" s="86">
        <v>8999.98</v>
      </c>
      <c r="G1241" t="s">
        <v>389</v>
      </c>
      <c r="H1241" t="s">
        <v>387</v>
      </c>
    </row>
    <row r="1242" spans="1:8" x14ac:dyDescent="0.35">
      <c r="A1242" s="189">
        <v>45957</v>
      </c>
      <c r="B1242" t="s">
        <v>51</v>
      </c>
      <c r="C1242" t="s">
        <v>124</v>
      </c>
      <c r="D1242">
        <v>3.6</v>
      </c>
      <c r="E1242" s="86">
        <v>16124.992399999999</v>
      </c>
      <c r="F1242" s="86">
        <v>58049.97264</v>
      </c>
      <c r="G1242" t="s">
        <v>389</v>
      </c>
      <c r="H1242" t="s">
        <v>387</v>
      </c>
    </row>
    <row r="1243" spans="1:8" x14ac:dyDescent="0.35">
      <c r="A1243" s="189">
        <v>45957</v>
      </c>
      <c r="B1243" t="s">
        <v>54</v>
      </c>
      <c r="C1243" t="s">
        <v>164</v>
      </c>
      <c r="D1243">
        <v>6</v>
      </c>
      <c r="E1243" s="86">
        <v>2400</v>
      </c>
      <c r="F1243" s="86">
        <v>14400</v>
      </c>
      <c r="G1243" t="s">
        <v>389</v>
      </c>
      <c r="H1243" t="s">
        <v>387</v>
      </c>
    </row>
    <row r="1244" spans="1:8" x14ac:dyDescent="0.35">
      <c r="A1244" s="189">
        <v>45957</v>
      </c>
      <c r="B1244" t="s">
        <v>54</v>
      </c>
      <c r="C1244" t="s">
        <v>262</v>
      </c>
      <c r="D1244">
        <v>0.5</v>
      </c>
      <c r="E1244" s="86">
        <v>2000</v>
      </c>
      <c r="F1244" s="86">
        <v>1000</v>
      </c>
      <c r="G1244" t="s">
        <v>389</v>
      </c>
      <c r="H1244" t="s">
        <v>387</v>
      </c>
    </row>
    <row r="1245" spans="1:8" x14ac:dyDescent="0.35">
      <c r="A1245" s="189">
        <v>45957</v>
      </c>
      <c r="B1245" t="s">
        <v>54</v>
      </c>
      <c r="C1245" t="s">
        <v>165</v>
      </c>
      <c r="D1245">
        <v>0.27500000000000002</v>
      </c>
      <c r="E1245" s="86">
        <v>11111.111111111108</v>
      </c>
      <c r="F1245" s="86">
        <v>3055.5555555555547</v>
      </c>
      <c r="G1245" t="s">
        <v>389</v>
      </c>
      <c r="H1245" t="s">
        <v>387</v>
      </c>
    </row>
    <row r="1246" spans="1:8" x14ac:dyDescent="0.35">
      <c r="A1246" s="189">
        <v>45957</v>
      </c>
      <c r="B1246" t="s">
        <v>54</v>
      </c>
      <c r="C1246" t="s">
        <v>28</v>
      </c>
      <c r="D1246">
        <v>1</v>
      </c>
      <c r="E1246" s="86">
        <v>3800</v>
      </c>
      <c r="F1246" s="86">
        <v>3800</v>
      </c>
      <c r="G1246" t="s">
        <v>389</v>
      </c>
      <c r="H1246" t="s">
        <v>387</v>
      </c>
    </row>
    <row r="1247" spans="1:8" x14ac:dyDescent="0.35">
      <c r="A1247" s="189">
        <v>45957</v>
      </c>
      <c r="B1247" t="s">
        <v>54</v>
      </c>
      <c r="C1247" t="s">
        <v>45</v>
      </c>
      <c r="D1247">
        <v>1</v>
      </c>
      <c r="E1247" s="86">
        <v>950</v>
      </c>
      <c r="F1247" s="86">
        <v>950</v>
      </c>
      <c r="G1247" t="s">
        <v>389</v>
      </c>
      <c r="H1247" t="s">
        <v>387</v>
      </c>
    </row>
    <row r="1248" spans="1:8" x14ac:dyDescent="0.35">
      <c r="A1248" s="189">
        <v>45957</v>
      </c>
      <c r="B1248" t="s">
        <v>385</v>
      </c>
      <c r="C1248" t="s">
        <v>427</v>
      </c>
      <c r="D1248">
        <v>2</v>
      </c>
      <c r="E1248" s="86">
        <v>0</v>
      </c>
      <c r="F1248" s="86">
        <v>0</v>
      </c>
      <c r="G1248" t="s">
        <v>389</v>
      </c>
      <c r="H1248" t="s">
        <v>387</v>
      </c>
    </row>
    <row r="1249" spans="1:8" x14ac:dyDescent="0.35">
      <c r="A1249" s="189">
        <v>45957</v>
      </c>
      <c r="B1249" t="s">
        <v>353</v>
      </c>
      <c r="C1249" t="s">
        <v>207</v>
      </c>
      <c r="D1249">
        <v>1</v>
      </c>
      <c r="E1249" s="86">
        <v>0</v>
      </c>
      <c r="F1249" s="86">
        <v>0</v>
      </c>
      <c r="G1249" t="s">
        <v>389</v>
      </c>
      <c r="H1249" t="s">
        <v>387</v>
      </c>
    </row>
    <row r="1250" spans="1:8" x14ac:dyDescent="0.35">
      <c r="A1250" s="189">
        <v>45957</v>
      </c>
      <c r="B1250" t="s">
        <v>353</v>
      </c>
      <c r="C1250" t="s">
        <v>213</v>
      </c>
      <c r="D1250">
        <v>2</v>
      </c>
      <c r="E1250" s="86">
        <v>0</v>
      </c>
      <c r="F1250" s="86">
        <v>0</v>
      </c>
      <c r="G1250" t="s">
        <v>389</v>
      </c>
      <c r="H1250" t="s">
        <v>387</v>
      </c>
    </row>
    <row r="1251" spans="1:8" x14ac:dyDescent="0.35">
      <c r="A1251" s="189">
        <v>45957</v>
      </c>
      <c r="B1251" t="s">
        <v>52</v>
      </c>
      <c r="C1251" t="s">
        <v>127</v>
      </c>
      <c r="D1251">
        <v>60</v>
      </c>
      <c r="E1251" s="86">
        <v>1400.1636000000001</v>
      </c>
      <c r="F1251" s="86">
        <v>84009.816000000006</v>
      </c>
      <c r="G1251" t="s">
        <v>389</v>
      </c>
      <c r="H1251" t="s">
        <v>387</v>
      </c>
    </row>
    <row r="1252" spans="1:8" x14ac:dyDescent="0.35">
      <c r="A1252" s="189">
        <v>45957</v>
      </c>
      <c r="B1252" t="s">
        <v>50</v>
      </c>
      <c r="C1252" t="s">
        <v>528</v>
      </c>
      <c r="D1252">
        <v>2</v>
      </c>
      <c r="E1252" s="86">
        <v>3798.0328209999998</v>
      </c>
      <c r="F1252" s="86">
        <v>7596.0656419999996</v>
      </c>
      <c r="G1252" t="s">
        <v>353</v>
      </c>
      <c r="H1252" t="s">
        <v>387</v>
      </c>
    </row>
    <row r="1253" spans="1:8" x14ac:dyDescent="0.35">
      <c r="A1253" s="189">
        <v>45957</v>
      </c>
      <c r="B1253" t="s">
        <v>603</v>
      </c>
      <c r="C1253" t="s">
        <v>251</v>
      </c>
      <c r="D1253">
        <v>1</v>
      </c>
      <c r="E1253" s="86">
        <v>3325.8059999999996</v>
      </c>
      <c r="F1253" s="86">
        <v>3325.8059999999996</v>
      </c>
      <c r="G1253" t="s">
        <v>353</v>
      </c>
      <c r="H1253" t="s">
        <v>387</v>
      </c>
    </row>
    <row r="1254" spans="1:8" x14ac:dyDescent="0.35">
      <c r="A1254" s="189">
        <v>45957</v>
      </c>
      <c r="B1254" t="s">
        <v>56</v>
      </c>
      <c r="C1254" t="s">
        <v>171</v>
      </c>
      <c r="D1254">
        <v>1</v>
      </c>
      <c r="E1254" s="86">
        <v>8700</v>
      </c>
      <c r="F1254" s="86">
        <v>8700</v>
      </c>
      <c r="G1254" t="s">
        <v>353</v>
      </c>
      <c r="H1254" t="s">
        <v>387</v>
      </c>
    </row>
    <row r="1255" spans="1:8" x14ac:dyDescent="0.35">
      <c r="A1255" s="189">
        <v>45957</v>
      </c>
      <c r="B1255" t="s">
        <v>534</v>
      </c>
      <c r="C1255" t="s">
        <v>167</v>
      </c>
      <c r="D1255">
        <v>180</v>
      </c>
      <c r="E1255" s="86">
        <v>186.11111111111111</v>
      </c>
      <c r="F1255" s="86">
        <v>33500</v>
      </c>
      <c r="G1255" t="s">
        <v>353</v>
      </c>
      <c r="H1255" t="s">
        <v>387</v>
      </c>
    </row>
    <row r="1256" spans="1:8" x14ac:dyDescent="0.35">
      <c r="A1256" s="189">
        <v>45957</v>
      </c>
      <c r="B1256" t="s">
        <v>54</v>
      </c>
      <c r="C1256" t="s">
        <v>232</v>
      </c>
      <c r="D1256">
        <v>0.5</v>
      </c>
      <c r="E1256" s="86">
        <v>2300</v>
      </c>
      <c r="F1256" s="86">
        <v>1150</v>
      </c>
      <c r="G1256" t="s">
        <v>353</v>
      </c>
      <c r="H1256" t="s">
        <v>387</v>
      </c>
    </row>
    <row r="1257" spans="1:8" x14ac:dyDescent="0.35">
      <c r="A1257" s="189">
        <v>45957</v>
      </c>
      <c r="B1257" t="s">
        <v>484</v>
      </c>
      <c r="C1257" t="s">
        <v>221</v>
      </c>
      <c r="D1257">
        <v>25</v>
      </c>
      <c r="E1257" s="86">
        <v>433.73175999999989</v>
      </c>
      <c r="F1257" s="86">
        <v>10843.293999999998</v>
      </c>
      <c r="G1257" t="s">
        <v>353</v>
      </c>
      <c r="H1257" t="s">
        <v>387</v>
      </c>
    </row>
    <row r="1258" spans="1:8" x14ac:dyDescent="0.35">
      <c r="A1258" s="189">
        <v>45957</v>
      </c>
      <c r="B1258" t="s">
        <v>292</v>
      </c>
      <c r="C1258" t="s">
        <v>201</v>
      </c>
      <c r="D1258">
        <v>1</v>
      </c>
      <c r="E1258" s="86">
        <v>15800</v>
      </c>
      <c r="F1258" s="86">
        <v>15800</v>
      </c>
      <c r="G1258" t="s">
        <v>353</v>
      </c>
      <c r="H1258" t="s">
        <v>387</v>
      </c>
    </row>
    <row r="1259" spans="1:8" x14ac:dyDescent="0.35">
      <c r="A1259" s="189">
        <v>45957</v>
      </c>
      <c r="B1259" t="s">
        <v>52</v>
      </c>
      <c r="C1259" t="s">
        <v>127</v>
      </c>
      <c r="D1259">
        <v>12</v>
      </c>
      <c r="E1259" s="86">
        <v>1400.1636000000001</v>
      </c>
      <c r="F1259" s="86">
        <v>16801.963200000002</v>
      </c>
      <c r="G1259" t="s">
        <v>353</v>
      </c>
      <c r="H1259" t="s">
        <v>387</v>
      </c>
    </row>
    <row r="1260" spans="1:8" x14ac:dyDescent="0.35">
      <c r="A1260" s="189">
        <v>45964</v>
      </c>
      <c r="B1260" t="s">
        <v>59</v>
      </c>
      <c r="C1260" t="s">
        <v>185</v>
      </c>
      <c r="D1260">
        <v>6</v>
      </c>
      <c r="E1260" s="86">
        <v>42350</v>
      </c>
      <c r="F1260" s="86">
        <v>254100</v>
      </c>
      <c r="G1260" t="s">
        <v>389</v>
      </c>
      <c r="H1260" t="s">
        <v>387</v>
      </c>
    </row>
    <row r="1261" spans="1:8" x14ac:dyDescent="0.35">
      <c r="A1261" s="189">
        <v>45964</v>
      </c>
      <c r="B1261" t="s">
        <v>59</v>
      </c>
      <c r="C1261" t="s">
        <v>186</v>
      </c>
      <c r="D1261">
        <v>0.5</v>
      </c>
      <c r="E1261" s="86">
        <v>75020</v>
      </c>
      <c r="F1261" s="86">
        <v>37510</v>
      </c>
      <c r="G1261" t="s">
        <v>389</v>
      </c>
      <c r="H1261" t="s">
        <v>387</v>
      </c>
    </row>
    <row r="1262" spans="1:8" x14ac:dyDescent="0.35">
      <c r="A1262" s="189">
        <v>45964</v>
      </c>
      <c r="B1262" t="s">
        <v>50</v>
      </c>
      <c r="C1262" t="s">
        <v>102</v>
      </c>
      <c r="D1262">
        <v>4</v>
      </c>
      <c r="E1262" s="86">
        <v>6057.6611452499992</v>
      </c>
      <c r="F1262" s="86">
        <v>24230.644580999997</v>
      </c>
      <c r="G1262" t="s">
        <v>389</v>
      </c>
      <c r="H1262" t="s">
        <v>387</v>
      </c>
    </row>
    <row r="1263" spans="1:8" x14ac:dyDescent="0.35">
      <c r="A1263" s="189">
        <v>45964</v>
      </c>
      <c r="B1263" t="s">
        <v>50</v>
      </c>
      <c r="C1263" t="s">
        <v>178</v>
      </c>
      <c r="D1263">
        <v>10</v>
      </c>
      <c r="E1263" s="86">
        <v>820.10000600000001</v>
      </c>
      <c r="F1263" s="86">
        <v>8201.0000600000003</v>
      </c>
      <c r="G1263" t="s">
        <v>389</v>
      </c>
      <c r="H1263" t="s">
        <v>387</v>
      </c>
    </row>
    <row r="1264" spans="1:8" x14ac:dyDescent="0.35">
      <c r="A1264" s="189">
        <v>45964</v>
      </c>
      <c r="B1264" t="s">
        <v>50</v>
      </c>
      <c r="C1264" t="s">
        <v>629</v>
      </c>
      <c r="D1264">
        <v>3.28</v>
      </c>
      <c r="E1264" s="86">
        <v>2153.6524390243903</v>
      </c>
      <c r="F1264" s="86">
        <v>7063.98</v>
      </c>
      <c r="G1264" t="s">
        <v>389</v>
      </c>
      <c r="H1264" t="s">
        <v>387</v>
      </c>
    </row>
    <row r="1265" spans="1:8" x14ac:dyDescent="0.35">
      <c r="A1265" s="189">
        <v>45964</v>
      </c>
      <c r="B1265" t="s">
        <v>50</v>
      </c>
      <c r="C1265" t="s">
        <v>106</v>
      </c>
      <c r="D1265">
        <v>0.4</v>
      </c>
      <c r="E1265" s="86">
        <v>2520.2548525000002</v>
      </c>
      <c r="F1265" s="86">
        <v>1008.1019410000001</v>
      </c>
      <c r="G1265" t="s">
        <v>389</v>
      </c>
      <c r="H1265" t="s">
        <v>387</v>
      </c>
    </row>
    <row r="1266" spans="1:8" x14ac:dyDescent="0.35">
      <c r="A1266" s="189">
        <v>45964</v>
      </c>
      <c r="B1266" t="s">
        <v>50</v>
      </c>
      <c r="C1266" t="s">
        <v>111</v>
      </c>
      <c r="D1266">
        <v>1</v>
      </c>
      <c r="E1266" s="86">
        <v>5648.1565799999998</v>
      </c>
      <c r="F1266" s="86">
        <v>5648.1565799999998</v>
      </c>
      <c r="G1266" t="s">
        <v>389</v>
      </c>
      <c r="H1266" t="s">
        <v>387</v>
      </c>
    </row>
    <row r="1267" spans="1:8" x14ac:dyDescent="0.35">
      <c r="A1267" s="189">
        <v>45964</v>
      </c>
      <c r="B1267" t="s">
        <v>50</v>
      </c>
      <c r="C1267" t="s">
        <v>326</v>
      </c>
      <c r="D1267">
        <v>24</v>
      </c>
      <c r="E1267" s="86">
        <v>86.448449999999994</v>
      </c>
      <c r="F1267" s="86">
        <v>2074.7628</v>
      </c>
      <c r="G1267" t="s">
        <v>389</v>
      </c>
      <c r="H1267" t="s">
        <v>387</v>
      </c>
    </row>
    <row r="1268" spans="1:8" x14ac:dyDescent="0.35">
      <c r="A1268" s="189">
        <v>45964</v>
      </c>
      <c r="B1268" t="s">
        <v>53</v>
      </c>
      <c r="C1268" t="s">
        <v>139</v>
      </c>
      <c r="D1268">
        <v>2</v>
      </c>
      <c r="E1268" s="86">
        <v>899.99800000000005</v>
      </c>
      <c r="F1268" s="86">
        <v>1799.9960000000001</v>
      </c>
      <c r="G1268" t="s">
        <v>389</v>
      </c>
      <c r="H1268" t="s">
        <v>387</v>
      </c>
    </row>
    <row r="1269" spans="1:8" x14ac:dyDescent="0.35">
      <c r="A1269" s="189">
        <v>45964</v>
      </c>
      <c r="B1269" t="s">
        <v>53</v>
      </c>
      <c r="C1269" t="s">
        <v>148</v>
      </c>
      <c r="D1269">
        <v>1</v>
      </c>
      <c r="E1269" s="86">
        <v>8299.994999999999</v>
      </c>
      <c r="F1269" s="86">
        <v>8299.994999999999</v>
      </c>
      <c r="G1269" t="s">
        <v>389</v>
      </c>
      <c r="H1269" t="s">
        <v>387</v>
      </c>
    </row>
    <row r="1270" spans="1:8" x14ac:dyDescent="0.35">
      <c r="A1270" s="189">
        <v>45964</v>
      </c>
      <c r="B1270" t="s">
        <v>53</v>
      </c>
      <c r="C1270" t="s">
        <v>635</v>
      </c>
      <c r="D1270">
        <v>30</v>
      </c>
      <c r="E1270" s="86">
        <v>449.99900000000002</v>
      </c>
      <c r="F1270" s="86">
        <v>13499.970000000001</v>
      </c>
      <c r="G1270" t="s">
        <v>389</v>
      </c>
      <c r="H1270" t="s">
        <v>387</v>
      </c>
    </row>
    <row r="1271" spans="1:8" x14ac:dyDescent="0.35">
      <c r="A1271" s="189">
        <v>45964</v>
      </c>
      <c r="B1271" t="s">
        <v>56</v>
      </c>
      <c r="C1271" t="s">
        <v>168</v>
      </c>
      <c r="D1271">
        <v>1</v>
      </c>
      <c r="E1271" s="86">
        <v>11990</v>
      </c>
      <c r="F1271" s="86">
        <v>11990</v>
      </c>
      <c r="G1271" t="s">
        <v>389</v>
      </c>
      <c r="H1271" t="s">
        <v>387</v>
      </c>
    </row>
    <row r="1272" spans="1:8" x14ac:dyDescent="0.35">
      <c r="A1272" s="189">
        <v>45964</v>
      </c>
      <c r="B1272" t="s">
        <v>66</v>
      </c>
      <c r="C1272" t="s">
        <v>210</v>
      </c>
      <c r="D1272">
        <v>24</v>
      </c>
      <c r="E1272" s="86">
        <v>658.33002399999998</v>
      </c>
      <c r="F1272" s="86">
        <v>15799.920576</v>
      </c>
      <c r="G1272" t="s">
        <v>389</v>
      </c>
      <c r="H1272" t="s">
        <v>387</v>
      </c>
    </row>
    <row r="1273" spans="1:8" x14ac:dyDescent="0.35">
      <c r="A1273" s="189">
        <v>45964</v>
      </c>
      <c r="B1273" t="s">
        <v>66</v>
      </c>
      <c r="C1273" t="s">
        <v>209</v>
      </c>
      <c r="D1273">
        <v>12</v>
      </c>
      <c r="E1273" s="86">
        <v>883.33000800000002</v>
      </c>
      <c r="F1273" s="86">
        <v>10599.960096000001</v>
      </c>
      <c r="G1273" t="s">
        <v>389</v>
      </c>
      <c r="H1273" t="s">
        <v>387</v>
      </c>
    </row>
    <row r="1274" spans="1:8" x14ac:dyDescent="0.35">
      <c r="A1274" s="189">
        <v>45964</v>
      </c>
      <c r="B1274" t="s">
        <v>57</v>
      </c>
      <c r="C1274" t="s">
        <v>269</v>
      </c>
      <c r="D1274">
        <v>9.1999999999999993</v>
      </c>
      <c r="E1274" s="86">
        <v>3722.8806521739129</v>
      </c>
      <c r="F1274" s="86">
        <v>34250.501999999993</v>
      </c>
      <c r="G1274" t="s">
        <v>389</v>
      </c>
      <c r="H1274" t="s">
        <v>387</v>
      </c>
    </row>
    <row r="1275" spans="1:8" x14ac:dyDescent="0.35">
      <c r="A1275" s="189">
        <v>45964</v>
      </c>
      <c r="B1275" t="s">
        <v>736</v>
      </c>
      <c r="C1275" t="s">
        <v>167</v>
      </c>
      <c r="D1275">
        <v>180</v>
      </c>
      <c r="E1275" s="86">
        <v>186.11111111111111</v>
      </c>
      <c r="F1275" s="86">
        <v>33500</v>
      </c>
      <c r="G1275" t="s">
        <v>389</v>
      </c>
      <c r="H1275" t="s">
        <v>387</v>
      </c>
    </row>
    <row r="1276" spans="1:8" x14ac:dyDescent="0.35">
      <c r="A1276" s="189">
        <v>45964</v>
      </c>
      <c r="B1276" t="s">
        <v>62</v>
      </c>
      <c r="C1276" t="s">
        <v>190</v>
      </c>
      <c r="D1276">
        <v>7.0000000000000007E-2</v>
      </c>
      <c r="E1276" s="86">
        <v>57142.857142857138</v>
      </c>
      <c r="F1276" s="86">
        <v>4000</v>
      </c>
      <c r="G1276" t="s">
        <v>389</v>
      </c>
      <c r="H1276" t="s">
        <v>387</v>
      </c>
    </row>
    <row r="1277" spans="1:8" x14ac:dyDescent="0.35">
      <c r="A1277" s="189">
        <v>45964</v>
      </c>
      <c r="B1277" t="s">
        <v>665</v>
      </c>
      <c r="C1277" t="s">
        <v>193</v>
      </c>
      <c r="D1277">
        <v>16</v>
      </c>
      <c r="E1277" s="86">
        <v>3400.0001750000001</v>
      </c>
      <c r="F1277" s="86">
        <v>54400.002800000002</v>
      </c>
      <c r="G1277" t="s">
        <v>389</v>
      </c>
      <c r="H1277" t="s">
        <v>387</v>
      </c>
    </row>
    <row r="1278" spans="1:8" x14ac:dyDescent="0.35">
      <c r="A1278" s="189">
        <v>45964</v>
      </c>
      <c r="B1278" t="s">
        <v>54</v>
      </c>
      <c r="C1278" t="s">
        <v>157</v>
      </c>
      <c r="D1278">
        <v>2</v>
      </c>
      <c r="E1278" s="86">
        <v>5300</v>
      </c>
      <c r="F1278" s="86">
        <v>10600</v>
      </c>
      <c r="G1278" t="s">
        <v>389</v>
      </c>
      <c r="H1278" t="s">
        <v>387</v>
      </c>
    </row>
    <row r="1279" spans="1:8" x14ac:dyDescent="0.35">
      <c r="A1279" s="189">
        <v>45964</v>
      </c>
      <c r="B1279" t="s">
        <v>54</v>
      </c>
      <c r="C1279" t="s">
        <v>229</v>
      </c>
      <c r="D1279">
        <v>14</v>
      </c>
      <c r="E1279" s="86">
        <v>928.57142857142844</v>
      </c>
      <c r="F1279" s="86">
        <v>12999.999999999998</v>
      </c>
      <c r="G1279" t="s">
        <v>389</v>
      </c>
      <c r="H1279" t="s">
        <v>387</v>
      </c>
    </row>
    <row r="1280" spans="1:8" x14ac:dyDescent="0.35">
      <c r="A1280" s="189">
        <v>45964</v>
      </c>
      <c r="B1280" t="s">
        <v>54</v>
      </c>
      <c r="C1280" t="s">
        <v>514</v>
      </c>
      <c r="D1280">
        <v>6</v>
      </c>
      <c r="E1280" s="86">
        <v>6800</v>
      </c>
      <c r="F1280" s="86">
        <v>40800</v>
      </c>
      <c r="G1280" t="s">
        <v>389</v>
      </c>
      <c r="H1280" t="s">
        <v>387</v>
      </c>
    </row>
    <row r="1281" spans="1:8" x14ac:dyDescent="0.35">
      <c r="A1281" s="189">
        <v>45964</v>
      </c>
      <c r="B1281" t="s">
        <v>54</v>
      </c>
      <c r="C1281" t="s">
        <v>154</v>
      </c>
      <c r="D1281">
        <v>1</v>
      </c>
      <c r="E1281" s="86">
        <v>2800</v>
      </c>
      <c r="F1281" s="86">
        <v>2800</v>
      </c>
      <c r="G1281" t="s">
        <v>389</v>
      </c>
      <c r="H1281" t="s">
        <v>387</v>
      </c>
    </row>
    <row r="1282" spans="1:8" x14ac:dyDescent="0.35">
      <c r="A1282" s="189">
        <v>45964</v>
      </c>
      <c r="B1282" t="s">
        <v>54</v>
      </c>
      <c r="C1282" t="s">
        <v>262</v>
      </c>
      <c r="D1282">
        <v>0.5</v>
      </c>
      <c r="E1282" s="86">
        <v>2000</v>
      </c>
      <c r="F1282" s="86">
        <v>1000</v>
      </c>
      <c r="G1282" t="s">
        <v>389</v>
      </c>
      <c r="H1282" t="s">
        <v>387</v>
      </c>
    </row>
    <row r="1283" spans="1:8" x14ac:dyDescent="0.35">
      <c r="A1283" s="189">
        <v>45964</v>
      </c>
      <c r="B1283" t="s">
        <v>54</v>
      </c>
      <c r="C1283" t="s">
        <v>165</v>
      </c>
      <c r="D1283">
        <v>0.27500000000000002</v>
      </c>
      <c r="E1283" s="86">
        <v>11111.111111111108</v>
      </c>
      <c r="F1283" s="86">
        <v>3055.5555555555547</v>
      </c>
      <c r="G1283" t="s">
        <v>389</v>
      </c>
      <c r="H1283" t="s">
        <v>387</v>
      </c>
    </row>
    <row r="1284" spans="1:8" x14ac:dyDescent="0.35">
      <c r="A1284" s="189">
        <v>45964</v>
      </c>
      <c r="B1284" t="s">
        <v>54</v>
      </c>
      <c r="C1284" t="s">
        <v>28</v>
      </c>
      <c r="D1284">
        <v>1</v>
      </c>
      <c r="E1284" s="86">
        <v>3500</v>
      </c>
      <c r="F1284" s="86">
        <v>3500</v>
      </c>
      <c r="G1284" t="s">
        <v>389</v>
      </c>
      <c r="H1284" t="s">
        <v>387</v>
      </c>
    </row>
    <row r="1285" spans="1:8" x14ac:dyDescent="0.35">
      <c r="A1285" s="189">
        <v>45964</v>
      </c>
      <c r="B1285" t="s">
        <v>54</v>
      </c>
      <c r="C1285" t="s">
        <v>45</v>
      </c>
      <c r="D1285">
        <v>1</v>
      </c>
      <c r="E1285" s="86">
        <v>950</v>
      </c>
      <c r="F1285" s="86">
        <v>950</v>
      </c>
      <c r="G1285" t="s">
        <v>389</v>
      </c>
      <c r="H1285" t="s">
        <v>387</v>
      </c>
    </row>
    <row r="1286" spans="1:8" x14ac:dyDescent="0.35">
      <c r="A1286" s="189">
        <v>45964</v>
      </c>
      <c r="B1286" t="s">
        <v>539</v>
      </c>
      <c r="C1286" t="s">
        <v>530</v>
      </c>
      <c r="D1286">
        <v>0.25</v>
      </c>
      <c r="E1286" s="86">
        <v>145200</v>
      </c>
      <c r="F1286" s="86">
        <v>36300</v>
      </c>
      <c r="G1286" t="s">
        <v>389</v>
      </c>
      <c r="H1286" t="s">
        <v>387</v>
      </c>
    </row>
    <row r="1287" spans="1:8" x14ac:dyDescent="0.35">
      <c r="A1287" s="189">
        <v>45964</v>
      </c>
      <c r="B1287" t="s">
        <v>539</v>
      </c>
      <c r="C1287" t="s">
        <v>529</v>
      </c>
      <c r="D1287">
        <v>0.25</v>
      </c>
      <c r="E1287" s="86">
        <v>145200</v>
      </c>
      <c r="F1287" s="86">
        <v>36300</v>
      </c>
      <c r="G1287" t="s">
        <v>389</v>
      </c>
      <c r="H1287" t="s">
        <v>387</v>
      </c>
    </row>
    <row r="1288" spans="1:8" x14ac:dyDescent="0.35">
      <c r="A1288" s="189">
        <v>45964</v>
      </c>
      <c r="B1288" t="s">
        <v>52</v>
      </c>
      <c r="C1288" t="s">
        <v>127</v>
      </c>
      <c r="D1288">
        <v>60</v>
      </c>
      <c r="E1288" s="86">
        <v>1400.1636000000001</v>
      </c>
      <c r="F1288" s="86">
        <v>84009.816000000006</v>
      </c>
      <c r="G1288" t="s">
        <v>389</v>
      </c>
      <c r="H1288" t="s">
        <v>387</v>
      </c>
    </row>
    <row r="1289" spans="1:8" x14ac:dyDescent="0.35">
      <c r="A1289" s="189">
        <v>45964</v>
      </c>
      <c r="B1289" t="s">
        <v>52</v>
      </c>
      <c r="C1289" t="s">
        <v>128</v>
      </c>
      <c r="D1289">
        <v>12</v>
      </c>
      <c r="E1289" s="86">
        <v>1400.1636000000001</v>
      </c>
      <c r="F1289" s="86">
        <v>16801.963200000002</v>
      </c>
      <c r="G1289" t="s">
        <v>389</v>
      </c>
      <c r="H1289" t="s">
        <v>387</v>
      </c>
    </row>
    <row r="1290" spans="1:8" x14ac:dyDescent="0.35">
      <c r="A1290" s="189">
        <v>45964</v>
      </c>
      <c r="B1290" t="s">
        <v>348</v>
      </c>
      <c r="C1290" t="s">
        <v>247</v>
      </c>
      <c r="D1290">
        <v>25</v>
      </c>
      <c r="E1290" s="86">
        <v>1069.1199999999999</v>
      </c>
      <c r="F1290" s="86">
        <v>26727.999999999996</v>
      </c>
      <c r="G1290" t="s">
        <v>353</v>
      </c>
      <c r="H1290" t="s">
        <v>387</v>
      </c>
    </row>
    <row r="1291" spans="1:8" x14ac:dyDescent="0.35">
      <c r="A1291" s="189">
        <v>45964</v>
      </c>
      <c r="B1291" t="s">
        <v>348</v>
      </c>
      <c r="C1291" t="s">
        <v>248</v>
      </c>
      <c r="D1291">
        <v>25</v>
      </c>
      <c r="E1291" s="86">
        <v>1393.24</v>
      </c>
      <c r="F1291" s="86">
        <v>34831</v>
      </c>
      <c r="G1291" t="s">
        <v>353</v>
      </c>
      <c r="H1291" t="s">
        <v>387</v>
      </c>
    </row>
    <row r="1292" spans="1:8" x14ac:dyDescent="0.35">
      <c r="A1292" s="189">
        <v>45964</v>
      </c>
      <c r="B1292" t="s">
        <v>603</v>
      </c>
      <c r="C1292" t="s">
        <v>251</v>
      </c>
      <c r="D1292">
        <v>1</v>
      </c>
      <c r="E1292" s="86">
        <v>3325.8059999999996</v>
      </c>
      <c r="F1292" s="86">
        <v>3325.8059999999996</v>
      </c>
      <c r="G1292" t="s">
        <v>353</v>
      </c>
      <c r="H1292" t="s">
        <v>387</v>
      </c>
    </row>
    <row r="1293" spans="1:8" x14ac:dyDescent="0.35">
      <c r="A1293" s="189">
        <v>45964</v>
      </c>
      <c r="B1293" t="s">
        <v>239</v>
      </c>
      <c r="C1293" t="s">
        <v>236</v>
      </c>
      <c r="D1293">
        <v>1</v>
      </c>
      <c r="E1293" s="86">
        <v>11789.998</v>
      </c>
      <c r="F1293" s="86">
        <v>11789.998</v>
      </c>
      <c r="G1293" t="s">
        <v>353</v>
      </c>
      <c r="H1293" t="s">
        <v>387</v>
      </c>
    </row>
    <row r="1294" spans="1:8" x14ac:dyDescent="0.35">
      <c r="A1294" s="189">
        <v>45964</v>
      </c>
      <c r="B1294" t="s">
        <v>239</v>
      </c>
      <c r="C1294" t="s">
        <v>235</v>
      </c>
      <c r="D1294">
        <v>1</v>
      </c>
      <c r="E1294" s="86">
        <v>11789.998</v>
      </c>
      <c r="F1294" s="86">
        <v>11789.998</v>
      </c>
      <c r="G1294" t="s">
        <v>353</v>
      </c>
      <c r="H1294" t="s">
        <v>387</v>
      </c>
    </row>
    <row r="1295" spans="1:8" x14ac:dyDescent="0.35">
      <c r="A1295" s="189">
        <v>45964</v>
      </c>
      <c r="B1295" t="s">
        <v>239</v>
      </c>
      <c r="C1295" t="s">
        <v>237</v>
      </c>
      <c r="D1295">
        <v>1</v>
      </c>
      <c r="E1295" s="86">
        <v>1557.9960000000001</v>
      </c>
      <c r="F1295" s="86">
        <v>1557.9960000000001</v>
      </c>
      <c r="G1295" t="s">
        <v>353</v>
      </c>
      <c r="H1295" t="s">
        <v>387</v>
      </c>
    </row>
    <row r="1296" spans="1:8" x14ac:dyDescent="0.35">
      <c r="A1296" s="189">
        <v>45964</v>
      </c>
      <c r="B1296" t="s">
        <v>239</v>
      </c>
      <c r="C1296" t="s">
        <v>237</v>
      </c>
      <c r="D1296">
        <v>3</v>
      </c>
      <c r="E1296" s="86">
        <v>1557.9960000000001</v>
      </c>
      <c r="F1296" s="86">
        <v>4673.9880000000003</v>
      </c>
      <c r="G1296" t="s">
        <v>353</v>
      </c>
      <c r="H1296" t="s">
        <v>387</v>
      </c>
    </row>
    <row r="1297" spans="1:8" x14ac:dyDescent="0.35">
      <c r="A1297" s="189">
        <v>45964</v>
      </c>
      <c r="B1297" t="s">
        <v>239</v>
      </c>
      <c r="C1297" t="s">
        <v>237</v>
      </c>
      <c r="D1297">
        <v>1</v>
      </c>
      <c r="E1297" s="86">
        <v>1557.9960000000001</v>
      </c>
      <c r="F1297" s="86">
        <v>1557.9960000000001</v>
      </c>
      <c r="G1297" t="s">
        <v>353</v>
      </c>
      <c r="H1297" t="s">
        <v>387</v>
      </c>
    </row>
    <row r="1298" spans="1:8" x14ac:dyDescent="0.35">
      <c r="A1298" s="189">
        <v>45964</v>
      </c>
      <c r="B1298" t="s">
        <v>239</v>
      </c>
      <c r="C1298" t="s">
        <v>237</v>
      </c>
      <c r="D1298">
        <v>1</v>
      </c>
      <c r="E1298" s="86">
        <v>1557.9960000000001</v>
      </c>
      <c r="F1298" s="86">
        <v>1557.9960000000001</v>
      </c>
      <c r="G1298" t="s">
        <v>353</v>
      </c>
      <c r="H1298" t="s">
        <v>387</v>
      </c>
    </row>
    <row r="1299" spans="1:8" x14ac:dyDescent="0.35">
      <c r="A1299" s="189">
        <v>45964</v>
      </c>
      <c r="B1299" t="s">
        <v>239</v>
      </c>
      <c r="C1299" t="s">
        <v>237</v>
      </c>
      <c r="D1299">
        <v>1</v>
      </c>
      <c r="E1299" s="86">
        <v>1557.9960000000001</v>
      </c>
      <c r="F1299" s="86">
        <v>1557.9960000000001</v>
      </c>
      <c r="G1299" t="s">
        <v>353</v>
      </c>
      <c r="H1299" t="s">
        <v>387</v>
      </c>
    </row>
    <row r="1300" spans="1:8" x14ac:dyDescent="0.35">
      <c r="A1300" s="189">
        <v>45964</v>
      </c>
      <c r="B1300" t="s">
        <v>54</v>
      </c>
      <c r="C1300" t="s">
        <v>154</v>
      </c>
      <c r="D1300">
        <v>1</v>
      </c>
      <c r="E1300" s="86">
        <v>2800</v>
      </c>
      <c r="F1300" s="86">
        <v>2800</v>
      </c>
      <c r="G1300" t="s">
        <v>353</v>
      </c>
      <c r="H1300" t="s">
        <v>387</v>
      </c>
    </row>
    <row r="1301" spans="1:8" x14ac:dyDescent="0.35">
      <c r="A1301" s="189">
        <v>45964</v>
      </c>
      <c r="B1301" t="s">
        <v>54</v>
      </c>
      <c r="C1301" t="s">
        <v>156</v>
      </c>
      <c r="D1301">
        <v>1</v>
      </c>
      <c r="E1301" s="86">
        <v>3200</v>
      </c>
      <c r="F1301" s="86">
        <v>3200</v>
      </c>
      <c r="G1301" t="s">
        <v>353</v>
      </c>
      <c r="H1301" t="s">
        <v>387</v>
      </c>
    </row>
    <row r="1302" spans="1:8" x14ac:dyDescent="0.35">
      <c r="A1302" s="189">
        <v>45964</v>
      </c>
      <c r="B1302" t="s">
        <v>53</v>
      </c>
      <c r="C1302" t="s">
        <v>137</v>
      </c>
      <c r="D1302">
        <v>1</v>
      </c>
      <c r="E1302" s="86">
        <v>6699.9998999999989</v>
      </c>
      <c r="F1302" s="86">
        <v>6699.9998999999989</v>
      </c>
      <c r="G1302" t="s">
        <v>353</v>
      </c>
      <c r="H1302" t="s">
        <v>387</v>
      </c>
    </row>
    <row r="1303" spans="1:8" x14ac:dyDescent="0.35">
      <c r="A1303" s="189">
        <v>45964</v>
      </c>
      <c r="B1303" t="s">
        <v>53</v>
      </c>
      <c r="C1303" t="s">
        <v>667</v>
      </c>
      <c r="D1303">
        <v>2</v>
      </c>
      <c r="E1303" s="86">
        <v>1200.0054</v>
      </c>
      <c r="F1303" s="86">
        <v>2400.0108</v>
      </c>
      <c r="G1303" t="s">
        <v>353</v>
      </c>
      <c r="H1303" t="s">
        <v>387</v>
      </c>
    </row>
    <row r="1304" spans="1:8" x14ac:dyDescent="0.35">
      <c r="A1304" s="189">
        <v>45964</v>
      </c>
      <c r="B1304" t="s">
        <v>56</v>
      </c>
      <c r="C1304" t="s">
        <v>168</v>
      </c>
      <c r="D1304">
        <v>1</v>
      </c>
      <c r="E1304" s="86">
        <v>11990</v>
      </c>
      <c r="F1304" s="86">
        <v>11990</v>
      </c>
      <c r="G1304" t="s">
        <v>353</v>
      </c>
      <c r="H1304" t="s">
        <v>387</v>
      </c>
    </row>
    <row r="1305" spans="1:8" x14ac:dyDescent="0.35">
      <c r="A1305" s="189">
        <v>45964</v>
      </c>
      <c r="B1305" t="s">
        <v>346</v>
      </c>
      <c r="C1305" t="s">
        <v>331</v>
      </c>
      <c r="D1305">
        <v>5</v>
      </c>
      <c r="E1305" s="86">
        <v>9014.5350899999994</v>
      </c>
      <c r="F1305" s="86">
        <v>45072.675449999995</v>
      </c>
      <c r="G1305" t="s">
        <v>353</v>
      </c>
      <c r="H1305" t="s">
        <v>387</v>
      </c>
    </row>
    <row r="1306" spans="1:8" x14ac:dyDescent="0.35">
      <c r="A1306" s="189">
        <v>45964</v>
      </c>
      <c r="B1306" t="s">
        <v>346</v>
      </c>
      <c r="C1306" t="s">
        <v>333</v>
      </c>
      <c r="D1306">
        <v>3.5</v>
      </c>
      <c r="E1306" s="86">
        <v>10436.292471000001</v>
      </c>
      <c r="F1306" s="86">
        <v>36527.023648500006</v>
      </c>
      <c r="G1306" t="s">
        <v>353</v>
      </c>
      <c r="H1306" t="s">
        <v>387</v>
      </c>
    </row>
    <row r="1307" spans="1:8" x14ac:dyDescent="0.35">
      <c r="A1307" s="189">
        <v>45964</v>
      </c>
      <c r="B1307" t="s">
        <v>57</v>
      </c>
      <c r="C1307" t="s">
        <v>174</v>
      </c>
      <c r="D1307">
        <v>0.5</v>
      </c>
      <c r="E1307" s="86">
        <v>10164.459800000001</v>
      </c>
      <c r="F1307" s="86">
        <v>5082.2299000000003</v>
      </c>
      <c r="G1307" t="s">
        <v>353</v>
      </c>
      <c r="H1307" t="s">
        <v>387</v>
      </c>
    </row>
    <row r="1308" spans="1:8" x14ac:dyDescent="0.35">
      <c r="A1308" s="189">
        <v>45964</v>
      </c>
      <c r="B1308" t="s">
        <v>736</v>
      </c>
      <c r="C1308" t="s">
        <v>167</v>
      </c>
      <c r="D1308">
        <v>180</v>
      </c>
      <c r="E1308" s="86">
        <v>186.11111111111111</v>
      </c>
      <c r="F1308" s="86">
        <v>33500</v>
      </c>
      <c r="G1308" t="s">
        <v>353</v>
      </c>
      <c r="H1308" t="s">
        <v>387</v>
      </c>
    </row>
    <row r="1309" spans="1:8" x14ac:dyDescent="0.35">
      <c r="A1309" s="189">
        <v>45964</v>
      </c>
      <c r="B1309" t="s">
        <v>685</v>
      </c>
      <c r="C1309" t="s">
        <v>309</v>
      </c>
      <c r="D1309">
        <v>1</v>
      </c>
      <c r="E1309" s="86">
        <v>30200.002799999998</v>
      </c>
      <c r="F1309" s="86">
        <v>30200.002799999998</v>
      </c>
      <c r="G1309" t="s">
        <v>353</v>
      </c>
      <c r="H1309" t="s">
        <v>387</v>
      </c>
    </row>
    <row r="1310" spans="1:8" x14ac:dyDescent="0.35">
      <c r="A1310" s="189">
        <v>45964</v>
      </c>
      <c r="B1310" t="s">
        <v>607</v>
      </c>
      <c r="C1310" t="s">
        <v>482</v>
      </c>
      <c r="D1310">
        <v>5</v>
      </c>
      <c r="E1310" s="86">
        <v>1469.9999600000001</v>
      </c>
      <c r="F1310" s="86">
        <v>7349.9998000000005</v>
      </c>
      <c r="G1310" t="s">
        <v>353</v>
      </c>
      <c r="H1310" t="s">
        <v>387</v>
      </c>
    </row>
    <row r="1311" spans="1:8" x14ac:dyDescent="0.35">
      <c r="A1311" s="189">
        <v>45971</v>
      </c>
      <c r="B1311" t="s">
        <v>357</v>
      </c>
      <c r="C1311" t="s">
        <v>419</v>
      </c>
      <c r="D1311">
        <v>1</v>
      </c>
      <c r="E1311" s="86">
        <v>18000</v>
      </c>
      <c r="F1311" s="86">
        <v>18000</v>
      </c>
      <c r="G1311" t="s">
        <v>389</v>
      </c>
      <c r="H1311" t="s">
        <v>387</v>
      </c>
    </row>
    <row r="1312" spans="1:8" x14ac:dyDescent="0.35">
      <c r="A1312" s="189">
        <v>45971</v>
      </c>
      <c r="B1312" t="s">
        <v>59</v>
      </c>
      <c r="C1312" t="s">
        <v>185</v>
      </c>
      <c r="D1312">
        <v>6</v>
      </c>
      <c r="E1312" s="86">
        <v>36500</v>
      </c>
      <c r="F1312" s="86">
        <v>219000</v>
      </c>
      <c r="G1312" t="s">
        <v>389</v>
      </c>
      <c r="H1312" t="s">
        <v>387</v>
      </c>
    </row>
    <row r="1313" spans="1:8" x14ac:dyDescent="0.35">
      <c r="A1313" s="189">
        <v>45971</v>
      </c>
      <c r="B1313" t="s">
        <v>59</v>
      </c>
      <c r="C1313" t="s">
        <v>186</v>
      </c>
      <c r="D1313">
        <v>0.75</v>
      </c>
      <c r="E1313" s="86">
        <v>78246.666666666672</v>
      </c>
      <c r="F1313" s="86">
        <v>58685</v>
      </c>
      <c r="G1313" t="s">
        <v>389</v>
      </c>
      <c r="H1313" t="s">
        <v>387</v>
      </c>
    </row>
    <row r="1314" spans="1:8" x14ac:dyDescent="0.35">
      <c r="A1314" s="189">
        <v>45971</v>
      </c>
      <c r="B1314" t="s">
        <v>50</v>
      </c>
      <c r="C1314" t="s">
        <v>315</v>
      </c>
      <c r="D1314">
        <v>3.5</v>
      </c>
      <c r="E1314" s="86">
        <v>12975.942595</v>
      </c>
      <c r="F1314" s="86">
        <v>45415.799082500002</v>
      </c>
      <c r="G1314" t="s">
        <v>389</v>
      </c>
      <c r="H1314" t="s">
        <v>387</v>
      </c>
    </row>
    <row r="1315" spans="1:8" x14ac:dyDescent="0.35">
      <c r="A1315" s="189">
        <v>45971</v>
      </c>
      <c r="B1315" t="s">
        <v>50</v>
      </c>
      <c r="C1315" t="s">
        <v>104</v>
      </c>
      <c r="D1315">
        <v>3.5</v>
      </c>
      <c r="E1315" s="86">
        <v>8046.8533200000002</v>
      </c>
      <c r="F1315" s="86">
        <v>28163.98662</v>
      </c>
      <c r="G1315" t="s">
        <v>389</v>
      </c>
      <c r="H1315" t="s">
        <v>387</v>
      </c>
    </row>
    <row r="1316" spans="1:8" x14ac:dyDescent="0.35">
      <c r="A1316" s="189">
        <v>45971</v>
      </c>
      <c r="B1316" t="s">
        <v>50</v>
      </c>
      <c r="C1316" t="s">
        <v>102</v>
      </c>
      <c r="D1316">
        <v>1</v>
      </c>
      <c r="E1316" s="86">
        <v>6057.3586452499994</v>
      </c>
      <c r="F1316" s="86">
        <v>6057.3586452499994</v>
      </c>
      <c r="G1316" t="s">
        <v>389</v>
      </c>
      <c r="H1316" t="s">
        <v>387</v>
      </c>
    </row>
    <row r="1317" spans="1:8" x14ac:dyDescent="0.35">
      <c r="A1317" s="189">
        <v>45971</v>
      </c>
      <c r="B1317" t="s">
        <v>50</v>
      </c>
      <c r="C1317" t="s">
        <v>106</v>
      </c>
      <c r="D1317">
        <v>2</v>
      </c>
      <c r="E1317" s="86">
        <v>1008.101941</v>
      </c>
      <c r="F1317" s="86">
        <v>2016.203882</v>
      </c>
      <c r="G1317" t="s">
        <v>389</v>
      </c>
      <c r="H1317" t="s">
        <v>387</v>
      </c>
    </row>
    <row r="1318" spans="1:8" x14ac:dyDescent="0.35">
      <c r="A1318" s="189">
        <v>45971</v>
      </c>
      <c r="B1318" t="s">
        <v>50</v>
      </c>
      <c r="C1318" t="s">
        <v>107</v>
      </c>
      <c r="D1318">
        <v>1</v>
      </c>
      <c r="E1318" s="86">
        <v>2258.2334059999998</v>
      </c>
      <c r="F1318" s="86">
        <v>2258.2334059999998</v>
      </c>
      <c r="G1318" t="s">
        <v>389</v>
      </c>
      <c r="H1318" t="s">
        <v>387</v>
      </c>
    </row>
    <row r="1319" spans="1:8" x14ac:dyDescent="0.35">
      <c r="A1319" s="189">
        <v>45971</v>
      </c>
      <c r="B1319" t="s">
        <v>50</v>
      </c>
      <c r="C1319" t="s">
        <v>110</v>
      </c>
      <c r="D1319">
        <v>6</v>
      </c>
      <c r="E1319" s="86">
        <v>4429.0033333333331</v>
      </c>
      <c r="F1319" s="86">
        <v>26574.019999999997</v>
      </c>
      <c r="G1319" t="s">
        <v>389</v>
      </c>
      <c r="H1319" t="s">
        <v>387</v>
      </c>
    </row>
    <row r="1320" spans="1:8" x14ac:dyDescent="0.35">
      <c r="A1320" s="189">
        <v>45971</v>
      </c>
      <c r="B1320" t="s">
        <v>50</v>
      </c>
      <c r="C1320" t="s">
        <v>326</v>
      </c>
      <c r="D1320">
        <v>2</v>
      </c>
      <c r="E1320" s="86">
        <v>86.448449999999994</v>
      </c>
      <c r="F1320" s="86">
        <v>172.89689999999999</v>
      </c>
      <c r="G1320" t="s">
        <v>389</v>
      </c>
      <c r="H1320" t="s">
        <v>387</v>
      </c>
    </row>
    <row r="1321" spans="1:8" x14ac:dyDescent="0.35">
      <c r="A1321" s="189">
        <v>45971</v>
      </c>
      <c r="B1321" t="s">
        <v>53</v>
      </c>
      <c r="C1321" t="s">
        <v>635</v>
      </c>
      <c r="D1321">
        <v>50</v>
      </c>
      <c r="E1321" s="86">
        <v>449.99900000000002</v>
      </c>
      <c r="F1321" s="86">
        <v>22499.95</v>
      </c>
      <c r="G1321" t="s">
        <v>389</v>
      </c>
      <c r="H1321" t="s">
        <v>387</v>
      </c>
    </row>
    <row r="1322" spans="1:8" x14ac:dyDescent="0.35">
      <c r="A1322" s="189">
        <v>45971</v>
      </c>
      <c r="B1322" t="s">
        <v>53</v>
      </c>
      <c r="C1322" t="s">
        <v>138</v>
      </c>
      <c r="D1322">
        <v>100</v>
      </c>
      <c r="E1322" s="86">
        <v>19.999969</v>
      </c>
      <c r="F1322" s="86">
        <v>1999.9969000000001</v>
      </c>
      <c r="G1322" t="s">
        <v>389</v>
      </c>
      <c r="H1322" t="s">
        <v>387</v>
      </c>
    </row>
    <row r="1323" spans="1:8" x14ac:dyDescent="0.35">
      <c r="A1323" s="189">
        <v>45971</v>
      </c>
      <c r="B1323" t="s">
        <v>53</v>
      </c>
      <c r="C1323" t="s">
        <v>447</v>
      </c>
      <c r="D1323">
        <v>30</v>
      </c>
      <c r="E1323" s="86">
        <v>37.159100000000002</v>
      </c>
      <c r="F1323" s="86">
        <v>1114.7730000000001</v>
      </c>
      <c r="G1323" t="s">
        <v>389</v>
      </c>
      <c r="H1323" t="s">
        <v>387</v>
      </c>
    </row>
    <row r="1324" spans="1:8" x14ac:dyDescent="0.35">
      <c r="A1324" s="189">
        <v>45971</v>
      </c>
      <c r="B1324" t="s">
        <v>53</v>
      </c>
      <c r="C1324" t="s">
        <v>141</v>
      </c>
      <c r="D1324">
        <v>3</v>
      </c>
      <c r="E1324" s="86">
        <v>400.00179999999995</v>
      </c>
      <c r="F1324" s="86">
        <v>1200.0053999999998</v>
      </c>
      <c r="G1324" t="s">
        <v>389</v>
      </c>
      <c r="H1324" t="s">
        <v>387</v>
      </c>
    </row>
    <row r="1325" spans="1:8" x14ac:dyDescent="0.35">
      <c r="A1325" s="189">
        <v>45971</v>
      </c>
      <c r="B1325" t="s">
        <v>53</v>
      </c>
      <c r="C1325" t="s">
        <v>289</v>
      </c>
      <c r="D1325">
        <v>30</v>
      </c>
      <c r="E1325" s="86">
        <v>130.00239999999999</v>
      </c>
      <c r="F1325" s="86">
        <v>3900.0719999999997</v>
      </c>
      <c r="G1325" t="s">
        <v>389</v>
      </c>
      <c r="H1325" t="s">
        <v>387</v>
      </c>
    </row>
    <row r="1326" spans="1:8" x14ac:dyDescent="0.35">
      <c r="A1326" s="189">
        <v>45971</v>
      </c>
      <c r="B1326" t="s">
        <v>53</v>
      </c>
      <c r="C1326" t="s">
        <v>150</v>
      </c>
      <c r="D1326">
        <v>20</v>
      </c>
      <c r="E1326" s="86">
        <v>550.00549999999998</v>
      </c>
      <c r="F1326" s="86">
        <v>11000.11</v>
      </c>
      <c r="G1326" t="s">
        <v>389</v>
      </c>
      <c r="H1326" t="s">
        <v>387</v>
      </c>
    </row>
    <row r="1327" spans="1:8" x14ac:dyDescent="0.35">
      <c r="A1327" s="189">
        <v>45971</v>
      </c>
      <c r="B1327" t="s">
        <v>66</v>
      </c>
      <c r="C1327" t="s">
        <v>210</v>
      </c>
      <c r="D1327">
        <v>24</v>
      </c>
      <c r="E1327" s="86">
        <v>725.00005599999997</v>
      </c>
      <c r="F1327" s="86">
        <v>17400.001344</v>
      </c>
      <c r="G1327" t="s">
        <v>389</v>
      </c>
      <c r="H1327" t="s">
        <v>387</v>
      </c>
    </row>
    <row r="1328" spans="1:8" x14ac:dyDescent="0.35">
      <c r="A1328" s="189">
        <v>45971</v>
      </c>
      <c r="B1328" t="s">
        <v>66</v>
      </c>
      <c r="C1328" t="s">
        <v>211</v>
      </c>
      <c r="D1328">
        <v>24</v>
      </c>
      <c r="E1328" s="86">
        <v>658.33002399999998</v>
      </c>
      <c r="F1328" s="86">
        <v>15799.920576</v>
      </c>
      <c r="G1328" t="s">
        <v>389</v>
      </c>
      <c r="H1328" t="s">
        <v>387</v>
      </c>
    </row>
    <row r="1329" spans="1:8" x14ac:dyDescent="0.35">
      <c r="A1329" s="189">
        <v>45971</v>
      </c>
      <c r="B1329" t="s">
        <v>57</v>
      </c>
      <c r="C1329" t="s">
        <v>774</v>
      </c>
      <c r="D1329">
        <v>1</v>
      </c>
      <c r="E1329" s="86">
        <v>6226.9624999999996</v>
      </c>
      <c r="F1329" s="86">
        <v>6226.9624999999996</v>
      </c>
      <c r="G1329" t="s">
        <v>389</v>
      </c>
      <c r="H1329" t="s">
        <v>387</v>
      </c>
    </row>
    <row r="1330" spans="1:8" x14ac:dyDescent="0.35">
      <c r="A1330" s="189">
        <v>45971</v>
      </c>
      <c r="B1330" t="s">
        <v>51</v>
      </c>
      <c r="C1330" t="s">
        <v>125</v>
      </c>
      <c r="D1330">
        <v>1</v>
      </c>
      <c r="E1330" s="86">
        <v>9556</v>
      </c>
      <c r="F1330" s="86">
        <v>9556</v>
      </c>
      <c r="G1330" t="s">
        <v>389</v>
      </c>
      <c r="H1330" t="s">
        <v>387</v>
      </c>
    </row>
    <row r="1331" spans="1:8" x14ac:dyDescent="0.35">
      <c r="A1331" s="189">
        <v>45971</v>
      </c>
      <c r="B1331" t="s">
        <v>62</v>
      </c>
      <c r="C1331" t="s">
        <v>190</v>
      </c>
      <c r="D1331">
        <v>7.0000000000000007E-2</v>
      </c>
      <c r="E1331" s="86">
        <v>57142.857142857138</v>
      </c>
      <c r="F1331" s="86">
        <v>4000</v>
      </c>
      <c r="G1331" t="s">
        <v>389</v>
      </c>
      <c r="H1331" t="s">
        <v>387</v>
      </c>
    </row>
    <row r="1332" spans="1:8" x14ac:dyDescent="0.35">
      <c r="A1332" s="189">
        <v>45971</v>
      </c>
      <c r="B1332" t="s">
        <v>736</v>
      </c>
      <c r="C1332" t="s">
        <v>167</v>
      </c>
      <c r="D1332">
        <v>180</v>
      </c>
      <c r="E1332" s="86">
        <v>186.11111111111111</v>
      </c>
      <c r="F1332" s="86">
        <v>33500</v>
      </c>
      <c r="G1332" t="s">
        <v>389</v>
      </c>
      <c r="H1332" t="s">
        <v>387</v>
      </c>
    </row>
    <row r="1333" spans="1:8" x14ac:dyDescent="0.35">
      <c r="A1333" s="189">
        <v>45971</v>
      </c>
      <c r="B1333" t="s">
        <v>54</v>
      </c>
      <c r="C1333" t="s">
        <v>550</v>
      </c>
      <c r="D1333">
        <v>1</v>
      </c>
      <c r="E1333" s="86">
        <v>2857.1428571428573</v>
      </c>
      <c r="F1333" s="86">
        <v>2857.1428571428573</v>
      </c>
      <c r="G1333" t="s">
        <v>389</v>
      </c>
      <c r="H1333" t="s">
        <v>387</v>
      </c>
    </row>
    <row r="1334" spans="1:8" x14ac:dyDescent="0.35">
      <c r="A1334" s="189">
        <v>45971</v>
      </c>
      <c r="B1334" t="s">
        <v>54</v>
      </c>
      <c r="C1334" t="s">
        <v>503</v>
      </c>
      <c r="D1334">
        <v>0.5</v>
      </c>
      <c r="E1334" s="86">
        <v>8800</v>
      </c>
      <c r="F1334" s="86">
        <v>4400</v>
      </c>
      <c r="G1334" t="s">
        <v>389</v>
      </c>
      <c r="H1334" t="s">
        <v>387</v>
      </c>
    </row>
    <row r="1335" spans="1:8" x14ac:dyDescent="0.35">
      <c r="A1335" s="189">
        <v>45971</v>
      </c>
      <c r="B1335" t="s">
        <v>54</v>
      </c>
      <c r="C1335" t="s">
        <v>156</v>
      </c>
      <c r="D1335">
        <v>1</v>
      </c>
      <c r="E1335" s="86">
        <v>3200</v>
      </c>
      <c r="F1335" s="86">
        <v>3200</v>
      </c>
      <c r="G1335" t="s">
        <v>389</v>
      </c>
      <c r="H1335" t="s">
        <v>387</v>
      </c>
    </row>
    <row r="1336" spans="1:8" x14ac:dyDescent="0.35">
      <c r="A1336" s="189">
        <v>45971</v>
      </c>
      <c r="B1336" t="s">
        <v>54</v>
      </c>
      <c r="C1336" t="s">
        <v>514</v>
      </c>
      <c r="D1336">
        <v>4</v>
      </c>
      <c r="E1336" s="86">
        <v>6800</v>
      </c>
      <c r="F1336" s="86">
        <v>27200</v>
      </c>
      <c r="G1336" t="s">
        <v>389</v>
      </c>
      <c r="H1336" t="s">
        <v>387</v>
      </c>
    </row>
    <row r="1337" spans="1:8" x14ac:dyDescent="0.35">
      <c r="A1337" s="189">
        <v>45971</v>
      </c>
      <c r="B1337" t="s">
        <v>54</v>
      </c>
      <c r="C1337" t="s">
        <v>164</v>
      </c>
      <c r="D1337">
        <v>2</v>
      </c>
      <c r="E1337" s="86">
        <v>2200</v>
      </c>
      <c r="F1337" s="86">
        <v>4400</v>
      </c>
      <c r="G1337" t="s">
        <v>389</v>
      </c>
      <c r="H1337" t="s">
        <v>387</v>
      </c>
    </row>
    <row r="1338" spans="1:8" x14ac:dyDescent="0.35">
      <c r="A1338" s="189">
        <v>45971</v>
      </c>
      <c r="B1338" t="s">
        <v>52</v>
      </c>
      <c r="C1338" t="s">
        <v>127</v>
      </c>
      <c r="D1338">
        <v>60</v>
      </c>
      <c r="E1338" s="86">
        <v>1400.1636000000001</v>
      </c>
      <c r="F1338" s="86">
        <v>84009.816000000006</v>
      </c>
      <c r="G1338" t="s">
        <v>389</v>
      </c>
      <c r="H1338" t="s">
        <v>387</v>
      </c>
    </row>
    <row r="1339" spans="1:8" x14ac:dyDescent="0.35">
      <c r="A1339" s="189">
        <v>45971</v>
      </c>
      <c r="B1339" t="s">
        <v>348</v>
      </c>
      <c r="C1339" t="s">
        <v>247</v>
      </c>
      <c r="D1339">
        <v>25</v>
      </c>
      <c r="E1339" s="86">
        <v>1069.1199999999999</v>
      </c>
      <c r="F1339" s="86">
        <v>26727.999999999996</v>
      </c>
      <c r="G1339" t="s">
        <v>353</v>
      </c>
      <c r="H1339" t="s">
        <v>387</v>
      </c>
    </row>
    <row r="1340" spans="1:8" x14ac:dyDescent="0.35">
      <c r="A1340" s="189">
        <v>45971</v>
      </c>
      <c r="B1340" t="s">
        <v>348</v>
      </c>
      <c r="C1340" t="s">
        <v>246</v>
      </c>
      <c r="D1340">
        <v>25</v>
      </c>
      <c r="E1340" s="86">
        <v>1138.1199999999999</v>
      </c>
      <c r="F1340" s="86">
        <v>28452.999999999996</v>
      </c>
      <c r="G1340" t="s">
        <v>353</v>
      </c>
      <c r="H1340" t="s">
        <v>387</v>
      </c>
    </row>
    <row r="1341" spans="1:8" x14ac:dyDescent="0.35">
      <c r="A1341" s="189">
        <v>45971</v>
      </c>
      <c r="B1341" t="s">
        <v>50</v>
      </c>
      <c r="C1341" t="s">
        <v>528</v>
      </c>
      <c r="D1341">
        <v>0.79</v>
      </c>
      <c r="E1341" s="86">
        <v>4807.6364822784808</v>
      </c>
      <c r="F1341" s="86">
        <v>3798.0328209999998</v>
      </c>
      <c r="G1341" t="s">
        <v>353</v>
      </c>
      <c r="H1341" t="s">
        <v>387</v>
      </c>
    </row>
    <row r="1342" spans="1:8" x14ac:dyDescent="0.35">
      <c r="A1342" s="189">
        <v>45971</v>
      </c>
      <c r="B1342" t="s">
        <v>50</v>
      </c>
      <c r="C1342" t="s">
        <v>634</v>
      </c>
      <c r="D1342">
        <v>5</v>
      </c>
      <c r="E1342" s="86">
        <v>15248.550873599999</v>
      </c>
      <c r="F1342" s="86">
        <v>76242.754367999994</v>
      </c>
      <c r="G1342" t="s">
        <v>353</v>
      </c>
      <c r="H1342" t="s">
        <v>387</v>
      </c>
    </row>
    <row r="1343" spans="1:8" x14ac:dyDescent="0.35">
      <c r="A1343" s="189">
        <v>45971</v>
      </c>
      <c r="B1343" t="s">
        <v>603</v>
      </c>
      <c r="C1343" t="s">
        <v>636</v>
      </c>
      <c r="D1343">
        <v>3</v>
      </c>
      <c r="E1343" s="86">
        <v>2175.3379999999997</v>
      </c>
      <c r="F1343" s="86">
        <v>6526.0139999999992</v>
      </c>
      <c r="G1343" t="s">
        <v>353</v>
      </c>
      <c r="H1343" t="s">
        <v>387</v>
      </c>
    </row>
    <row r="1344" spans="1:8" x14ac:dyDescent="0.35">
      <c r="A1344" s="189">
        <v>45971</v>
      </c>
      <c r="B1344" t="s">
        <v>603</v>
      </c>
      <c r="C1344" t="s">
        <v>201</v>
      </c>
      <c r="D1344">
        <v>2</v>
      </c>
      <c r="E1344" s="86">
        <v>13524.000599999999</v>
      </c>
      <c r="F1344" s="86">
        <v>27048.001199999999</v>
      </c>
      <c r="G1344" t="s">
        <v>353</v>
      </c>
      <c r="H1344" t="s">
        <v>387</v>
      </c>
    </row>
    <row r="1345" spans="1:8" x14ac:dyDescent="0.35">
      <c r="A1345" s="189">
        <v>45971</v>
      </c>
      <c r="B1345" t="s">
        <v>239</v>
      </c>
      <c r="C1345" t="s">
        <v>236</v>
      </c>
      <c r="D1345">
        <v>3</v>
      </c>
      <c r="E1345" s="86">
        <v>11789.998</v>
      </c>
      <c r="F1345" s="86">
        <v>35369.993999999999</v>
      </c>
      <c r="G1345" t="s">
        <v>353</v>
      </c>
      <c r="H1345" t="s">
        <v>387</v>
      </c>
    </row>
    <row r="1346" spans="1:8" x14ac:dyDescent="0.35">
      <c r="A1346" s="189">
        <v>45971</v>
      </c>
      <c r="B1346" t="s">
        <v>239</v>
      </c>
      <c r="C1346" t="s">
        <v>235</v>
      </c>
      <c r="D1346">
        <v>2</v>
      </c>
      <c r="E1346" s="86">
        <v>11789.998</v>
      </c>
      <c r="F1346" s="86">
        <v>23579.995999999999</v>
      </c>
      <c r="G1346" t="s">
        <v>353</v>
      </c>
      <c r="H1346" t="s">
        <v>387</v>
      </c>
    </row>
    <row r="1347" spans="1:8" x14ac:dyDescent="0.35">
      <c r="A1347" s="189">
        <v>45971</v>
      </c>
      <c r="B1347" t="s">
        <v>239</v>
      </c>
      <c r="C1347" t="s">
        <v>281</v>
      </c>
      <c r="D1347">
        <v>0.5</v>
      </c>
      <c r="E1347" s="86">
        <v>16999.9918</v>
      </c>
      <c r="F1347" s="86">
        <v>8499.9958999999999</v>
      </c>
      <c r="G1347" t="s">
        <v>353</v>
      </c>
      <c r="H1347" t="s">
        <v>387</v>
      </c>
    </row>
    <row r="1348" spans="1:8" x14ac:dyDescent="0.35">
      <c r="A1348" s="189">
        <v>45971</v>
      </c>
      <c r="B1348" t="s">
        <v>239</v>
      </c>
      <c r="C1348" t="s">
        <v>340</v>
      </c>
      <c r="D1348">
        <v>1</v>
      </c>
      <c r="E1348" s="86">
        <v>3460</v>
      </c>
      <c r="F1348" s="86">
        <v>3460</v>
      </c>
      <c r="G1348" t="s">
        <v>353</v>
      </c>
      <c r="H1348" t="s">
        <v>387</v>
      </c>
    </row>
    <row r="1349" spans="1:8" x14ac:dyDescent="0.35">
      <c r="A1349" s="189">
        <v>45971</v>
      </c>
      <c r="B1349" t="s">
        <v>239</v>
      </c>
      <c r="C1349" t="s">
        <v>238</v>
      </c>
      <c r="D1349">
        <v>10</v>
      </c>
      <c r="E1349" s="86">
        <v>429.99770000000001</v>
      </c>
      <c r="F1349" s="86">
        <v>4299.9769999999999</v>
      </c>
      <c r="G1349" t="s">
        <v>353</v>
      </c>
      <c r="H1349" t="s">
        <v>387</v>
      </c>
    </row>
    <row r="1350" spans="1:8" x14ac:dyDescent="0.35">
      <c r="A1350" s="189">
        <v>45971</v>
      </c>
      <c r="B1350" t="s">
        <v>56</v>
      </c>
      <c r="C1350" t="s">
        <v>168</v>
      </c>
      <c r="D1350">
        <v>2</v>
      </c>
      <c r="E1350" s="86">
        <v>11990</v>
      </c>
      <c r="F1350" s="86">
        <v>23980</v>
      </c>
      <c r="G1350" t="s">
        <v>353</v>
      </c>
      <c r="H1350" t="s">
        <v>387</v>
      </c>
    </row>
    <row r="1351" spans="1:8" x14ac:dyDescent="0.35">
      <c r="A1351" s="189">
        <v>45971</v>
      </c>
      <c r="B1351" t="s">
        <v>346</v>
      </c>
      <c r="C1351" t="s">
        <v>330</v>
      </c>
      <c r="D1351">
        <v>5</v>
      </c>
      <c r="E1351" s="86">
        <v>13207.938</v>
      </c>
      <c r="F1351" s="86">
        <v>66039.69</v>
      </c>
      <c r="G1351" t="s">
        <v>353</v>
      </c>
      <c r="H1351" t="s">
        <v>387</v>
      </c>
    </row>
    <row r="1352" spans="1:8" x14ac:dyDescent="0.35">
      <c r="A1352" s="189">
        <v>45971</v>
      </c>
      <c r="B1352" t="s">
        <v>346</v>
      </c>
      <c r="C1352" t="s">
        <v>333</v>
      </c>
      <c r="D1352">
        <v>3.1</v>
      </c>
      <c r="E1352" s="86">
        <v>10436.292471000001</v>
      </c>
      <c r="F1352" s="86">
        <v>32352.506660100004</v>
      </c>
      <c r="G1352" t="s">
        <v>353</v>
      </c>
      <c r="H1352" t="s">
        <v>387</v>
      </c>
    </row>
    <row r="1353" spans="1:8" x14ac:dyDescent="0.35">
      <c r="A1353" s="189">
        <v>45971</v>
      </c>
      <c r="B1353" t="s">
        <v>57</v>
      </c>
      <c r="C1353" t="s">
        <v>217</v>
      </c>
      <c r="D1353">
        <v>5</v>
      </c>
      <c r="E1353" s="86">
        <v>2358.0479999999998</v>
      </c>
      <c r="F1353" s="86">
        <v>11790.239999999998</v>
      </c>
      <c r="G1353" t="s">
        <v>353</v>
      </c>
      <c r="H1353" t="s">
        <v>387</v>
      </c>
    </row>
    <row r="1354" spans="1:8" x14ac:dyDescent="0.35">
      <c r="A1354" s="189">
        <v>45971</v>
      </c>
      <c r="B1354" t="s">
        <v>57</v>
      </c>
      <c r="C1354" t="s">
        <v>222</v>
      </c>
      <c r="D1354">
        <v>25</v>
      </c>
      <c r="E1354" s="86">
        <v>2450.25</v>
      </c>
      <c r="F1354" s="86">
        <v>61256.25</v>
      </c>
      <c r="G1354" t="s">
        <v>353</v>
      </c>
      <c r="H1354" t="s">
        <v>387</v>
      </c>
    </row>
    <row r="1355" spans="1:8" x14ac:dyDescent="0.35">
      <c r="A1355" s="189">
        <v>45971</v>
      </c>
      <c r="B1355" t="s">
        <v>57</v>
      </c>
      <c r="C1355" t="s">
        <v>279</v>
      </c>
      <c r="D1355">
        <v>1</v>
      </c>
      <c r="E1355" s="86">
        <v>1848.700073</v>
      </c>
      <c r="F1355" s="86">
        <v>1848.700073</v>
      </c>
      <c r="G1355" t="s">
        <v>353</v>
      </c>
      <c r="H1355" t="s">
        <v>387</v>
      </c>
    </row>
    <row r="1356" spans="1:8" x14ac:dyDescent="0.35">
      <c r="A1356" s="189">
        <v>45971</v>
      </c>
      <c r="B1356" t="s">
        <v>57</v>
      </c>
      <c r="C1356" t="s">
        <v>220</v>
      </c>
      <c r="D1356">
        <v>10</v>
      </c>
      <c r="E1356" s="86">
        <v>1555.1283000000001</v>
      </c>
      <c r="F1356" s="86">
        <v>15551.283000000001</v>
      </c>
      <c r="G1356" t="s">
        <v>353</v>
      </c>
      <c r="H1356" t="s">
        <v>387</v>
      </c>
    </row>
    <row r="1357" spans="1:8" x14ac:dyDescent="0.35">
      <c r="A1357" s="189">
        <v>45971</v>
      </c>
      <c r="B1357" t="s">
        <v>54</v>
      </c>
      <c r="C1357" t="s">
        <v>550</v>
      </c>
      <c r="D1357">
        <v>7</v>
      </c>
      <c r="E1357" s="86">
        <v>2857.1428571428573</v>
      </c>
      <c r="F1357" s="86">
        <v>20000</v>
      </c>
      <c r="G1357" t="s">
        <v>353</v>
      </c>
      <c r="H1357" t="s">
        <v>387</v>
      </c>
    </row>
    <row r="1358" spans="1:8" x14ac:dyDescent="0.35">
      <c r="A1358" s="189">
        <v>45971</v>
      </c>
      <c r="B1358" t="s">
        <v>54</v>
      </c>
      <c r="C1358" t="s">
        <v>154</v>
      </c>
      <c r="D1358">
        <v>2</v>
      </c>
      <c r="E1358" s="86">
        <v>3200</v>
      </c>
      <c r="F1358" s="86">
        <v>6400</v>
      </c>
      <c r="G1358" t="s">
        <v>353</v>
      </c>
      <c r="H1358" t="s">
        <v>387</v>
      </c>
    </row>
    <row r="1359" spans="1:8" x14ac:dyDescent="0.35">
      <c r="A1359" s="189">
        <v>45971</v>
      </c>
      <c r="B1359" t="s">
        <v>54</v>
      </c>
      <c r="C1359" t="s">
        <v>156</v>
      </c>
      <c r="D1359">
        <v>1</v>
      </c>
      <c r="E1359" s="86">
        <v>3200</v>
      </c>
      <c r="F1359" s="86">
        <v>3200</v>
      </c>
      <c r="G1359" t="s">
        <v>353</v>
      </c>
      <c r="H1359" t="s">
        <v>387</v>
      </c>
    </row>
    <row r="1360" spans="1:8" x14ac:dyDescent="0.35">
      <c r="A1360" s="189">
        <v>45971</v>
      </c>
      <c r="B1360" t="s">
        <v>54</v>
      </c>
      <c r="C1360" t="s">
        <v>161</v>
      </c>
      <c r="D1360">
        <v>0.5</v>
      </c>
      <c r="E1360" s="86">
        <v>8800</v>
      </c>
      <c r="F1360" s="86">
        <v>4400</v>
      </c>
      <c r="G1360" t="s">
        <v>353</v>
      </c>
      <c r="H1360" t="s">
        <v>387</v>
      </c>
    </row>
    <row r="1361" spans="1:8" x14ac:dyDescent="0.35">
      <c r="A1361" s="189">
        <v>45971</v>
      </c>
      <c r="B1361" t="s">
        <v>54</v>
      </c>
      <c r="C1361" t="s">
        <v>232</v>
      </c>
      <c r="D1361">
        <v>0.1</v>
      </c>
      <c r="E1361" s="86">
        <v>3000</v>
      </c>
      <c r="F1361" s="86">
        <v>300</v>
      </c>
      <c r="G1361" t="s">
        <v>353</v>
      </c>
      <c r="H1361" t="s">
        <v>387</v>
      </c>
    </row>
    <row r="1362" spans="1:8" x14ac:dyDescent="0.35">
      <c r="A1362" s="189">
        <v>45971</v>
      </c>
      <c r="B1362" t="s">
        <v>52</v>
      </c>
      <c r="C1362" t="s">
        <v>127</v>
      </c>
      <c r="D1362">
        <v>12</v>
      </c>
      <c r="E1362" s="86">
        <v>1400.1636000000001</v>
      </c>
      <c r="F1362" s="86">
        <v>16801.963200000002</v>
      </c>
      <c r="G1362" t="s">
        <v>353</v>
      </c>
      <c r="H1362" t="s">
        <v>387</v>
      </c>
    </row>
    <row r="1363" spans="1:8" x14ac:dyDescent="0.35">
      <c r="A1363" s="189">
        <v>45971</v>
      </c>
      <c r="B1363" t="s">
        <v>357</v>
      </c>
      <c r="C1363" t="s">
        <v>419</v>
      </c>
      <c r="D1363">
        <v>1</v>
      </c>
      <c r="E1363" s="86">
        <v>18000</v>
      </c>
      <c r="F1363" s="86">
        <v>18000</v>
      </c>
      <c r="G1363" t="s">
        <v>389</v>
      </c>
      <c r="H1363" t="s">
        <v>387</v>
      </c>
    </row>
    <row r="1364" spans="1:8" x14ac:dyDescent="0.35">
      <c r="A1364" s="189">
        <v>45971</v>
      </c>
      <c r="B1364" t="s">
        <v>59</v>
      </c>
      <c r="C1364" t="s">
        <v>185</v>
      </c>
      <c r="D1364">
        <v>6</v>
      </c>
      <c r="E1364" s="86">
        <v>36500</v>
      </c>
      <c r="F1364" s="86">
        <v>219000</v>
      </c>
      <c r="G1364" t="s">
        <v>389</v>
      </c>
    </row>
    <row r="1365" spans="1:8" x14ac:dyDescent="0.35">
      <c r="A1365" s="189">
        <v>45978</v>
      </c>
      <c r="B1365" t="s">
        <v>785</v>
      </c>
      <c r="C1365" t="s">
        <v>784</v>
      </c>
      <c r="D1365">
        <v>10</v>
      </c>
      <c r="E1365" s="86">
        <v>43498.29</v>
      </c>
      <c r="F1365" s="86">
        <v>434982.9</v>
      </c>
      <c r="G1365" t="s">
        <v>389</v>
      </c>
      <c r="H1365" t="s">
        <v>387</v>
      </c>
    </row>
    <row r="1366" spans="1:8" x14ac:dyDescent="0.35">
      <c r="A1366" s="189">
        <v>45978</v>
      </c>
      <c r="B1366" t="s">
        <v>785</v>
      </c>
      <c r="C1366" t="s">
        <v>186</v>
      </c>
      <c r="D1366">
        <v>0.5</v>
      </c>
      <c r="E1366" s="86">
        <v>93837.92</v>
      </c>
      <c r="F1366" s="86">
        <v>46918.96</v>
      </c>
      <c r="G1366" t="s">
        <v>389</v>
      </c>
      <c r="H1366" t="s">
        <v>387</v>
      </c>
    </row>
    <row r="1367" spans="1:8" x14ac:dyDescent="0.35">
      <c r="A1367" s="189">
        <v>45978</v>
      </c>
      <c r="B1367" t="s">
        <v>50</v>
      </c>
      <c r="C1367" t="s">
        <v>315</v>
      </c>
      <c r="D1367">
        <v>3.5</v>
      </c>
      <c r="E1367" s="86">
        <v>12975.942595</v>
      </c>
      <c r="F1367" s="86">
        <v>45415.799082500002</v>
      </c>
      <c r="G1367" t="s">
        <v>389</v>
      </c>
      <c r="H1367" t="s">
        <v>387</v>
      </c>
    </row>
    <row r="1368" spans="1:8" x14ac:dyDescent="0.35">
      <c r="A1368" s="189">
        <v>45978</v>
      </c>
      <c r="B1368" t="s">
        <v>50</v>
      </c>
      <c r="C1368" t="s">
        <v>104</v>
      </c>
      <c r="D1368">
        <v>3.5</v>
      </c>
      <c r="E1368" s="86">
        <v>8046.8533200000002</v>
      </c>
      <c r="F1368" s="86">
        <v>28163.98662</v>
      </c>
      <c r="G1368" t="s">
        <v>389</v>
      </c>
      <c r="H1368" t="s">
        <v>387</v>
      </c>
    </row>
    <row r="1369" spans="1:8" x14ac:dyDescent="0.35">
      <c r="A1369" s="189">
        <v>45978</v>
      </c>
      <c r="B1369" t="s">
        <v>50</v>
      </c>
      <c r="C1369" t="s">
        <v>130</v>
      </c>
      <c r="D1369">
        <v>4</v>
      </c>
      <c r="E1369" s="86">
        <v>22480.073572000001</v>
      </c>
      <c r="F1369" s="86">
        <v>89920.294288000005</v>
      </c>
      <c r="G1369" t="s">
        <v>389</v>
      </c>
      <c r="H1369" t="s">
        <v>387</v>
      </c>
    </row>
    <row r="1370" spans="1:8" x14ac:dyDescent="0.35">
      <c r="A1370" s="189">
        <v>45978</v>
      </c>
      <c r="B1370" t="s">
        <v>50</v>
      </c>
      <c r="C1370" t="s">
        <v>629</v>
      </c>
      <c r="D1370">
        <v>0.82</v>
      </c>
      <c r="E1370" s="86">
        <v>2153.6524390243903</v>
      </c>
      <c r="F1370" s="86">
        <v>1765.9949999999999</v>
      </c>
      <c r="G1370" t="s">
        <v>389</v>
      </c>
      <c r="H1370" t="s">
        <v>387</v>
      </c>
    </row>
    <row r="1371" spans="1:8" x14ac:dyDescent="0.35">
      <c r="A1371" s="189">
        <v>45978</v>
      </c>
      <c r="B1371" t="s">
        <v>50</v>
      </c>
      <c r="C1371" t="s">
        <v>105</v>
      </c>
      <c r="D1371">
        <v>4</v>
      </c>
      <c r="E1371" s="86">
        <v>691.18830000000003</v>
      </c>
      <c r="F1371" s="86">
        <v>2764.7532000000001</v>
      </c>
      <c r="G1371" t="s">
        <v>389</v>
      </c>
      <c r="H1371" t="s">
        <v>387</v>
      </c>
    </row>
    <row r="1372" spans="1:8" x14ac:dyDescent="0.35">
      <c r="A1372" s="189">
        <v>45978</v>
      </c>
      <c r="B1372" t="s">
        <v>50</v>
      </c>
      <c r="C1372" t="s">
        <v>108</v>
      </c>
      <c r="D1372">
        <v>2.5</v>
      </c>
      <c r="E1372" s="86">
        <v>6741.8588819999995</v>
      </c>
      <c r="F1372" s="86">
        <v>16854.647204999997</v>
      </c>
      <c r="G1372" t="s">
        <v>389</v>
      </c>
      <c r="H1372" t="s">
        <v>387</v>
      </c>
    </row>
    <row r="1373" spans="1:8" x14ac:dyDescent="0.35">
      <c r="A1373" s="189">
        <v>45978</v>
      </c>
      <c r="B1373" t="s">
        <v>50</v>
      </c>
      <c r="C1373" t="s">
        <v>326</v>
      </c>
      <c r="D1373">
        <v>24</v>
      </c>
      <c r="E1373" s="86">
        <v>86.448449999999994</v>
      </c>
      <c r="F1373" s="86">
        <v>2074.7628</v>
      </c>
      <c r="G1373" t="s">
        <v>389</v>
      </c>
      <c r="H1373" t="s">
        <v>387</v>
      </c>
    </row>
    <row r="1374" spans="1:8" x14ac:dyDescent="0.35">
      <c r="A1374" s="189">
        <v>45978</v>
      </c>
      <c r="B1374" t="s">
        <v>53</v>
      </c>
      <c r="C1374" t="s">
        <v>146</v>
      </c>
      <c r="D1374">
        <v>50</v>
      </c>
      <c r="E1374" s="86">
        <v>91.645399999999995</v>
      </c>
      <c r="F1374" s="86">
        <v>4582.2699999999995</v>
      </c>
      <c r="G1374" t="s">
        <v>389</v>
      </c>
      <c r="H1374" t="s">
        <v>387</v>
      </c>
    </row>
    <row r="1375" spans="1:8" x14ac:dyDescent="0.35">
      <c r="A1375" s="189">
        <v>45978</v>
      </c>
      <c r="B1375" t="s">
        <v>53</v>
      </c>
      <c r="C1375" t="s">
        <v>138</v>
      </c>
      <c r="D1375">
        <v>100</v>
      </c>
      <c r="E1375" s="86">
        <v>19.999969</v>
      </c>
      <c r="F1375" s="86">
        <v>1999.9969000000001</v>
      </c>
      <c r="G1375" t="s">
        <v>389</v>
      </c>
      <c r="H1375" t="s">
        <v>387</v>
      </c>
    </row>
    <row r="1376" spans="1:8" x14ac:dyDescent="0.35">
      <c r="A1376" s="189">
        <v>45978</v>
      </c>
      <c r="B1376" t="s">
        <v>53</v>
      </c>
      <c r="C1376" t="s">
        <v>136</v>
      </c>
      <c r="D1376">
        <v>50</v>
      </c>
      <c r="E1376" s="86">
        <v>210.47949999999997</v>
      </c>
      <c r="F1376" s="86">
        <v>10523.974999999999</v>
      </c>
      <c r="G1376" t="s">
        <v>389</v>
      </c>
      <c r="H1376" t="s">
        <v>387</v>
      </c>
    </row>
    <row r="1377" spans="1:8" x14ac:dyDescent="0.35">
      <c r="A1377" s="189">
        <v>45978</v>
      </c>
      <c r="B1377" t="s">
        <v>53</v>
      </c>
      <c r="C1377" t="s">
        <v>147</v>
      </c>
      <c r="D1377">
        <v>30</v>
      </c>
      <c r="E1377" s="86">
        <v>363.4477</v>
      </c>
      <c r="F1377" s="86">
        <v>10903.431</v>
      </c>
      <c r="G1377" t="s">
        <v>389</v>
      </c>
      <c r="H1377" t="s">
        <v>387</v>
      </c>
    </row>
    <row r="1378" spans="1:8" x14ac:dyDescent="0.35">
      <c r="A1378" s="189">
        <v>45978</v>
      </c>
      <c r="B1378" t="s">
        <v>53</v>
      </c>
      <c r="C1378" t="s">
        <v>144</v>
      </c>
      <c r="D1378">
        <v>5</v>
      </c>
      <c r="E1378" s="86">
        <v>1299.9998000000001</v>
      </c>
      <c r="F1378" s="86">
        <v>6499.9989999999998</v>
      </c>
      <c r="G1378" t="s">
        <v>389</v>
      </c>
      <c r="H1378" t="s">
        <v>387</v>
      </c>
    </row>
    <row r="1379" spans="1:8" x14ac:dyDescent="0.35">
      <c r="A1379" s="189">
        <v>45978</v>
      </c>
      <c r="B1379" t="s">
        <v>53</v>
      </c>
      <c r="C1379" t="s">
        <v>602</v>
      </c>
      <c r="D1379">
        <v>100</v>
      </c>
      <c r="E1379" s="86">
        <v>60.003900000000002</v>
      </c>
      <c r="F1379" s="86">
        <v>6000.39</v>
      </c>
      <c r="G1379" t="s">
        <v>389</v>
      </c>
      <c r="H1379" t="s">
        <v>387</v>
      </c>
    </row>
    <row r="1380" spans="1:8" x14ac:dyDescent="0.35">
      <c r="A1380" s="189">
        <v>45978</v>
      </c>
      <c r="B1380" t="s">
        <v>56</v>
      </c>
      <c r="C1380" t="s">
        <v>168</v>
      </c>
      <c r="D1380">
        <v>1</v>
      </c>
      <c r="E1380" s="86">
        <v>11990</v>
      </c>
      <c r="F1380" s="86">
        <v>11990</v>
      </c>
      <c r="G1380" t="s">
        <v>389</v>
      </c>
      <c r="H1380" t="s">
        <v>387</v>
      </c>
    </row>
    <row r="1381" spans="1:8" x14ac:dyDescent="0.35">
      <c r="A1381" s="189">
        <v>45978</v>
      </c>
      <c r="B1381" t="s">
        <v>736</v>
      </c>
      <c r="C1381" t="s">
        <v>167</v>
      </c>
      <c r="D1381">
        <v>180</v>
      </c>
      <c r="E1381" s="86">
        <v>186.11111111111111</v>
      </c>
      <c r="F1381" s="86">
        <v>33500</v>
      </c>
      <c r="G1381" t="s">
        <v>389</v>
      </c>
      <c r="H1381" t="s">
        <v>387</v>
      </c>
    </row>
    <row r="1382" spans="1:8" x14ac:dyDescent="0.35">
      <c r="A1382" s="189">
        <v>45978</v>
      </c>
      <c r="B1382" t="s">
        <v>51</v>
      </c>
      <c r="C1382" t="s">
        <v>350</v>
      </c>
      <c r="D1382">
        <v>400</v>
      </c>
      <c r="E1382" s="86">
        <v>22.867999999999999</v>
      </c>
      <c r="F1382" s="86">
        <v>9147.1999999999989</v>
      </c>
      <c r="G1382" t="s">
        <v>389</v>
      </c>
      <c r="H1382" t="s">
        <v>387</v>
      </c>
    </row>
    <row r="1383" spans="1:8" x14ac:dyDescent="0.35">
      <c r="A1383" s="189">
        <v>45978</v>
      </c>
      <c r="B1383" t="s">
        <v>51</v>
      </c>
      <c r="C1383" t="s">
        <v>125</v>
      </c>
      <c r="D1383">
        <v>1</v>
      </c>
      <c r="E1383" s="86">
        <v>9556</v>
      </c>
      <c r="F1383" s="86">
        <v>9556</v>
      </c>
      <c r="G1383" t="s">
        <v>389</v>
      </c>
      <c r="H1383" t="s">
        <v>387</v>
      </c>
    </row>
    <row r="1384" spans="1:8" x14ac:dyDescent="0.35">
      <c r="A1384" s="189">
        <v>45978</v>
      </c>
      <c r="B1384" t="s">
        <v>62</v>
      </c>
      <c r="C1384" t="s">
        <v>190</v>
      </c>
      <c r="D1384">
        <v>7.0000000000000007E-2</v>
      </c>
      <c r="E1384" s="86">
        <v>57142.857142857138</v>
      </c>
      <c r="F1384" s="86">
        <v>4000</v>
      </c>
      <c r="G1384" t="s">
        <v>389</v>
      </c>
      <c r="H1384" t="s">
        <v>387</v>
      </c>
    </row>
    <row r="1385" spans="1:8" x14ac:dyDescent="0.35">
      <c r="A1385" s="189">
        <v>45978</v>
      </c>
      <c r="B1385" t="s">
        <v>62</v>
      </c>
      <c r="C1385" t="s">
        <v>191</v>
      </c>
      <c r="D1385">
        <v>0.04</v>
      </c>
      <c r="E1385" s="86">
        <v>150000</v>
      </c>
      <c r="F1385" s="86">
        <v>6000</v>
      </c>
      <c r="G1385" t="s">
        <v>389</v>
      </c>
      <c r="H1385" t="s">
        <v>387</v>
      </c>
    </row>
    <row r="1386" spans="1:8" x14ac:dyDescent="0.35">
      <c r="A1386" s="189">
        <v>45978</v>
      </c>
      <c r="B1386" t="s">
        <v>54</v>
      </c>
      <c r="C1386" t="s">
        <v>157</v>
      </c>
      <c r="D1386">
        <v>0.5</v>
      </c>
      <c r="E1386" s="86">
        <v>4800</v>
      </c>
      <c r="F1386" s="86">
        <v>2400</v>
      </c>
      <c r="G1386" t="s">
        <v>389</v>
      </c>
      <c r="H1386" t="s">
        <v>387</v>
      </c>
    </row>
    <row r="1387" spans="1:8" x14ac:dyDescent="0.35">
      <c r="A1387" s="189">
        <v>45978</v>
      </c>
      <c r="B1387" t="s">
        <v>54</v>
      </c>
      <c r="C1387" t="s">
        <v>514</v>
      </c>
      <c r="D1387">
        <v>4</v>
      </c>
      <c r="E1387" s="86">
        <v>6800</v>
      </c>
      <c r="F1387" s="86">
        <v>27200</v>
      </c>
      <c r="G1387" t="s">
        <v>389</v>
      </c>
      <c r="H1387" t="s">
        <v>387</v>
      </c>
    </row>
    <row r="1388" spans="1:8" x14ac:dyDescent="0.35">
      <c r="A1388" s="189">
        <v>45978</v>
      </c>
      <c r="B1388" t="s">
        <v>54</v>
      </c>
      <c r="C1388" t="s">
        <v>163</v>
      </c>
      <c r="D1388">
        <v>0.5</v>
      </c>
      <c r="E1388" s="86">
        <v>8300</v>
      </c>
      <c r="F1388" s="86">
        <v>4150</v>
      </c>
      <c r="G1388" t="s">
        <v>389</v>
      </c>
      <c r="H1388" t="s">
        <v>387</v>
      </c>
    </row>
    <row r="1389" spans="1:8" x14ac:dyDescent="0.35">
      <c r="A1389" s="189">
        <v>45978</v>
      </c>
      <c r="B1389" t="s">
        <v>54</v>
      </c>
      <c r="C1389" t="s">
        <v>28</v>
      </c>
      <c r="D1389">
        <v>0.5</v>
      </c>
      <c r="E1389" s="86">
        <v>2300</v>
      </c>
      <c r="F1389" s="86">
        <v>1150</v>
      </c>
      <c r="G1389" t="s">
        <v>389</v>
      </c>
      <c r="H1389" t="s">
        <v>387</v>
      </c>
    </row>
    <row r="1390" spans="1:8" x14ac:dyDescent="0.35">
      <c r="A1390" s="189">
        <v>45978</v>
      </c>
      <c r="B1390" t="s">
        <v>54</v>
      </c>
      <c r="C1390" t="s">
        <v>45</v>
      </c>
      <c r="D1390">
        <v>0.5</v>
      </c>
      <c r="E1390" s="86">
        <v>1045</v>
      </c>
      <c r="F1390" s="86">
        <v>522.5</v>
      </c>
      <c r="G1390" t="s">
        <v>389</v>
      </c>
      <c r="H1390" t="s">
        <v>387</v>
      </c>
    </row>
    <row r="1391" spans="1:8" x14ac:dyDescent="0.35">
      <c r="A1391" s="189">
        <v>45978</v>
      </c>
      <c r="B1391" t="s">
        <v>52</v>
      </c>
      <c r="C1391" t="s">
        <v>127</v>
      </c>
      <c r="D1391">
        <v>72</v>
      </c>
      <c r="E1391" s="86">
        <v>1400.1636000000001</v>
      </c>
      <c r="F1391" s="86">
        <v>100811.7792</v>
      </c>
      <c r="G1391" t="s">
        <v>389</v>
      </c>
      <c r="H1391" t="s">
        <v>387</v>
      </c>
    </row>
    <row r="1392" spans="1:8" x14ac:dyDescent="0.35">
      <c r="A1392" s="189">
        <v>45978</v>
      </c>
      <c r="B1392" t="s">
        <v>348</v>
      </c>
      <c r="C1392" t="s">
        <v>247</v>
      </c>
      <c r="D1392">
        <v>100</v>
      </c>
      <c r="E1392" s="86">
        <v>1069.1199999999999</v>
      </c>
      <c r="F1392" s="86">
        <v>106911.99999999999</v>
      </c>
      <c r="G1392" t="s">
        <v>353</v>
      </c>
      <c r="H1392" t="s">
        <v>387</v>
      </c>
    </row>
    <row r="1393" spans="1:8" x14ac:dyDescent="0.35">
      <c r="A1393" s="189">
        <v>45978</v>
      </c>
      <c r="B1393" t="s">
        <v>348</v>
      </c>
      <c r="C1393" t="s">
        <v>246</v>
      </c>
      <c r="D1393">
        <v>25</v>
      </c>
      <c r="E1393" s="86">
        <v>1138.1199999999999</v>
      </c>
      <c r="F1393" s="86">
        <v>28452.999999999996</v>
      </c>
      <c r="G1393" t="s">
        <v>353</v>
      </c>
      <c r="H1393" t="s">
        <v>387</v>
      </c>
    </row>
    <row r="1394" spans="1:8" x14ac:dyDescent="0.35">
      <c r="A1394" s="189">
        <v>45978</v>
      </c>
      <c r="B1394" t="s">
        <v>50</v>
      </c>
      <c r="C1394" t="s">
        <v>528</v>
      </c>
      <c r="D1394">
        <v>0.79</v>
      </c>
      <c r="E1394" s="86">
        <v>4807.6364822784808</v>
      </c>
      <c r="F1394" s="86">
        <v>3798.0328209999998</v>
      </c>
      <c r="G1394" t="s">
        <v>353</v>
      </c>
      <c r="H1394" t="s">
        <v>387</v>
      </c>
    </row>
    <row r="1395" spans="1:8" x14ac:dyDescent="0.35">
      <c r="A1395" s="189">
        <v>45978</v>
      </c>
      <c r="B1395" t="s">
        <v>603</v>
      </c>
      <c r="C1395" t="s">
        <v>251</v>
      </c>
      <c r="D1395">
        <v>1</v>
      </c>
      <c r="E1395" s="86">
        <v>3325.8059999999996</v>
      </c>
      <c r="F1395" s="86">
        <v>3325.8059999999996</v>
      </c>
      <c r="G1395" t="s">
        <v>353</v>
      </c>
      <c r="H1395" t="s">
        <v>387</v>
      </c>
    </row>
    <row r="1396" spans="1:8" x14ac:dyDescent="0.35">
      <c r="A1396" s="189">
        <v>45978</v>
      </c>
      <c r="B1396" t="s">
        <v>603</v>
      </c>
      <c r="C1396" t="s">
        <v>200</v>
      </c>
      <c r="D1396">
        <v>1</v>
      </c>
      <c r="E1396" s="86">
        <v>2456.4008333333331</v>
      </c>
      <c r="F1396" s="86">
        <v>2456.4008333333331</v>
      </c>
      <c r="G1396" t="s">
        <v>353</v>
      </c>
      <c r="H1396" t="s">
        <v>387</v>
      </c>
    </row>
    <row r="1397" spans="1:8" x14ac:dyDescent="0.35">
      <c r="A1397" s="189">
        <v>45978</v>
      </c>
      <c r="B1397" t="s">
        <v>603</v>
      </c>
      <c r="C1397" t="s">
        <v>201</v>
      </c>
      <c r="D1397">
        <v>2</v>
      </c>
      <c r="E1397" s="86">
        <v>13524.000599999999</v>
      </c>
      <c r="F1397" s="86">
        <v>27048.001199999999</v>
      </c>
      <c r="G1397" t="s">
        <v>353</v>
      </c>
      <c r="H1397" t="s">
        <v>387</v>
      </c>
    </row>
    <row r="1398" spans="1:8" x14ac:dyDescent="0.35">
      <c r="A1398" s="189">
        <v>45978</v>
      </c>
      <c r="B1398" t="s">
        <v>239</v>
      </c>
      <c r="C1398" t="s">
        <v>236</v>
      </c>
      <c r="D1398">
        <v>3</v>
      </c>
      <c r="E1398" s="86">
        <v>11789.998</v>
      </c>
      <c r="F1398" s="86">
        <v>35369.993999999999</v>
      </c>
      <c r="G1398" t="s">
        <v>353</v>
      </c>
      <c r="H1398" t="s">
        <v>387</v>
      </c>
    </row>
    <row r="1399" spans="1:8" x14ac:dyDescent="0.35">
      <c r="A1399" s="189">
        <v>45978</v>
      </c>
      <c r="B1399" t="s">
        <v>239</v>
      </c>
      <c r="C1399" t="s">
        <v>237</v>
      </c>
      <c r="D1399">
        <v>2</v>
      </c>
      <c r="E1399" s="86">
        <v>1200.0054</v>
      </c>
      <c r="F1399" s="86">
        <v>2400.0108</v>
      </c>
      <c r="G1399" t="s">
        <v>353</v>
      </c>
      <c r="H1399" t="s">
        <v>387</v>
      </c>
    </row>
    <row r="1400" spans="1:8" x14ac:dyDescent="0.35">
      <c r="A1400" s="189">
        <v>45978</v>
      </c>
      <c r="B1400" t="s">
        <v>239</v>
      </c>
      <c r="C1400" t="s">
        <v>235</v>
      </c>
      <c r="D1400">
        <v>3</v>
      </c>
      <c r="E1400" s="86">
        <v>11789.998</v>
      </c>
      <c r="F1400" s="86">
        <v>35369.993999999999</v>
      </c>
      <c r="G1400" t="s">
        <v>353</v>
      </c>
      <c r="H1400" t="s">
        <v>387</v>
      </c>
    </row>
    <row r="1401" spans="1:8" x14ac:dyDescent="0.35">
      <c r="A1401" s="189">
        <v>45978</v>
      </c>
      <c r="B1401" t="s">
        <v>53</v>
      </c>
      <c r="C1401" t="s">
        <v>140</v>
      </c>
      <c r="D1401">
        <v>1</v>
      </c>
      <c r="E1401" s="86">
        <v>9999.9965999999986</v>
      </c>
      <c r="F1401" s="86">
        <v>9999.9965999999986</v>
      </c>
      <c r="G1401" t="s">
        <v>353</v>
      </c>
      <c r="H1401" t="s">
        <v>387</v>
      </c>
    </row>
    <row r="1402" spans="1:8" x14ac:dyDescent="0.35">
      <c r="A1402" s="189">
        <v>45978</v>
      </c>
      <c r="B1402" t="s">
        <v>56</v>
      </c>
      <c r="C1402" t="s">
        <v>168</v>
      </c>
      <c r="D1402">
        <v>2</v>
      </c>
      <c r="E1402" s="86">
        <v>11990</v>
      </c>
      <c r="F1402" s="86">
        <v>23980</v>
      </c>
      <c r="G1402" t="s">
        <v>353</v>
      </c>
      <c r="H1402" t="s">
        <v>387</v>
      </c>
    </row>
    <row r="1403" spans="1:8" x14ac:dyDescent="0.35">
      <c r="A1403" s="189">
        <v>45978</v>
      </c>
      <c r="B1403" t="s">
        <v>346</v>
      </c>
      <c r="C1403" t="s">
        <v>331</v>
      </c>
      <c r="D1403">
        <v>5</v>
      </c>
      <c r="E1403" s="86">
        <v>9014.5350899999994</v>
      </c>
      <c r="F1403" s="86">
        <v>45072.675449999995</v>
      </c>
      <c r="G1403" t="s">
        <v>353</v>
      </c>
      <c r="H1403" t="s">
        <v>387</v>
      </c>
    </row>
    <row r="1404" spans="1:8" x14ac:dyDescent="0.35">
      <c r="A1404" s="189">
        <v>45978</v>
      </c>
      <c r="B1404" t="s">
        <v>346</v>
      </c>
      <c r="C1404" t="s">
        <v>330</v>
      </c>
      <c r="D1404">
        <v>10</v>
      </c>
      <c r="E1404" s="86">
        <v>13207.938</v>
      </c>
      <c r="F1404" s="86">
        <v>132079.38</v>
      </c>
      <c r="G1404" t="s">
        <v>353</v>
      </c>
      <c r="H1404" t="s">
        <v>387</v>
      </c>
    </row>
    <row r="1405" spans="1:8" x14ac:dyDescent="0.35">
      <c r="A1405" s="189">
        <v>45978</v>
      </c>
      <c r="B1405" t="s">
        <v>346</v>
      </c>
      <c r="C1405" t="s">
        <v>333</v>
      </c>
      <c r="D1405">
        <v>2.5</v>
      </c>
      <c r="E1405" s="86">
        <v>10436.292471000001</v>
      </c>
      <c r="F1405" s="86">
        <v>26090.731177500002</v>
      </c>
      <c r="G1405" t="s">
        <v>353</v>
      </c>
      <c r="H1405" t="s">
        <v>387</v>
      </c>
    </row>
    <row r="1406" spans="1:8" x14ac:dyDescent="0.35">
      <c r="A1406" s="189">
        <v>45978</v>
      </c>
      <c r="B1406" t="s">
        <v>57</v>
      </c>
      <c r="C1406" t="s">
        <v>774</v>
      </c>
      <c r="D1406">
        <v>1</v>
      </c>
      <c r="E1406" s="86">
        <v>6226.9624999999996</v>
      </c>
      <c r="F1406" s="86">
        <v>6226.9624999999996</v>
      </c>
      <c r="G1406" t="s">
        <v>353</v>
      </c>
      <c r="H1406" t="s">
        <v>387</v>
      </c>
    </row>
    <row r="1407" spans="1:8" x14ac:dyDescent="0.35">
      <c r="A1407" s="189">
        <v>45978</v>
      </c>
      <c r="B1407" t="s">
        <v>57</v>
      </c>
      <c r="C1407" t="s">
        <v>219</v>
      </c>
      <c r="D1407">
        <v>1</v>
      </c>
      <c r="E1407" s="86">
        <v>0</v>
      </c>
      <c r="F1407" s="86">
        <v>0</v>
      </c>
      <c r="G1407" t="s">
        <v>353</v>
      </c>
      <c r="H1407" t="s">
        <v>387</v>
      </c>
    </row>
    <row r="1408" spans="1:8" x14ac:dyDescent="0.35">
      <c r="A1408" s="189">
        <v>45978</v>
      </c>
      <c r="B1408" t="s">
        <v>736</v>
      </c>
      <c r="C1408" t="s">
        <v>167</v>
      </c>
      <c r="D1408">
        <v>180</v>
      </c>
      <c r="E1408" s="86">
        <v>186.11111111111111</v>
      </c>
      <c r="F1408" s="86">
        <v>33500</v>
      </c>
      <c r="G1408" t="s">
        <v>353</v>
      </c>
      <c r="H1408" t="s">
        <v>387</v>
      </c>
    </row>
    <row r="1409" spans="1:8" x14ac:dyDescent="0.35">
      <c r="A1409" s="189">
        <v>45978</v>
      </c>
      <c r="B1409" t="s">
        <v>54</v>
      </c>
      <c r="C1409" t="s">
        <v>172</v>
      </c>
      <c r="D1409">
        <v>0.5</v>
      </c>
      <c r="E1409" s="86">
        <v>4368</v>
      </c>
      <c r="F1409" s="86">
        <v>2184</v>
      </c>
      <c r="G1409" t="s">
        <v>353</v>
      </c>
      <c r="H1409" t="s">
        <v>387</v>
      </c>
    </row>
    <row r="1410" spans="1:8" x14ac:dyDescent="0.35">
      <c r="A1410" s="189">
        <v>45978</v>
      </c>
      <c r="B1410" t="s">
        <v>54</v>
      </c>
      <c r="C1410" t="s">
        <v>156</v>
      </c>
      <c r="D1410">
        <v>0.5</v>
      </c>
      <c r="E1410" s="86">
        <v>3200</v>
      </c>
      <c r="F1410" s="86">
        <v>1600</v>
      </c>
      <c r="G1410" t="s">
        <v>353</v>
      </c>
      <c r="H1410" t="s">
        <v>387</v>
      </c>
    </row>
    <row r="1411" spans="1:8" x14ac:dyDescent="0.35">
      <c r="A1411" s="189">
        <v>45978</v>
      </c>
      <c r="B1411" t="s">
        <v>54</v>
      </c>
      <c r="C1411" t="s">
        <v>45</v>
      </c>
      <c r="D1411">
        <v>3</v>
      </c>
      <c r="E1411" s="86">
        <v>1045</v>
      </c>
      <c r="F1411" s="86">
        <v>3135</v>
      </c>
      <c r="G1411" t="s">
        <v>353</v>
      </c>
      <c r="H1411" t="s">
        <v>387</v>
      </c>
    </row>
    <row r="1412" spans="1:8" x14ac:dyDescent="0.35">
      <c r="A1412" s="189">
        <v>45978</v>
      </c>
      <c r="B1412" t="s">
        <v>240</v>
      </c>
      <c r="C1412" t="s">
        <v>241</v>
      </c>
      <c r="D1412">
        <v>10</v>
      </c>
      <c r="E1412" s="86">
        <v>4270.2352000000001</v>
      </c>
      <c r="F1412" s="86">
        <v>42702.351999999999</v>
      </c>
      <c r="G1412" t="s">
        <v>353</v>
      </c>
      <c r="H1412" t="s">
        <v>387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B38AA-4F7E-4725-82AF-B4D1726BCDCC}">
  <sheetPr codeName="Hoja6"/>
  <dimension ref="A1:O122"/>
  <sheetViews>
    <sheetView workbookViewId="0">
      <selection activeCell="C2" sqref="C2"/>
    </sheetView>
  </sheetViews>
  <sheetFormatPr baseColWidth="10" defaultColWidth="11.26953125" defaultRowHeight="14.5" x14ac:dyDescent="0.35"/>
  <cols>
    <col min="1" max="1" width="14.54296875" customWidth="1"/>
    <col min="2" max="2" width="45.7265625" customWidth="1"/>
    <col min="3" max="3" width="14.54296875" style="7" bestFit="1" customWidth="1"/>
    <col min="5" max="5" width="15.7265625" customWidth="1"/>
    <col min="6" max="6" width="45.7265625" style="13" customWidth="1"/>
    <col min="7" max="7" width="14.54296875" customWidth="1"/>
    <col min="9" max="9" width="15.7265625" customWidth="1"/>
    <col min="10" max="10" width="45.7265625" customWidth="1"/>
    <col min="11" max="11" width="14.54296875" customWidth="1"/>
    <col min="13" max="13" width="15.7265625" customWidth="1"/>
    <col min="14" max="14" width="45.7265625" customWidth="1"/>
    <col min="15" max="15" width="14.54296875" customWidth="1"/>
  </cols>
  <sheetData>
    <row r="1" spans="1:15" x14ac:dyDescent="0.35">
      <c r="A1" s="31" t="s">
        <v>3</v>
      </c>
      <c r="C1" s="50"/>
      <c r="E1" s="31" t="s">
        <v>5</v>
      </c>
      <c r="F1"/>
      <c r="G1" s="50"/>
      <c r="I1" s="32" t="s">
        <v>4</v>
      </c>
      <c r="K1" s="50"/>
      <c r="M1" s="32" t="s">
        <v>4</v>
      </c>
      <c r="O1" s="50"/>
    </row>
    <row r="2" spans="1:15" s="23" customFormat="1" x14ac:dyDescent="0.35">
      <c r="A2" s="32" t="s">
        <v>11</v>
      </c>
      <c r="B2" s="33" t="s">
        <v>12</v>
      </c>
      <c r="C2" s="106" t="s">
        <v>26</v>
      </c>
      <c r="E2" s="32" t="s">
        <v>11</v>
      </c>
      <c r="F2" s="33" t="s">
        <v>12</v>
      </c>
      <c r="G2" s="34" t="s">
        <v>26</v>
      </c>
      <c r="I2" s="32" t="s">
        <v>11</v>
      </c>
      <c r="J2" s="33" t="s">
        <v>12</v>
      </c>
      <c r="K2" s="34" t="s">
        <v>26</v>
      </c>
      <c r="M2" s="32" t="s">
        <v>11</v>
      </c>
      <c r="N2" s="33" t="s">
        <v>12</v>
      </c>
      <c r="O2" s="34" t="s">
        <v>26</v>
      </c>
    </row>
    <row r="3" spans="1:15" x14ac:dyDescent="0.35">
      <c r="A3" s="15"/>
      <c r="B3" s="2"/>
      <c r="C3" s="10"/>
      <c r="E3" s="15"/>
      <c r="F3" s="35"/>
      <c r="G3" s="10"/>
      <c r="I3" s="36"/>
      <c r="J3" s="37"/>
      <c r="K3" s="38"/>
      <c r="M3" s="36"/>
      <c r="N3" s="37"/>
      <c r="O3" s="38"/>
    </row>
    <row r="4" spans="1:15" x14ac:dyDescent="0.35">
      <c r="A4" s="15"/>
      <c r="B4" s="2"/>
      <c r="C4" s="10"/>
      <c r="E4" s="41"/>
      <c r="F4" s="42"/>
      <c r="G4" s="38"/>
      <c r="I4" s="1"/>
      <c r="J4" s="43"/>
      <c r="K4" s="10"/>
      <c r="M4" s="1"/>
      <c r="N4" s="43"/>
      <c r="O4" s="10"/>
    </row>
    <row r="5" spans="1:15" x14ac:dyDescent="0.35">
      <c r="A5" s="15"/>
      <c r="B5" s="2"/>
      <c r="C5" s="10"/>
      <c r="E5" s="15"/>
      <c r="F5" s="35"/>
      <c r="G5" s="10"/>
      <c r="I5" s="36"/>
      <c r="J5" s="37"/>
      <c r="K5" s="38"/>
      <c r="M5" s="36"/>
      <c r="N5" s="37"/>
      <c r="O5" s="38"/>
    </row>
    <row r="6" spans="1:15" x14ac:dyDescent="0.35">
      <c r="A6" s="15"/>
      <c r="B6" s="2"/>
      <c r="C6" s="10"/>
      <c r="E6" s="41"/>
      <c r="F6" s="42"/>
      <c r="G6" s="38"/>
      <c r="I6" s="1"/>
      <c r="J6" s="43"/>
      <c r="K6" s="10"/>
      <c r="M6" s="1"/>
      <c r="N6" s="43"/>
      <c r="O6" s="10"/>
    </row>
    <row r="7" spans="1:15" x14ac:dyDescent="0.35">
      <c r="A7" s="15"/>
      <c r="B7" s="3"/>
      <c r="C7" s="10"/>
      <c r="E7" s="15"/>
      <c r="F7" s="35"/>
      <c r="G7" s="10"/>
      <c r="I7" s="36"/>
      <c r="J7" s="37"/>
      <c r="K7" s="38"/>
      <c r="M7" s="36"/>
      <c r="N7" s="37"/>
      <c r="O7" s="38"/>
    </row>
    <row r="8" spans="1:15" x14ac:dyDescent="0.35">
      <c r="A8" s="30"/>
      <c r="B8" s="8"/>
      <c r="C8" s="10"/>
      <c r="E8" s="41"/>
      <c r="F8" s="42"/>
      <c r="G8" s="38"/>
      <c r="I8" s="1"/>
      <c r="J8" s="43"/>
      <c r="K8" s="10"/>
      <c r="M8" s="1"/>
      <c r="N8" s="43"/>
      <c r="O8" s="10"/>
    </row>
    <row r="9" spans="1:15" x14ac:dyDescent="0.35">
      <c r="A9" s="30"/>
      <c r="B9" s="8"/>
      <c r="C9" s="10"/>
      <c r="E9" s="15"/>
      <c r="F9" s="35"/>
      <c r="G9" s="10"/>
      <c r="I9" s="36"/>
      <c r="J9" s="37"/>
      <c r="K9" s="38"/>
      <c r="M9" s="36"/>
      <c r="N9" s="37"/>
      <c r="O9" s="38"/>
    </row>
    <row r="10" spans="1:15" x14ac:dyDescent="0.35">
      <c r="A10" s="30"/>
      <c r="B10" s="8"/>
      <c r="C10" s="10"/>
      <c r="E10" s="41"/>
      <c r="F10" s="46"/>
      <c r="G10" s="38"/>
      <c r="I10" s="1"/>
      <c r="J10" s="43"/>
      <c r="K10" s="10"/>
      <c r="M10" s="1"/>
      <c r="N10" s="43"/>
      <c r="O10" s="10"/>
    </row>
    <row r="11" spans="1:15" x14ac:dyDescent="0.35">
      <c r="A11" s="30"/>
      <c r="B11" s="8"/>
      <c r="C11" s="10"/>
      <c r="E11" s="15"/>
      <c r="F11" s="35"/>
      <c r="G11" s="10"/>
      <c r="I11" s="36"/>
      <c r="J11" s="37"/>
      <c r="K11" s="38"/>
      <c r="M11" s="36"/>
      <c r="N11" s="37"/>
      <c r="O11" s="38"/>
    </row>
    <row r="12" spans="1:15" x14ac:dyDescent="0.35">
      <c r="A12" s="30"/>
      <c r="B12" s="8"/>
      <c r="C12" s="10"/>
      <c r="E12" s="41"/>
      <c r="F12" s="42"/>
      <c r="G12" s="38"/>
      <c r="I12" s="1"/>
      <c r="J12" s="43"/>
      <c r="K12" s="10"/>
      <c r="M12" s="1"/>
      <c r="N12" s="43"/>
      <c r="O12" s="10"/>
    </row>
    <row r="13" spans="1:15" x14ac:dyDescent="0.35">
      <c r="A13" s="30"/>
      <c r="B13" s="8"/>
      <c r="C13" s="10"/>
      <c r="E13" s="15"/>
      <c r="F13" s="35"/>
      <c r="G13" s="10"/>
      <c r="I13" s="36"/>
      <c r="J13" s="37"/>
      <c r="K13" s="38"/>
      <c r="M13" s="36"/>
      <c r="N13" s="37"/>
      <c r="O13" s="38"/>
    </row>
    <row r="14" spans="1:15" x14ac:dyDescent="0.35">
      <c r="A14" s="30"/>
      <c r="B14" s="8"/>
      <c r="C14" s="10"/>
      <c r="E14" s="41"/>
      <c r="F14" s="47"/>
      <c r="G14" s="38"/>
      <c r="I14" s="1"/>
      <c r="J14" s="43"/>
      <c r="K14" s="10"/>
      <c r="M14" s="1"/>
      <c r="N14" s="43"/>
      <c r="O14" s="10"/>
    </row>
    <row r="15" spans="1:15" x14ac:dyDescent="0.35">
      <c r="A15" s="30"/>
      <c r="B15" s="8"/>
      <c r="C15" s="10"/>
      <c r="E15" s="15"/>
      <c r="F15" s="48"/>
      <c r="G15" s="10"/>
      <c r="I15" s="36"/>
      <c r="J15" s="37"/>
      <c r="K15" s="38"/>
      <c r="M15" s="36"/>
      <c r="N15" s="37"/>
      <c r="O15" s="38"/>
    </row>
    <row r="16" spans="1:15" x14ac:dyDescent="0.35">
      <c r="A16" s="30"/>
      <c r="B16" s="8"/>
      <c r="C16" s="10"/>
      <c r="E16" s="41"/>
      <c r="F16" s="47"/>
      <c r="G16" s="38"/>
      <c r="I16" s="1"/>
      <c r="J16" s="43"/>
      <c r="K16" s="10"/>
      <c r="M16" s="1"/>
      <c r="N16" s="43"/>
      <c r="O16" s="10"/>
    </row>
    <row r="17" spans="1:15" x14ac:dyDescent="0.35">
      <c r="A17" s="30"/>
      <c r="B17" s="8"/>
      <c r="C17" s="10"/>
      <c r="E17" s="15"/>
      <c r="F17" s="48"/>
      <c r="G17" s="10"/>
      <c r="I17" s="36"/>
      <c r="J17" s="37"/>
      <c r="K17" s="38"/>
      <c r="M17" s="36"/>
      <c r="N17" s="37"/>
      <c r="O17" s="38"/>
    </row>
    <row r="18" spans="1:15" x14ac:dyDescent="0.35">
      <c r="A18" s="30"/>
      <c r="B18" s="8"/>
      <c r="C18" s="10"/>
      <c r="E18" s="41"/>
      <c r="F18" s="47"/>
      <c r="G18" s="38"/>
      <c r="I18" s="1"/>
      <c r="J18" s="43"/>
      <c r="K18" s="10"/>
      <c r="M18" s="1"/>
      <c r="N18" s="43"/>
      <c r="O18" s="10"/>
    </row>
    <row r="19" spans="1:15" x14ac:dyDescent="0.35">
      <c r="A19" s="15"/>
      <c r="B19" s="2"/>
      <c r="C19" s="21"/>
      <c r="E19" s="15"/>
      <c r="F19" s="48"/>
      <c r="G19" s="10"/>
      <c r="I19" s="36"/>
      <c r="J19" s="37"/>
      <c r="K19" s="38"/>
    </row>
    <row r="20" spans="1:15" x14ac:dyDescent="0.35">
      <c r="A20" s="15"/>
      <c r="B20" s="2"/>
      <c r="C20" s="21"/>
      <c r="E20" s="41"/>
      <c r="F20" s="47"/>
      <c r="G20" s="38"/>
      <c r="I20" s="1"/>
      <c r="J20" s="43"/>
      <c r="K20" s="10"/>
      <c r="M20" s="49"/>
      <c r="N20" s="50"/>
      <c r="O20" s="51"/>
    </row>
    <row r="21" spans="1:15" x14ac:dyDescent="0.35">
      <c r="A21" s="15"/>
      <c r="B21" s="2"/>
      <c r="C21" s="21"/>
      <c r="E21" s="15"/>
      <c r="F21" s="48"/>
      <c r="G21" s="10"/>
      <c r="I21" s="36"/>
      <c r="J21" s="37"/>
      <c r="K21" s="38"/>
      <c r="M21" s="49"/>
      <c r="N21" s="49"/>
      <c r="O21" s="52"/>
    </row>
    <row r="22" spans="1:15" x14ac:dyDescent="0.35">
      <c r="A22" s="15"/>
      <c r="B22" s="2"/>
      <c r="C22" s="21"/>
      <c r="E22" s="41"/>
      <c r="F22" s="47"/>
      <c r="G22" s="38"/>
      <c r="I22" s="1"/>
      <c r="J22" s="43"/>
      <c r="K22" s="10"/>
      <c r="M22" s="41"/>
      <c r="N22" s="37"/>
      <c r="O22" s="44"/>
    </row>
    <row r="23" spans="1:15" x14ac:dyDescent="0.35">
      <c r="A23" s="15"/>
      <c r="B23" s="2"/>
      <c r="C23" s="21"/>
      <c r="E23" s="15"/>
      <c r="F23" s="53"/>
      <c r="G23" s="10"/>
      <c r="I23" s="36"/>
      <c r="J23" s="37"/>
      <c r="K23" s="38"/>
      <c r="M23" s="15"/>
      <c r="N23" s="39"/>
      <c r="O23" s="40"/>
    </row>
    <row r="24" spans="1:15" x14ac:dyDescent="0.35">
      <c r="A24" s="15"/>
      <c r="B24" s="2"/>
      <c r="C24" s="21"/>
      <c r="E24" s="41"/>
      <c r="F24" s="47"/>
      <c r="G24" s="38"/>
      <c r="I24" s="1"/>
      <c r="J24" s="43"/>
      <c r="K24" s="10"/>
      <c r="M24" s="41"/>
      <c r="N24" s="37"/>
      <c r="O24" s="44"/>
    </row>
    <row r="25" spans="1:15" x14ac:dyDescent="0.35">
      <c r="A25" s="15"/>
      <c r="B25" s="2"/>
      <c r="C25" s="21"/>
      <c r="E25" s="15"/>
      <c r="F25" s="48"/>
      <c r="G25" s="10"/>
      <c r="I25" s="32"/>
      <c r="J25" s="33"/>
      <c r="K25" s="34"/>
      <c r="M25" s="15"/>
      <c r="N25" s="39"/>
      <c r="O25" s="40"/>
    </row>
    <row r="26" spans="1:15" x14ac:dyDescent="0.35">
      <c r="A26" s="15"/>
      <c r="B26" s="2"/>
      <c r="C26" s="21"/>
      <c r="E26" s="41"/>
      <c r="F26" s="54"/>
      <c r="G26" s="38"/>
      <c r="I26" s="41"/>
      <c r="J26" s="37"/>
      <c r="K26" s="44"/>
      <c r="M26" s="41"/>
      <c r="N26" s="37"/>
      <c r="O26" s="44"/>
    </row>
    <row r="27" spans="1:15" x14ac:dyDescent="0.35">
      <c r="A27" s="15"/>
      <c r="B27" s="2"/>
      <c r="C27" s="21"/>
      <c r="E27" s="15"/>
      <c r="F27" s="53"/>
      <c r="G27" s="10"/>
      <c r="I27" s="15"/>
      <c r="J27" s="39"/>
      <c r="K27" s="40"/>
      <c r="M27" s="15"/>
      <c r="N27" s="39"/>
      <c r="O27" s="40"/>
    </row>
    <row r="28" spans="1:15" x14ac:dyDescent="0.35">
      <c r="A28" s="15"/>
      <c r="B28" s="2"/>
      <c r="C28" s="21"/>
      <c r="E28" s="41"/>
      <c r="F28" s="55"/>
      <c r="G28" s="38"/>
      <c r="I28" s="41"/>
      <c r="J28" s="37"/>
      <c r="K28" s="44"/>
      <c r="M28" s="41"/>
      <c r="N28" s="37"/>
      <c r="O28" s="44"/>
    </row>
    <row r="29" spans="1:15" x14ac:dyDescent="0.35">
      <c r="A29" s="15"/>
      <c r="B29" s="2"/>
      <c r="C29" s="21"/>
      <c r="E29" s="15"/>
      <c r="F29" s="56"/>
      <c r="G29" s="10"/>
      <c r="I29" s="15"/>
      <c r="J29" s="39"/>
      <c r="K29" s="40"/>
      <c r="M29" s="15"/>
      <c r="N29" s="39"/>
      <c r="O29" s="40"/>
    </row>
    <row r="30" spans="1:15" x14ac:dyDescent="0.35">
      <c r="A30" s="15"/>
      <c r="B30" s="2"/>
      <c r="C30" s="21"/>
      <c r="E30" s="41"/>
      <c r="F30" s="55"/>
      <c r="G30" s="38"/>
      <c r="I30" s="41"/>
      <c r="J30" s="37"/>
      <c r="K30" s="44"/>
      <c r="M30" s="41"/>
      <c r="N30" s="37"/>
      <c r="O30" s="44"/>
    </row>
    <row r="31" spans="1:15" x14ac:dyDescent="0.35">
      <c r="A31" s="15"/>
      <c r="B31" s="2"/>
      <c r="C31" s="21"/>
      <c r="E31" s="15"/>
      <c r="F31" s="57"/>
      <c r="G31" s="10"/>
      <c r="I31" s="15"/>
      <c r="J31" s="39"/>
      <c r="K31" s="40"/>
      <c r="M31" s="15"/>
      <c r="N31" s="39"/>
      <c r="O31" s="40"/>
    </row>
    <row r="32" spans="1:15" x14ac:dyDescent="0.35">
      <c r="A32" s="15"/>
      <c r="B32" s="2"/>
      <c r="C32" s="21"/>
      <c r="E32" s="41"/>
      <c r="F32" s="55"/>
      <c r="G32" s="38"/>
      <c r="I32" s="41"/>
      <c r="J32" s="37"/>
      <c r="K32" s="44"/>
      <c r="M32" s="41"/>
      <c r="N32" s="37"/>
      <c r="O32" s="44"/>
    </row>
    <row r="33" spans="1:15" x14ac:dyDescent="0.35">
      <c r="A33" s="15"/>
      <c r="B33" s="2"/>
      <c r="C33" s="21"/>
      <c r="E33" s="15"/>
      <c r="F33" s="57"/>
      <c r="G33" s="10"/>
      <c r="I33" s="15"/>
      <c r="J33" s="39"/>
      <c r="K33" s="40"/>
      <c r="M33" s="15"/>
      <c r="N33" s="39"/>
      <c r="O33" s="40"/>
    </row>
    <row r="34" spans="1:15" x14ac:dyDescent="0.35">
      <c r="A34" s="15"/>
      <c r="B34" s="2"/>
      <c r="C34" s="21"/>
      <c r="E34" s="41"/>
      <c r="F34" s="59"/>
      <c r="G34" s="38"/>
      <c r="I34" s="41"/>
      <c r="J34" s="37"/>
      <c r="K34" s="44"/>
      <c r="M34" s="41"/>
      <c r="N34" s="37"/>
      <c r="O34" s="44"/>
    </row>
    <row r="35" spans="1:15" x14ac:dyDescent="0.35">
      <c r="A35" s="15"/>
      <c r="B35" s="2"/>
      <c r="C35" s="21"/>
      <c r="E35" s="15"/>
      <c r="F35" s="57"/>
      <c r="G35" s="10"/>
      <c r="I35" s="15"/>
      <c r="J35" s="39"/>
      <c r="K35" s="40"/>
      <c r="M35" s="15"/>
      <c r="N35" s="39"/>
      <c r="O35" s="40"/>
    </row>
    <row r="36" spans="1:15" x14ac:dyDescent="0.35">
      <c r="A36" s="15"/>
      <c r="B36" s="2"/>
      <c r="C36" s="21"/>
      <c r="E36" s="41"/>
      <c r="F36" s="59"/>
      <c r="G36" s="38"/>
      <c r="I36" s="41"/>
      <c r="J36" s="37"/>
      <c r="K36" s="44"/>
      <c r="M36" s="41"/>
      <c r="N36" s="37"/>
      <c r="O36" s="44"/>
    </row>
    <row r="37" spans="1:15" x14ac:dyDescent="0.35">
      <c r="A37" s="15"/>
      <c r="B37" s="2"/>
      <c r="C37" s="21"/>
      <c r="E37" s="15"/>
      <c r="F37" s="57"/>
      <c r="G37" s="10"/>
      <c r="I37" s="15"/>
      <c r="J37" s="39"/>
      <c r="K37" s="40"/>
      <c r="M37" s="15"/>
      <c r="N37" s="39"/>
      <c r="O37" s="40"/>
    </row>
    <row r="38" spans="1:15" x14ac:dyDescent="0.35">
      <c r="A38" s="15"/>
      <c r="B38" s="2"/>
      <c r="C38" s="21"/>
      <c r="E38" s="41"/>
      <c r="F38" s="59"/>
      <c r="G38" s="38"/>
      <c r="I38" s="41"/>
      <c r="J38" s="37"/>
      <c r="K38" s="44"/>
      <c r="M38" s="41"/>
      <c r="N38" s="37"/>
      <c r="O38" s="44"/>
    </row>
    <row r="39" spans="1:15" x14ac:dyDescent="0.35">
      <c r="A39" s="15"/>
      <c r="B39" s="2"/>
      <c r="C39" s="21"/>
      <c r="E39" s="15"/>
      <c r="F39" s="57"/>
      <c r="G39" s="10"/>
      <c r="I39" s="15"/>
      <c r="J39" s="39"/>
      <c r="K39" s="40"/>
      <c r="M39" s="15"/>
      <c r="N39" s="39"/>
      <c r="O39" s="40"/>
    </row>
    <row r="40" spans="1:15" x14ac:dyDescent="0.35">
      <c r="A40" s="15"/>
      <c r="B40" s="2"/>
      <c r="C40" s="21"/>
      <c r="E40" s="41"/>
      <c r="F40" s="42"/>
      <c r="G40" s="38"/>
      <c r="I40" s="41"/>
      <c r="J40" s="37"/>
      <c r="K40" s="44"/>
    </row>
    <row r="41" spans="1:15" x14ac:dyDescent="0.35">
      <c r="A41" s="15"/>
      <c r="B41" s="2"/>
      <c r="C41" s="21"/>
      <c r="E41" s="15"/>
      <c r="F41" s="35"/>
      <c r="G41" s="10"/>
      <c r="I41" s="15"/>
      <c r="J41" s="39"/>
      <c r="K41" s="40"/>
    </row>
    <row r="42" spans="1:15" x14ac:dyDescent="0.35">
      <c r="A42" s="15"/>
      <c r="B42" s="2"/>
      <c r="C42" s="21"/>
      <c r="E42" s="41"/>
      <c r="F42" s="46"/>
      <c r="G42" s="38"/>
      <c r="I42" s="41"/>
      <c r="J42" s="37"/>
      <c r="K42" s="44"/>
    </row>
    <row r="43" spans="1:15" x14ac:dyDescent="0.35">
      <c r="A43" s="15"/>
      <c r="B43" s="2"/>
      <c r="C43" s="21"/>
      <c r="E43" s="15"/>
      <c r="F43" s="60"/>
      <c r="G43" s="10"/>
      <c r="I43" s="15"/>
      <c r="J43" s="39"/>
      <c r="K43" s="40"/>
    </row>
    <row r="44" spans="1:15" x14ac:dyDescent="0.35">
      <c r="A44" s="15"/>
      <c r="B44" s="2"/>
      <c r="C44" s="21"/>
      <c r="E44" s="41"/>
      <c r="F44" s="46"/>
      <c r="G44" s="38"/>
      <c r="I44" s="41"/>
      <c r="J44" s="37"/>
      <c r="K44" s="44"/>
    </row>
    <row r="45" spans="1:15" x14ac:dyDescent="0.35">
      <c r="A45" s="15"/>
      <c r="B45" s="2"/>
      <c r="C45" s="21"/>
      <c r="E45" s="15"/>
      <c r="F45" s="56"/>
      <c r="G45" s="10"/>
      <c r="I45" s="15"/>
      <c r="J45" s="39"/>
      <c r="K45" s="40"/>
    </row>
    <row r="46" spans="1:15" x14ac:dyDescent="0.35">
      <c r="A46" s="15"/>
      <c r="B46" s="2"/>
      <c r="C46" s="21"/>
      <c r="E46" s="41"/>
      <c r="F46" s="46"/>
      <c r="G46" s="38"/>
    </row>
    <row r="47" spans="1:15" x14ac:dyDescent="0.35">
      <c r="A47" s="15"/>
      <c r="B47" s="2"/>
      <c r="C47" s="21"/>
    </row>
    <row r="48" spans="1:15" x14ac:dyDescent="0.35">
      <c r="A48" s="15"/>
      <c r="B48" s="2"/>
      <c r="C48" s="21"/>
    </row>
    <row r="49" spans="1:7" x14ac:dyDescent="0.35">
      <c r="A49" s="15"/>
      <c r="B49" s="2"/>
      <c r="C49" s="21"/>
    </row>
    <row r="50" spans="1:7" x14ac:dyDescent="0.35">
      <c r="A50" s="15"/>
      <c r="B50" s="2"/>
      <c r="C50" s="21"/>
    </row>
    <row r="51" spans="1:7" x14ac:dyDescent="0.35">
      <c r="A51" s="15"/>
      <c r="B51" s="2"/>
      <c r="C51" s="21"/>
    </row>
    <row r="52" spans="1:7" x14ac:dyDescent="0.35">
      <c r="A52" s="15"/>
      <c r="B52" s="2"/>
      <c r="C52" s="21"/>
    </row>
    <row r="53" spans="1:7" x14ac:dyDescent="0.35">
      <c r="A53" s="15"/>
      <c r="B53" s="2"/>
      <c r="C53" s="21"/>
    </row>
    <row r="54" spans="1:7" x14ac:dyDescent="0.35">
      <c r="A54" s="32"/>
      <c r="B54" s="33"/>
      <c r="C54" s="34"/>
      <c r="E54" s="32"/>
      <c r="F54" s="33"/>
      <c r="G54" s="34"/>
    </row>
    <row r="55" spans="1:7" x14ac:dyDescent="0.35">
      <c r="A55" s="15"/>
      <c r="B55" s="2"/>
      <c r="C55" s="21"/>
      <c r="E55" s="15"/>
      <c r="F55" s="43"/>
      <c r="G55" s="40"/>
    </row>
    <row r="56" spans="1:7" x14ac:dyDescent="0.35">
      <c r="A56" s="15"/>
      <c r="B56" s="2"/>
      <c r="C56" s="21"/>
      <c r="E56" s="41"/>
      <c r="F56" s="45"/>
      <c r="G56" s="44"/>
    </row>
    <row r="57" spans="1:7" x14ac:dyDescent="0.35">
      <c r="A57" s="15"/>
      <c r="B57" s="2"/>
      <c r="C57" s="21"/>
      <c r="E57" s="15"/>
      <c r="F57" s="43"/>
      <c r="G57" s="40"/>
    </row>
    <row r="58" spans="1:7" x14ac:dyDescent="0.35">
      <c r="A58" s="58"/>
      <c r="B58" s="71"/>
      <c r="C58" s="72"/>
      <c r="E58" s="41"/>
      <c r="F58" s="45"/>
      <c r="G58" s="44"/>
    </row>
    <row r="59" spans="1:7" x14ac:dyDescent="0.35">
      <c r="A59" s="15"/>
      <c r="B59" s="39"/>
      <c r="C59" s="40"/>
      <c r="E59" s="15"/>
      <c r="F59" s="43"/>
      <c r="G59" s="40"/>
    </row>
    <row r="60" spans="1:7" x14ac:dyDescent="0.35">
      <c r="A60" s="41"/>
      <c r="B60" s="37"/>
      <c r="C60" s="44"/>
      <c r="E60" s="41"/>
      <c r="F60" s="37"/>
      <c r="G60" s="44"/>
    </row>
    <row r="61" spans="1:7" x14ac:dyDescent="0.35">
      <c r="A61" s="15"/>
      <c r="B61" s="39"/>
      <c r="C61" s="40"/>
      <c r="E61" s="15"/>
      <c r="F61" s="39"/>
      <c r="G61" s="40"/>
    </row>
    <row r="62" spans="1:7" x14ac:dyDescent="0.35">
      <c r="A62" s="41"/>
      <c r="B62" s="37"/>
      <c r="C62" s="44"/>
      <c r="E62" s="41"/>
      <c r="F62" s="37"/>
      <c r="G62" s="44"/>
    </row>
    <row r="63" spans="1:7" x14ac:dyDescent="0.35">
      <c r="A63" s="15"/>
      <c r="B63" s="39"/>
      <c r="C63" s="40"/>
      <c r="E63" s="15"/>
      <c r="F63" s="39"/>
      <c r="G63" s="40"/>
    </row>
    <row r="64" spans="1:7" x14ac:dyDescent="0.35">
      <c r="A64" s="58"/>
      <c r="B64" s="71"/>
      <c r="C64" s="72"/>
      <c r="E64" s="41"/>
      <c r="F64" s="37"/>
      <c r="G64" s="44"/>
    </row>
    <row r="65" spans="1:7" x14ac:dyDescent="0.35">
      <c r="A65" s="15"/>
      <c r="B65" s="2"/>
      <c r="C65" s="21"/>
      <c r="E65" s="15"/>
      <c r="F65" s="39"/>
      <c r="G65" s="40"/>
    </row>
    <row r="66" spans="1:7" x14ac:dyDescent="0.35">
      <c r="A66" s="15"/>
      <c r="B66" s="2"/>
      <c r="C66" s="21"/>
      <c r="E66" s="41"/>
      <c r="F66" s="37"/>
      <c r="G66" s="44"/>
    </row>
    <row r="67" spans="1:7" x14ac:dyDescent="0.35">
      <c r="A67" s="15"/>
      <c r="B67" s="2"/>
      <c r="C67" s="21"/>
      <c r="E67" s="15"/>
      <c r="F67" s="39"/>
      <c r="G67" s="40"/>
    </row>
    <row r="68" spans="1:7" x14ac:dyDescent="0.35">
      <c r="A68" s="15"/>
      <c r="B68" s="2"/>
      <c r="C68" s="21"/>
      <c r="E68" s="41"/>
      <c r="F68" s="37"/>
      <c r="G68" s="44"/>
    </row>
    <row r="69" spans="1:7" x14ac:dyDescent="0.35">
      <c r="A69" s="15"/>
      <c r="B69" s="2"/>
      <c r="C69" s="21"/>
      <c r="E69" s="15"/>
      <c r="F69" s="39"/>
      <c r="G69" s="40"/>
    </row>
    <row r="70" spans="1:7" x14ac:dyDescent="0.35">
      <c r="A70" s="15"/>
      <c r="B70" s="2"/>
      <c r="C70" s="21"/>
      <c r="E70" s="41"/>
      <c r="F70" s="54"/>
      <c r="G70" s="38"/>
    </row>
    <row r="71" spans="1:7" x14ac:dyDescent="0.35">
      <c r="A71" s="15"/>
      <c r="B71" s="2"/>
      <c r="C71" s="21"/>
      <c r="E71" s="15"/>
      <c r="F71" s="35"/>
      <c r="G71" s="10"/>
    </row>
    <row r="72" spans="1:7" x14ac:dyDescent="0.35">
      <c r="A72" s="15"/>
      <c r="B72" s="2"/>
      <c r="C72" s="21"/>
      <c r="E72" s="41"/>
      <c r="F72" s="54"/>
      <c r="G72" s="38"/>
    </row>
    <row r="73" spans="1:7" x14ac:dyDescent="0.35">
      <c r="A73" s="15"/>
      <c r="B73" s="2"/>
      <c r="C73" s="21"/>
      <c r="E73" s="15"/>
      <c r="F73" s="39"/>
      <c r="G73" s="40"/>
    </row>
    <row r="74" spans="1:7" x14ac:dyDescent="0.35">
      <c r="A74" s="15"/>
      <c r="B74" s="2"/>
      <c r="C74" s="21"/>
      <c r="E74" s="61"/>
      <c r="F74" s="62"/>
      <c r="G74" s="44"/>
    </row>
    <row r="75" spans="1:7" x14ac:dyDescent="0.35">
      <c r="A75" s="15"/>
      <c r="B75" s="2"/>
      <c r="C75" s="21"/>
      <c r="E75" s="15"/>
      <c r="F75" s="39"/>
      <c r="G75" s="40"/>
    </row>
    <row r="76" spans="1:7" x14ac:dyDescent="0.35">
      <c r="A76" s="41"/>
      <c r="B76" s="2"/>
      <c r="C76" s="21"/>
      <c r="E76" s="41"/>
      <c r="F76" s="37"/>
      <c r="G76" s="44"/>
    </row>
    <row r="77" spans="1:7" x14ac:dyDescent="0.35">
      <c r="A77" s="58"/>
      <c r="B77" s="71"/>
      <c r="C77" s="72"/>
      <c r="E77" s="15"/>
      <c r="F77" s="39"/>
      <c r="G77" s="40"/>
    </row>
    <row r="78" spans="1:7" x14ac:dyDescent="0.35">
      <c r="A78" s="15"/>
      <c r="B78" s="2"/>
      <c r="C78" s="21"/>
      <c r="E78" s="41"/>
      <c r="F78" s="37"/>
      <c r="G78" s="44"/>
    </row>
    <row r="79" spans="1:7" x14ac:dyDescent="0.35">
      <c r="A79" s="15"/>
      <c r="B79" s="2"/>
      <c r="C79" s="21"/>
      <c r="E79" s="15"/>
      <c r="F79" s="39"/>
      <c r="G79" s="40"/>
    </row>
    <row r="80" spans="1:7" x14ac:dyDescent="0.35">
      <c r="A80" s="15"/>
      <c r="B80" s="2"/>
      <c r="C80" s="21"/>
      <c r="E80" s="41"/>
      <c r="F80" s="37"/>
      <c r="G80" s="44"/>
    </row>
    <row r="81" spans="1:7" x14ac:dyDescent="0.35">
      <c r="A81" s="15"/>
      <c r="B81" s="2"/>
      <c r="C81" s="21"/>
      <c r="E81" s="15"/>
      <c r="F81" s="39"/>
      <c r="G81" s="40"/>
    </row>
    <row r="82" spans="1:7" x14ac:dyDescent="0.35">
      <c r="A82" s="15"/>
      <c r="B82" s="2"/>
      <c r="C82" s="21"/>
      <c r="E82" s="41"/>
      <c r="F82" s="37"/>
      <c r="G82" s="44"/>
    </row>
    <row r="83" spans="1:7" x14ac:dyDescent="0.35">
      <c r="A83" s="15"/>
      <c r="B83" s="2"/>
      <c r="C83" s="21"/>
      <c r="E83" s="15"/>
      <c r="F83" s="39"/>
      <c r="G83" s="40"/>
    </row>
    <row r="84" spans="1:7" x14ac:dyDescent="0.35">
      <c r="A84" s="15"/>
      <c r="B84" s="8"/>
      <c r="C84" s="21"/>
      <c r="E84" s="41"/>
      <c r="F84" s="37"/>
      <c r="G84" s="44"/>
    </row>
    <row r="85" spans="1:7" x14ac:dyDescent="0.35">
      <c r="A85" s="15"/>
      <c r="B85" s="2"/>
      <c r="C85" s="21"/>
    </row>
    <row r="86" spans="1:7" x14ac:dyDescent="0.35">
      <c r="A86" s="15"/>
      <c r="B86" s="2"/>
      <c r="C86" s="21"/>
    </row>
    <row r="87" spans="1:7" x14ac:dyDescent="0.35">
      <c r="A87" s="15"/>
      <c r="B87" s="2"/>
      <c r="C87" s="21"/>
    </row>
    <row r="88" spans="1:7" x14ac:dyDescent="0.35">
      <c r="A88" s="15"/>
      <c r="B88" s="2"/>
      <c r="C88" s="21"/>
    </row>
    <row r="89" spans="1:7" x14ac:dyDescent="0.35">
      <c r="A89" s="15"/>
      <c r="B89" s="2"/>
      <c r="C89" s="21"/>
    </row>
    <row r="90" spans="1:7" x14ac:dyDescent="0.35">
      <c r="A90" s="15"/>
      <c r="B90" s="2"/>
      <c r="C90" s="21"/>
      <c r="F90"/>
    </row>
    <row r="91" spans="1:7" x14ac:dyDescent="0.35">
      <c r="A91" s="15"/>
      <c r="B91" s="2"/>
      <c r="C91" s="21"/>
      <c r="F91"/>
    </row>
    <row r="92" spans="1:7" x14ac:dyDescent="0.35">
      <c r="A92" s="14"/>
      <c r="B92" s="3"/>
      <c r="C92" s="25"/>
      <c r="F92"/>
    </row>
    <row r="93" spans="1:7" x14ac:dyDescent="0.35">
      <c r="A93" s="8"/>
      <c r="B93" s="8"/>
      <c r="C93" s="73"/>
      <c r="F93"/>
    </row>
    <row r="94" spans="1:7" x14ac:dyDescent="0.35">
      <c r="A94" s="8"/>
      <c r="B94" s="8"/>
      <c r="C94" s="73"/>
      <c r="F94"/>
    </row>
    <row r="95" spans="1:7" x14ac:dyDescent="0.35">
      <c r="A95" s="8"/>
      <c r="B95" s="8"/>
      <c r="C95" s="73"/>
      <c r="F95"/>
    </row>
    <row r="96" spans="1:7" x14ac:dyDescent="0.35">
      <c r="A96" s="8"/>
      <c r="B96" s="8"/>
      <c r="C96" s="73"/>
      <c r="F96"/>
    </row>
    <row r="97" spans="1:6" x14ac:dyDescent="0.35">
      <c r="A97" s="8"/>
      <c r="B97" s="8"/>
      <c r="C97" s="73"/>
      <c r="F97"/>
    </row>
    <row r="98" spans="1:6" x14ac:dyDescent="0.35">
      <c r="A98" s="8"/>
      <c r="B98" s="8"/>
      <c r="C98" s="73"/>
      <c r="F98"/>
    </row>
    <row r="99" spans="1:6" x14ac:dyDescent="0.35">
      <c r="A99" s="8"/>
      <c r="B99" s="8"/>
      <c r="C99" s="73"/>
      <c r="F99"/>
    </row>
    <row r="100" spans="1:6" x14ac:dyDescent="0.35">
      <c r="A100" s="8"/>
      <c r="B100" s="8"/>
      <c r="C100" s="73"/>
      <c r="F100"/>
    </row>
    <row r="101" spans="1:6" x14ac:dyDescent="0.35">
      <c r="F101"/>
    </row>
    <row r="102" spans="1:6" x14ac:dyDescent="0.35">
      <c r="F102"/>
    </row>
    <row r="103" spans="1:6" x14ac:dyDescent="0.35">
      <c r="F103"/>
    </row>
    <row r="104" spans="1:6" x14ac:dyDescent="0.35">
      <c r="F104"/>
    </row>
    <row r="105" spans="1:6" x14ac:dyDescent="0.35">
      <c r="F105"/>
    </row>
    <row r="106" spans="1:6" x14ac:dyDescent="0.35">
      <c r="F106"/>
    </row>
    <row r="107" spans="1:6" x14ac:dyDescent="0.35">
      <c r="F107"/>
    </row>
    <row r="108" spans="1:6" x14ac:dyDescent="0.35">
      <c r="F108"/>
    </row>
    <row r="109" spans="1:6" x14ac:dyDescent="0.35">
      <c r="F109"/>
    </row>
    <row r="110" spans="1:6" x14ac:dyDescent="0.35">
      <c r="F110"/>
    </row>
    <row r="111" spans="1:6" x14ac:dyDescent="0.35">
      <c r="F111"/>
    </row>
    <row r="112" spans="1:6" x14ac:dyDescent="0.35">
      <c r="F112"/>
    </row>
    <row r="113" spans="6:6" x14ac:dyDescent="0.35">
      <c r="F113"/>
    </row>
    <row r="114" spans="6:6" x14ac:dyDescent="0.35">
      <c r="F114"/>
    </row>
    <row r="115" spans="6:6" x14ac:dyDescent="0.35">
      <c r="F115"/>
    </row>
    <row r="116" spans="6:6" x14ac:dyDescent="0.35">
      <c r="F116"/>
    </row>
    <row r="117" spans="6:6" x14ac:dyDescent="0.35">
      <c r="F117"/>
    </row>
    <row r="118" spans="6:6" x14ac:dyDescent="0.35">
      <c r="F118"/>
    </row>
    <row r="119" spans="6:6" x14ac:dyDescent="0.35">
      <c r="F119"/>
    </row>
    <row r="120" spans="6:6" x14ac:dyDescent="0.35">
      <c r="F120"/>
    </row>
    <row r="121" spans="6:6" x14ac:dyDescent="0.35">
      <c r="F121"/>
    </row>
    <row r="122" spans="6:6" x14ac:dyDescent="0.35">
      <c r="F122"/>
    </row>
  </sheetData>
  <sortState xmlns:xlrd2="http://schemas.microsoft.com/office/spreadsheetml/2017/richdata2" ref="N3:N18">
    <sortCondition ref="N2:N18"/>
  </sortState>
  <printOptions horizontalCentered="1"/>
  <pageMargins left="0" right="0" top="0" bottom="0" header="0.31496062992125984" footer="0.31496062992125984"/>
  <pageSetup paperSize="9" fitToHeight="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76115-522F-4115-AE12-F47F8413CCED}">
  <sheetPr codeName="Hoja5"/>
  <dimension ref="A1:M18"/>
  <sheetViews>
    <sheetView topLeftCell="A3" workbookViewId="0">
      <selection activeCell="B17" sqref="B17:C18"/>
    </sheetView>
  </sheetViews>
  <sheetFormatPr baseColWidth="10" defaultColWidth="10.7265625" defaultRowHeight="14.5" x14ac:dyDescent="0.35"/>
  <cols>
    <col min="3" max="4" width="11.54296875" bestFit="1" customWidth="1"/>
    <col min="7" max="7" width="42.26953125" bestFit="1" customWidth="1"/>
    <col min="12" max="12" width="11.54296875" style="86" bestFit="1" customWidth="1"/>
    <col min="13" max="13" width="10.90625" style="86"/>
  </cols>
  <sheetData>
    <row r="1" spans="1:13" x14ac:dyDescent="0.35">
      <c r="B1" t="s">
        <v>270</v>
      </c>
      <c r="G1" s="166" t="s">
        <v>12</v>
      </c>
      <c r="H1" s="166" t="s">
        <v>595</v>
      </c>
      <c r="I1" s="166" t="s">
        <v>596</v>
      </c>
      <c r="J1" s="166" t="s">
        <v>597</v>
      </c>
      <c r="K1" s="166" t="s">
        <v>598</v>
      </c>
      <c r="L1" s="167" t="s">
        <v>599</v>
      </c>
      <c r="M1" s="168" t="s">
        <v>600</v>
      </c>
    </row>
    <row r="2" spans="1:13" x14ac:dyDescent="0.35">
      <c r="B2" t="s">
        <v>254</v>
      </c>
      <c r="C2" t="s">
        <v>275</v>
      </c>
      <c r="D2" t="s">
        <v>273</v>
      </c>
      <c r="G2" s="1" t="s">
        <v>315</v>
      </c>
      <c r="H2" s="169">
        <v>9981.86</v>
      </c>
      <c r="I2" s="1">
        <v>0</v>
      </c>
      <c r="J2" s="1">
        <v>0</v>
      </c>
      <c r="K2" s="170">
        <v>0.1</v>
      </c>
      <c r="L2" s="167">
        <f>+(H2*K2)+H2</f>
        <v>10980.046</v>
      </c>
      <c r="M2" s="167">
        <v>0</v>
      </c>
    </row>
    <row r="3" spans="1:13" x14ac:dyDescent="0.35">
      <c r="A3" t="s">
        <v>271</v>
      </c>
      <c r="B3">
        <v>0.85</v>
      </c>
      <c r="C3" s="86">
        <v>3785.29</v>
      </c>
      <c r="G3" s="1" t="s">
        <v>332</v>
      </c>
      <c r="H3" s="1">
        <v>10880.683000000001</v>
      </c>
      <c r="I3" s="169">
        <f>+H3-H2</f>
        <v>898.82300000000032</v>
      </c>
      <c r="J3" s="171">
        <f>+I3/H2</f>
        <v>9.0045642796032027E-2</v>
      </c>
      <c r="K3" s="1">
        <v>0</v>
      </c>
      <c r="L3" s="167">
        <f>+H3</f>
        <v>10880.683000000001</v>
      </c>
      <c r="M3" s="167">
        <f>+L3-L2</f>
        <v>-99.362999999999374</v>
      </c>
    </row>
    <row r="4" spans="1:13" x14ac:dyDescent="0.35">
      <c r="A4" t="s">
        <v>272</v>
      </c>
      <c r="B4">
        <v>0.33</v>
      </c>
      <c r="C4" s="86">
        <f>+C3</f>
        <v>3785.29</v>
      </c>
      <c r="D4" s="87">
        <f>+C4/B4</f>
        <v>11470.575757575756</v>
      </c>
    </row>
    <row r="5" spans="1:13" x14ac:dyDescent="0.35">
      <c r="G5" s="166" t="s">
        <v>12</v>
      </c>
      <c r="H5" s="166" t="s">
        <v>595</v>
      </c>
      <c r="I5" s="166" t="s">
        <v>596</v>
      </c>
      <c r="J5" s="166" t="s">
        <v>597</v>
      </c>
      <c r="K5" s="166" t="s">
        <v>598</v>
      </c>
      <c r="L5" s="167" t="s">
        <v>599</v>
      </c>
      <c r="M5" s="168" t="s">
        <v>600</v>
      </c>
    </row>
    <row r="6" spans="1:13" x14ac:dyDescent="0.35">
      <c r="B6" t="s">
        <v>276</v>
      </c>
      <c r="G6" s="1" t="s">
        <v>104</v>
      </c>
      <c r="H6" s="169">
        <v>9466.7999999999993</v>
      </c>
      <c r="I6" s="1">
        <v>0</v>
      </c>
      <c r="J6" s="1">
        <v>0</v>
      </c>
      <c r="K6" s="170">
        <v>0.1</v>
      </c>
      <c r="L6" s="167">
        <f>+(H6*K6)+H6</f>
        <v>10413.48</v>
      </c>
      <c r="M6" s="167">
        <v>0</v>
      </c>
    </row>
    <row r="7" spans="1:13" x14ac:dyDescent="0.35">
      <c r="B7" t="s">
        <v>254</v>
      </c>
      <c r="C7" t="s">
        <v>275</v>
      </c>
      <c r="D7" t="s">
        <v>274</v>
      </c>
      <c r="G7" s="1" t="s">
        <v>334</v>
      </c>
      <c r="H7" s="1">
        <v>11087.84952</v>
      </c>
      <c r="I7" s="169">
        <f>+H7-H6</f>
        <v>1621.0495200000005</v>
      </c>
      <c r="J7" s="172">
        <f>+I7/H6</f>
        <v>0.17123521358854107</v>
      </c>
      <c r="K7" s="1">
        <v>0</v>
      </c>
      <c r="L7" s="167">
        <f>+H7</f>
        <v>11087.84952</v>
      </c>
      <c r="M7" s="167">
        <f>+L7-L6</f>
        <v>674.36952000000019</v>
      </c>
    </row>
    <row r="8" spans="1:13" x14ac:dyDescent="0.35">
      <c r="A8" t="s">
        <v>272</v>
      </c>
      <c r="B8">
        <v>1</v>
      </c>
      <c r="C8" s="86"/>
      <c r="D8" s="87"/>
    </row>
    <row r="11" spans="1:13" x14ac:dyDescent="0.35">
      <c r="B11" t="s">
        <v>269</v>
      </c>
    </row>
    <row r="12" spans="1:13" x14ac:dyDescent="0.35">
      <c r="B12" t="s">
        <v>254</v>
      </c>
      <c r="C12" t="s">
        <v>275</v>
      </c>
      <c r="D12" t="s">
        <v>274</v>
      </c>
    </row>
    <row r="13" spans="1:13" x14ac:dyDescent="0.35">
      <c r="A13" t="s">
        <v>272</v>
      </c>
      <c r="B13">
        <v>9.1999999999999993</v>
      </c>
      <c r="C13" s="86">
        <v>35475</v>
      </c>
      <c r="D13" s="87">
        <f>+C13/B13</f>
        <v>3855.9782608695655</v>
      </c>
    </row>
    <row r="17" spans="2:3" x14ac:dyDescent="0.35">
      <c r="B17" t="s">
        <v>604</v>
      </c>
      <c r="C17">
        <v>6000</v>
      </c>
    </row>
    <row r="18" spans="2:3" x14ac:dyDescent="0.35">
      <c r="B18" t="s">
        <v>605</v>
      </c>
      <c r="C18">
        <f>110000-6000</f>
        <v>104000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2E5CE4-9C31-42EE-AC76-96A6AC20F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Dashboard</vt:lpstr>
      <vt:lpstr>PEDIDO CP</vt:lpstr>
      <vt:lpstr>PEDIDO QALA</vt:lpstr>
      <vt:lpstr>PROVEEDORES</vt:lpstr>
      <vt:lpstr>DATAIN_COMPRAS</vt:lpstr>
      <vt:lpstr>VENTA_DIARIA</vt:lpstr>
      <vt:lpstr>DATAIN_STOCK</vt:lpstr>
      <vt:lpstr>HISTORIAL_PEDIDOS</vt:lpstr>
      <vt:lpstr>IMPRIMIBLE STOCK</vt:lpstr>
      <vt:lpstr>AUXILIARES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Jp Gerchunoff</dc:creator>
  <cp:keywords/>
  <dc:description/>
  <cp:lastModifiedBy>Nicolás Vitale</cp:lastModifiedBy>
  <cp:revision/>
  <cp:lastPrinted>2024-11-13T11:34:15Z</cp:lastPrinted>
  <dcterms:created xsi:type="dcterms:W3CDTF">2024-02-29T10:27:01Z</dcterms:created>
  <dcterms:modified xsi:type="dcterms:W3CDTF">2025-11-18T12:10:08Z</dcterms:modified>
  <cp:category/>
  <cp:contentStatus/>
</cp:coreProperties>
</file>