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shear_velocity\"/>
    </mc:Choice>
  </mc:AlternateContent>
  <xr:revisionPtr revIDLastSave="0" documentId="13_ncr:1_{63AA7133-3508-4202-A594-0BA04E5D231F}" xr6:coauthVersionLast="47" xr6:coauthVersionMax="47" xr10:uidLastSave="{00000000-0000-0000-0000-000000000000}"/>
  <bookViews>
    <workbookView xWindow="-25320" yWindow="195" windowWidth="25440" windowHeight="15390" xr2:uid="{182EAE7C-61D4-41EF-B487-ACB00DCC48F5}"/>
  </bookViews>
  <sheets>
    <sheet name="Temp Dependent" sheetId="1" r:id="rId1"/>
    <sheet name="A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P50" i="2"/>
  <c r="L50" i="2"/>
  <c r="G50" i="2"/>
  <c r="P49" i="2"/>
  <c r="L49" i="2"/>
  <c r="G49" i="2"/>
  <c r="P48" i="2"/>
  <c r="L48" i="2"/>
  <c r="G48" i="2"/>
  <c r="P47" i="2"/>
  <c r="L47" i="2"/>
  <c r="G47" i="2"/>
  <c r="P46" i="2"/>
  <c r="L46" i="2"/>
  <c r="G46" i="2"/>
  <c r="P45" i="2"/>
  <c r="L45" i="2"/>
  <c r="G45" i="2"/>
  <c r="P44" i="2"/>
  <c r="L44" i="2"/>
  <c r="G44" i="2"/>
  <c r="P43" i="2"/>
  <c r="L43" i="2"/>
  <c r="G43" i="2"/>
  <c r="P42" i="2"/>
  <c r="L42" i="2"/>
  <c r="G42" i="2"/>
  <c r="P41" i="2"/>
  <c r="L41" i="2"/>
  <c r="G41" i="2"/>
  <c r="P40" i="2"/>
  <c r="L40" i="2"/>
  <c r="G40" i="2"/>
  <c r="P39" i="2"/>
  <c r="L39" i="2"/>
  <c r="G39" i="2"/>
  <c r="P38" i="2"/>
  <c r="L38" i="2"/>
  <c r="G38" i="2"/>
  <c r="P37" i="2"/>
  <c r="L37" i="2"/>
  <c r="G37" i="2"/>
  <c r="P36" i="2"/>
  <c r="L36" i="2"/>
  <c r="G36" i="2"/>
  <c r="P35" i="2"/>
  <c r="L35" i="2"/>
  <c r="G35" i="2"/>
  <c r="P34" i="2"/>
  <c r="L34" i="2"/>
  <c r="G34" i="2"/>
  <c r="P33" i="2"/>
  <c r="L33" i="2"/>
  <c r="G33" i="2"/>
  <c r="P32" i="2"/>
  <c r="L32" i="2"/>
  <c r="G32" i="2"/>
  <c r="P31" i="2"/>
  <c r="L31" i="2"/>
  <c r="G31" i="2"/>
  <c r="P30" i="2"/>
  <c r="L30" i="2"/>
  <c r="G30" i="2"/>
  <c r="P29" i="2"/>
  <c r="L29" i="2"/>
  <c r="G29" i="2"/>
  <c r="P28" i="2"/>
  <c r="L28" i="2"/>
  <c r="H28" i="2"/>
  <c r="G28" i="2"/>
  <c r="E28" i="2"/>
  <c r="P27" i="2"/>
  <c r="L27" i="2"/>
  <c r="G27" i="2"/>
  <c r="P26" i="2"/>
  <c r="L26" i="2"/>
  <c r="G26" i="2"/>
  <c r="P25" i="2"/>
  <c r="L25" i="2"/>
  <c r="G25" i="2"/>
  <c r="P24" i="2"/>
  <c r="L24" i="2"/>
  <c r="G24" i="2"/>
  <c r="H24" i="2" s="1"/>
  <c r="M24" i="2" s="1"/>
  <c r="P23" i="2"/>
  <c r="L23" i="2"/>
  <c r="G23" i="2"/>
  <c r="P22" i="2"/>
  <c r="L22" i="2"/>
  <c r="G22" i="2"/>
  <c r="P21" i="2"/>
  <c r="L21" i="2"/>
  <c r="G21" i="2"/>
  <c r="P20" i="2"/>
  <c r="L20" i="2"/>
  <c r="G20" i="2"/>
  <c r="P19" i="2"/>
  <c r="L19" i="2"/>
  <c r="H19" i="2"/>
  <c r="G19" i="2"/>
  <c r="P18" i="2"/>
  <c r="L18" i="2"/>
  <c r="G18" i="2"/>
  <c r="P17" i="2"/>
  <c r="L17" i="2"/>
  <c r="G17" i="2"/>
  <c r="P16" i="2"/>
  <c r="L16" i="2"/>
  <c r="G16" i="2"/>
  <c r="C16" i="2"/>
  <c r="I9" i="2" s="1"/>
  <c r="P15" i="2"/>
  <c r="L15" i="2"/>
  <c r="G15" i="2"/>
  <c r="H15" i="2" s="1"/>
  <c r="M15" i="2" s="1"/>
  <c r="P14" i="2"/>
  <c r="L14" i="2"/>
  <c r="G14" i="2"/>
  <c r="E14" i="2"/>
  <c r="P13" i="2"/>
  <c r="L13" i="2"/>
  <c r="G13" i="2"/>
  <c r="P12" i="2"/>
  <c r="L12" i="2"/>
  <c r="G12" i="2"/>
  <c r="P11" i="2"/>
  <c r="L11" i="2"/>
  <c r="G11" i="2"/>
  <c r="I11" i="2" s="1"/>
  <c r="C11" i="2"/>
  <c r="H46" i="2" s="1"/>
  <c r="J46" i="2" s="1"/>
  <c r="P10" i="2"/>
  <c r="L10" i="2"/>
  <c r="G10" i="2"/>
  <c r="I10" i="2" s="1"/>
  <c r="P9" i="2"/>
  <c r="L9" i="2"/>
  <c r="G9" i="2"/>
  <c r="P8" i="2"/>
  <c r="L8" i="2"/>
  <c r="G8" i="2"/>
  <c r="P7" i="2"/>
  <c r="L7" i="2"/>
  <c r="G7" i="2"/>
  <c r="P6" i="2"/>
  <c r="L6" i="2"/>
  <c r="G6" i="2"/>
  <c r="P5" i="2"/>
  <c r="L5" i="2"/>
  <c r="G5" i="2"/>
  <c r="P4" i="2"/>
  <c r="L4" i="2"/>
  <c r="H4" i="2"/>
  <c r="K4" i="2" s="1"/>
  <c r="G4" i="2"/>
  <c r="P3" i="2"/>
  <c r="G3" i="2"/>
  <c r="E3" i="2"/>
  <c r="E3" i="1"/>
  <c r="E14" i="1"/>
  <c r="E28" i="1"/>
  <c r="P47" i="1"/>
  <c r="P48" i="1"/>
  <c r="P49" i="1"/>
  <c r="P50" i="1"/>
  <c r="L47" i="1"/>
  <c r="L48" i="1"/>
  <c r="L49" i="1"/>
  <c r="L50" i="1"/>
  <c r="G47" i="1"/>
  <c r="I47" i="1" s="1"/>
  <c r="G48" i="1"/>
  <c r="I48" i="1" s="1"/>
  <c r="G49" i="1"/>
  <c r="I49" i="1" s="1"/>
  <c r="G50" i="1"/>
  <c r="H50" i="1" s="1"/>
  <c r="G46" i="1"/>
  <c r="H35" i="1"/>
  <c r="H4" i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" i="1"/>
  <c r="G5" i="1"/>
  <c r="G6" i="1"/>
  <c r="G7" i="1"/>
  <c r="H7" i="1" s="1"/>
  <c r="G8" i="1"/>
  <c r="G9" i="1"/>
  <c r="H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C16" i="1"/>
  <c r="I11" i="1" s="1"/>
  <c r="O11" i="1" s="1"/>
  <c r="C2" i="1"/>
  <c r="C1" i="1"/>
  <c r="H8" i="2" l="1"/>
  <c r="H36" i="2"/>
  <c r="H20" i="2"/>
  <c r="J20" i="2" s="1"/>
  <c r="H27" i="2"/>
  <c r="H29" i="2"/>
  <c r="H44" i="2"/>
  <c r="J44" i="2" s="1"/>
  <c r="M4" i="2"/>
  <c r="H9" i="2"/>
  <c r="M9" i="2" s="1"/>
  <c r="H18" i="2"/>
  <c r="H47" i="2"/>
  <c r="H16" i="2"/>
  <c r="M16" i="2" s="1"/>
  <c r="H37" i="2"/>
  <c r="J37" i="2" s="1"/>
  <c r="H5" i="2"/>
  <c r="M5" i="2" s="1"/>
  <c r="H45" i="2"/>
  <c r="J45" i="2" s="1"/>
  <c r="H33" i="2"/>
  <c r="M33" i="2" s="1"/>
  <c r="O9" i="2"/>
  <c r="N9" i="2"/>
  <c r="Q9" i="2"/>
  <c r="I37" i="2"/>
  <c r="H35" i="2"/>
  <c r="I35" i="2"/>
  <c r="J16" i="2"/>
  <c r="M28" i="2"/>
  <c r="K28" i="2"/>
  <c r="J28" i="2"/>
  <c r="K15" i="2"/>
  <c r="R15" i="2" s="1"/>
  <c r="T15" i="2" s="1"/>
  <c r="J15" i="2"/>
  <c r="M19" i="2"/>
  <c r="K19" i="2"/>
  <c r="J19" i="2"/>
  <c r="I23" i="2"/>
  <c r="I39" i="2"/>
  <c r="Q10" i="2"/>
  <c r="O10" i="2"/>
  <c r="N10" i="2"/>
  <c r="I46" i="2"/>
  <c r="I27" i="2"/>
  <c r="I47" i="2"/>
  <c r="I33" i="2"/>
  <c r="I24" i="2"/>
  <c r="I16" i="2"/>
  <c r="I15" i="2"/>
  <c r="I5" i="2"/>
  <c r="I44" i="2"/>
  <c r="I36" i="2"/>
  <c r="I28" i="2"/>
  <c r="I20" i="2"/>
  <c r="M37" i="2"/>
  <c r="K37" i="2"/>
  <c r="I42" i="2"/>
  <c r="I6" i="2"/>
  <c r="H6" i="2"/>
  <c r="I30" i="2"/>
  <c r="K5" i="2"/>
  <c r="J5" i="2"/>
  <c r="I19" i="2"/>
  <c r="I25" i="2"/>
  <c r="I32" i="2"/>
  <c r="I41" i="2"/>
  <c r="I48" i="2"/>
  <c r="I18" i="2"/>
  <c r="I22" i="2"/>
  <c r="M27" i="2"/>
  <c r="K27" i="2"/>
  <c r="J27" i="2"/>
  <c r="J29" i="2"/>
  <c r="M29" i="2"/>
  <c r="K29" i="2"/>
  <c r="I34" i="2"/>
  <c r="H43" i="2"/>
  <c r="I43" i="2"/>
  <c r="I50" i="2"/>
  <c r="I8" i="2"/>
  <c r="I13" i="2"/>
  <c r="M18" i="2"/>
  <c r="K18" i="2"/>
  <c r="J18" i="2"/>
  <c r="I21" i="2"/>
  <c r="I29" i="2"/>
  <c r="M36" i="2"/>
  <c r="K36" i="2"/>
  <c r="J36" i="2"/>
  <c r="I38" i="2"/>
  <c r="I45" i="2"/>
  <c r="Q11" i="2"/>
  <c r="O11" i="2"/>
  <c r="N11" i="2"/>
  <c r="I4" i="2"/>
  <c r="M8" i="2"/>
  <c r="K8" i="2"/>
  <c r="J8" i="2"/>
  <c r="I14" i="2"/>
  <c r="I3" i="2"/>
  <c r="I7" i="2"/>
  <c r="K24" i="2"/>
  <c r="J24" i="2"/>
  <c r="R24" i="2" s="1"/>
  <c r="T24" i="2" s="1"/>
  <c r="I31" i="2"/>
  <c r="J47" i="2"/>
  <c r="M47" i="2"/>
  <c r="H7" i="2"/>
  <c r="M46" i="2"/>
  <c r="K46" i="2"/>
  <c r="I12" i="2"/>
  <c r="I17" i="2"/>
  <c r="H17" i="2"/>
  <c r="M20" i="2"/>
  <c r="K20" i="2"/>
  <c r="H26" i="2"/>
  <c r="I26" i="2"/>
  <c r="I40" i="2"/>
  <c r="K47" i="2"/>
  <c r="I49" i="2"/>
  <c r="H25" i="2"/>
  <c r="H34" i="2"/>
  <c r="H42" i="2"/>
  <c r="H50" i="2"/>
  <c r="H41" i="2"/>
  <c r="H49" i="2"/>
  <c r="H13" i="2"/>
  <c r="H14" i="2"/>
  <c r="H23" i="2"/>
  <c r="H32" i="2"/>
  <c r="H40" i="2"/>
  <c r="H48" i="2"/>
  <c r="H12" i="2"/>
  <c r="H22" i="2"/>
  <c r="H31" i="2"/>
  <c r="H39" i="2"/>
  <c r="H3" i="2"/>
  <c r="J4" i="2"/>
  <c r="R4" i="2" s="1"/>
  <c r="T4" i="2" s="1"/>
  <c r="H10" i="2"/>
  <c r="H11" i="2"/>
  <c r="H21" i="2"/>
  <c r="H30" i="2"/>
  <c r="H38" i="2"/>
  <c r="N49" i="1"/>
  <c r="Q49" i="1"/>
  <c r="O49" i="1"/>
  <c r="O48" i="1"/>
  <c r="Q48" i="1"/>
  <c r="N48" i="1"/>
  <c r="M50" i="1"/>
  <c r="J50" i="1"/>
  <c r="K50" i="1"/>
  <c r="Q47" i="1"/>
  <c r="O47" i="1"/>
  <c r="N47" i="1"/>
  <c r="H47" i="1"/>
  <c r="I50" i="1"/>
  <c r="H8" i="1"/>
  <c r="M8" i="1" s="1"/>
  <c r="H49" i="1"/>
  <c r="H6" i="1"/>
  <c r="J6" i="1" s="1"/>
  <c r="H5" i="1"/>
  <c r="H48" i="1"/>
  <c r="H3" i="1"/>
  <c r="K3" i="1" s="1"/>
  <c r="J3" i="1"/>
  <c r="M3" i="1"/>
  <c r="R3" i="1" s="1"/>
  <c r="T3" i="1" s="1"/>
  <c r="I41" i="1"/>
  <c r="O41" i="1" s="1"/>
  <c r="I30" i="1"/>
  <c r="Q30" i="1" s="1"/>
  <c r="I25" i="1"/>
  <c r="O25" i="1" s="1"/>
  <c r="H46" i="1"/>
  <c r="J46" i="1" s="1"/>
  <c r="H38" i="1"/>
  <c r="H34" i="1"/>
  <c r="N11" i="1"/>
  <c r="Q11" i="1"/>
  <c r="H14" i="1"/>
  <c r="I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I34" i="1"/>
  <c r="I18" i="1"/>
  <c r="H2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44" i="1"/>
  <c r="H36" i="1"/>
  <c r="H28" i="1"/>
  <c r="H20" i="1"/>
  <c r="H12" i="1"/>
  <c r="I40" i="1"/>
  <c r="I32" i="1"/>
  <c r="I24" i="1"/>
  <c r="I16" i="1"/>
  <c r="H43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R18" i="2" l="1"/>
  <c r="T18" i="2" s="1"/>
  <c r="K16" i="2"/>
  <c r="R20" i="2"/>
  <c r="T20" i="2" s="1"/>
  <c r="J33" i="2"/>
  <c r="R33" i="2" s="1"/>
  <c r="T33" i="2" s="1"/>
  <c r="K33" i="2"/>
  <c r="R5" i="2"/>
  <c r="T5" i="2" s="1"/>
  <c r="S10" i="2"/>
  <c r="U10" i="2" s="1"/>
  <c r="S9" i="2"/>
  <c r="U9" i="2" s="1"/>
  <c r="J9" i="2"/>
  <c r="K44" i="2"/>
  <c r="K45" i="2"/>
  <c r="M44" i="2"/>
  <c r="R44" i="2" s="1"/>
  <c r="T44" i="2" s="1"/>
  <c r="M45" i="2"/>
  <c r="K9" i="2"/>
  <c r="R9" i="2" s="1"/>
  <c r="T9" i="2" s="1"/>
  <c r="K48" i="2"/>
  <c r="J48" i="2"/>
  <c r="M48" i="2"/>
  <c r="O29" i="2"/>
  <c r="N29" i="2"/>
  <c r="Q29" i="2"/>
  <c r="M42" i="2"/>
  <c r="K42" i="2"/>
  <c r="J42" i="2"/>
  <c r="Q21" i="2"/>
  <c r="O21" i="2"/>
  <c r="N21" i="2"/>
  <c r="R45" i="2"/>
  <c r="T45" i="2" s="1"/>
  <c r="Q32" i="2"/>
  <c r="O32" i="2"/>
  <c r="N32" i="2"/>
  <c r="M6" i="2"/>
  <c r="K6" i="2"/>
  <c r="J6" i="2"/>
  <c r="O36" i="2"/>
  <c r="Q36" i="2"/>
  <c r="N36" i="2"/>
  <c r="O27" i="2"/>
  <c r="N27" i="2"/>
  <c r="Q27" i="2"/>
  <c r="M10" i="2"/>
  <c r="K10" i="2"/>
  <c r="J10" i="2"/>
  <c r="R46" i="2"/>
  <c r="T46" i="2" s="1"/>
  <c r="K32" i="2"/>
  <c r="M32" i="2"/>
  <c r="J32" i="2"/>
  <c r="M34" i="2"/>
  <c r="R34" i="2" s="1"/>
  <c r="T34" i="2" s="1"/>
  <c r="K34" i="2"/>
  <c r="J34" i="2"/>
  <c r="M26" i="2"/>
  <c r="K26" i="2"/>
  <c r="J26" i="2"/>
  <c r="M7" i="2"/>
  <c r="K7" i="2"/>
  <c r="J7" i="2"/>
  <c r="Q3" i="2"/>
  <c r="O3" i="2"/>
  <c r="N3" i="2"/>
  <c r="S11" i="2"/>
  <c r="U11" i="2" s="1"/>
  <c r="O25" i="2"/>
  <c r="Q25" i="2"/>
  <c r="S25" i="2" s="1"/>
  <c r="U25" i="2" s="1"/>
  <c r="N25" i="2"/>
  <c r="Q6" i="2"/>
  <c r="O6" i="2"/>
  <c r="N6" i="2"/>
  <c r="O44" i="2"/>
  <c r="Q44" i="2"/>
  <c r="N44" i="2"/>
  <c r="Q46" i="2"/>
  <c r="S46" i="2" s="1"/>
  <c r="U46" i="2" s="1"/>
  <c r="O46" i="2"/>
  <c r="N46" i="2"/>
  <c r="R19" i="2"/>
  <c r="T19" i="2" s="1"/>
  <c r="O37" i="2"/>
  <c r="N37" i="2"/>
  <c r="Q37" i="2"/>
  <c r="K40" i="2"/>
  <c r="M40" i="2"/>
  <c r="J40" i="2"/>
  <c r="N26" i="2"/>
  <c r="Q26" i="2"/>
  <c r="O26" i="2"/>
  <c r="N7" i="2"/>
  <c r="Q7" i="2"/>
  <c r="O7" i="2"/>
  <c r="M3" i="2"/>
  <c r="J3" i="2"/>
  <c r="K3" i="2"/>
  <c r="K23" i="2"/>
  <c r="J23" i="2"/>
  <c r="M23" i="2"/>
  <c r="M25" i="2"/>
  <c r="K25" i="2"/>
  <c r="J25" i="2"/>
  <c r="Q14" i="2"/>
  <c r="O14" i="2"/>
  <c r="N14" i="2"/>
  <c r="O45" i="2"/>
  <c r="N45" i="2"/>
  <c r="Q45" i="2"/>
  <c r="N43" i="2"/>
  <c r="Q43" i="2"/>
  <c r="S43" i="2" s="1"/>
  <c r="U43" i="2" s="1"/>
  <c r="O43" i="2"/>
  <c r="R27" i="2"/>
  <c r="T27" i="2" s="1"/>
  <c r="O19" i="2"/>
  <c r="N19" i="2"/>
  <c r="Q19" i="2"/>
  <c r="O42" i="2"/>
  <c r="Q42" i="2"/>
  <c r="N42" i="2"/>
  <c r="Q5" i="2"/>
  <c r="O5" i="2"/>
  <c r="N5" i="2"/>
  <c r="Q41" i="2"/>
  <c r="O41" i="2"/>
  <c r="N41" i="2"/>
  <c r="R47" i="2"/>
  <c r="T47" i="2" s="1"/>
  <c r="Q38" i="2"/>
  <c r="O38" i="2"/>
  <c r="N38" i="2"/>
  <c r="M43" i="2"/>
  <c r="K43" i="2"/>
  <c r="J43" i="2"/>
  <c r="Q22" i="2"/>
  <c r="O22" i="2"/>
  <c r="N22" i="2"/>
  <c r="R16" i="2"/>
  <c r="T16" i="2" s="1"/>
  <c r="Q15" i="2"/>
  <c r="O15" i="2"/>
  <c r="N15" i="2"/>
  <c r="N35" i="2"/>
  <c r="Q35" i="2"/>
  <c r="O35" i="2"/>
  <c r="Q30" i="2"/>
  <c r="O30" i="2"/>
  <c r="N30" i="2"/>
  <c r="J39" i="2"/>
  <c r="M39" i="2"/>
  <c r="K39" i="2"/>
  <c r="J31" i="2"/>
  <c r="M31" i="2"/>
  <c r="K31" i="2"/>
  <c r="O34" i="2"/>
  <c r="Q34" i="2"/>
  <c r="N34" i="2"/>
  <c r="N18" i="2"/>
  <c r="Q18" i="2"/>
  <c r="O18" i="2"/>
  <c r="Q16" i="2"/>
  <c r="O16" i="2"/>
  <c r="N16" i="2"/>
  <c r="M35" i="2"/>
  <c r="K35" i="2"/>
  <c r="J35" i="2"/>
  <c r="M50" i="2"/>
  <c r="K50" i="2"/>
  <c r="J50" i="2"/>
  <c r="Q47" i="2"/>
  <c r="O47" i="2"/>
  <c r="N47" i="2"/>
  <c r="N49" i="2"/>
  <c r="Q49" i="2"/>
  <c r="O49" i="2"/>
  <c r="K38" i="2"/>
  <c r="M38" i="2"/>
  <c r="J38" i="2"/>
  <c r="K13" i="2"/>
  <c r="J13" i="2"/>
  <c r="M13" i="2"/>
  <c r="M17" i="2"/>
  <c r="K17" i="2"/>
  <c r="J17" i="2"/>
  <c r="J22" i="2"/>
  <c r="M22" i="2"/>
  <c r="K22" i="2"/>
  <c r="Q40" i="2"/>
  <c r="O40" i="2"/>
  <c r="N40" i="2"/>
  <c r="Q31" i="2"/>
  <c r="O31" i="2"/>
  <c r="N31" i="2"/>
  <c r="R37" i="2"/>
  <c r="T37" i="2" s="1"/>
  <c r="Q24" i="2"/>
  <c r="N24" i="2"/>
  <c r="O24" i="2"/>
  <c r="Q39" i="2"/>
  <c r="O39" i="2"/>
  <c r="N39" i="2"/>
  <c r="M11" i="2"/>
  <c r="J11" i="2"/>
  <c r="K11" i="2"/>
  <c r="O28" i="2"/>
  <c r="N28" i="2"/>
  <c r="Q28" i="2"/>
  <c r="S28" i="2" s="1"/>
  <c r="U28" i="2" s="1"/>
  <c r="K14" i="2"/>
  <c r="J14" i="2"/>
  <c r="M14" i="2"/>
  <c r="Q13" i="2"/>
  <c r="O13" i="2"/>
  <c r="N13" i="2"/>
  <c r="K30" i="2"/>
  <c r="M30" i="2"/>
  <c r="J30" i="2"/>
  <c r="K49" i="2"/>
  <c r="J49" i="2"/>
  <c r="M49" i="2"/>
  <c r="Q17" i="2"/>
  <c r="O17" i="2"/>
  <c r="N17" i="2"/>
  <c r="R8" i="2"/>
  <c r="T8" i="2" s="1"/>
  <c r="O8" i="2"/>
  <c r="N8" i="2"/>
  <c r="Q8" i="2"/>
  <c r="M21" i="2"/>
  <c r="K21" i="2"/>
  <c r="J21" i="2"/>
  <c r="J12" i="2"/>
  <c r="M12" i="2"/>
  <c r="K12" i="2"/>
  <c r="K41" i="2"/>
  <c r="J41" i="2"/>
  <c r="M41" i="2"/>
  <c r="Q12" i="2"/>
  <c r="O12" i="2"/>
  <c r="N12" i="2"/>
  <c r="Q4" i="2"/>
  <c r="O4" i="2"/>
  <c r="N4" i="2"/>
  <c r="R36" i="2"/>
  <c r="T36" i="2" s="1"/>
  <c r="Q50" i="2"/>
  <c r="O50" i="2"/>
  <c r="N50" i="2"/>
  <c r="R29" i="2"/>
  <c r="T29" i="2" s="1"/>
  <c r="Q48" i="2"/>
  <c r="O48" i="2"/>
  <c r="N48" i="2"/>
  <c r="O20" i="2"/>
  <c r="N20" i="2"/>
  <c r="Q20" i="2"/>
  <c r="Q33" i="2"/>
  <c r="O33" i="2"/>
  <c r="N33" i="2"/>
  <c r="Q23" i="2"/>
  <c r="O23" i="2"/>
  <c r="N23" i="2"/>
  <c r="R28" i="2"/>
  <c r="T28" i="2" s="1"/>
  <c r="M47" i="1"/>
  <c r="K47" i="1"/>
  <c r="J47" i="1"/>
  <c r="K8" i="1"/>
  <c r="Q25" i="1"/>
  <c r="S48" i="1"/>
  <c r="U48" i="1" s="1"/>
  <c r="M49" i="1"/>
  <c r="J49" i="1"/>
  <c r="K49" i="1"/>
  <c r="S47" i="1"/>
  <c r="U47" i="1" s="1"/>
  <c r="Q50" i="1"/>
  <c r="O50" i="1"/>
  <c r="N50" i="1"/>
  <c r="R50" i="1"/>
  <c r="T50" i="1" s="1"/>
  <c r="N30" i="1"/>
  <c r="S30" i="1" s="1"/>
  <c r="U30" i="1" s="1"/>
  <c r="M48" i="1"/>
  <c r="R48" i="1" s="1"/>
  <c r="T48" i="1" s="1"/>
  <c r="K48" i="1"/>
  <c r="J48" i="1"/>
  <c r="J8" i="1"/>
  <c r="S49" i="1"/>
  <c r="U49" i="1" s="1"/>
  <c r="O30" i="1"/>
  <c r="Q41" i="1"/>
  <c r="N25" i="1"/>
  <c r="S25" i="1" s="1"/>
  <c r="U25" i="1" s="1"/>
  <c r="N41" i="1"/>
  <c r="S41" i="1" s="1"/>
  <c r="U41" i="1" s="1"/>
  <c r="K46" i="1"/>
  <c r="M46" i="1"/>
  <c r="R8" i="1"/>
  <c r="T8" i="1" s="1"/>
  <c r="O4" i="1"/>
  <c r="Q4" i="1"/>
  <c r="N4" i="1"/>
  <c r="K32" i="1"/>
  <c r="J32" i="1"/>
  <c r="M32" i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O17" i="1"/>
  <c r="Q17" i="1"/>
  <c r="N17" i="1"/>
  <c r="K30" i="1"/>
  <c r="J30" i="1"/>
  <c r="M30" i="1"/>
  <c r="K39" i="1"/>
  <c r="M39" i="1"/>
  <c r="J39" i="1"/>
  <c r="S11" i="1"/>
  <c r="U11" i="1" s="1"/>
  <c r="K40" i="1"/>
  <c r="M40" i="1"/>
  <c r="J40" i="1"/>
  <c r="K33" i="1"/>
  <c r="M33" i="1"/>
  <c r="J33" i="1"/>
  <c r="K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O16" i="1"/>
  <c r="Q16" i="1"/>
  <c r="N16" i="1"/>
  <c r="O33" i="1"/>
  <c r="Q33" i="1"/>
  <c r="N33" i="1"/>
  <c r="Q14" i="1"/>
  <c r="O14" i="1"/>
  <c r="N14" i="1"/>
  <c r="O20" i="1"/>
  <c r="Q20" i="1"/>
  <c r="N20" i="1"/>
  <c r="O24" i="1"/>
  <c r="N24" i="1"/>
  <c r="Q24" i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N36" i="1"/>
  <c r="Q29" i="1"/>
  <c r="O29" i="1"/>
  <c r="N29" i="1"/>
  <c r="N5" i="1"/>
  <c r="O5" i="1"/>
  <c r="Q5" i="1"/>
  <c r="K11" i="1"/>
  <c r="J11" i="1"/>
  <c r="M11" i="1"/>
  <c r="O40" i="1"/>
  <c r="Q40" i="1"/>
  <c r="N40" i="1"/>
  <c r="K13" i="1"/>
  <c r="J13" i="1"/>
  <c r="M13" i="1"/>
  <c r="O27" i="1"/>
  <c r="Q27" i="1"/>
  <c r="N27" i="1"/>
  <c r="K31" i="1"/>
  <c r="J31" i="1"/>
  <c r="M31" i="1"/>
  <c r="K23" i="1"/>
  <c r="J23" i="1"/>
  <c r="M23" i="1"/>
  <c r="Q46" i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K21" i="1"/>
  <c r="J21" i="1"/>
  <c r="M21" i="1"/>
  <c r="O43" i="1"/>
  <c r="Q43" i="1"/>
  <c r="N43" i="1"/>
  <c r="O18" i="1"/>
  <c r="Q18" i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K22" i="1"/>
  <c r="J22" i="1"/>
  <c r="M22" i="1"/>
  <c r="O34" i="1"/>
  <c r="Q34" i="1"/>
  <c r="N34" i="1"/>
  <c r="O42" i="1"/>
  <c r="Q42" i="1"/>
  <c r="N42" i="1"/>
  <c r="R46" i="1"/>
  <c r="T46" i="1" s="1"/>
  <c r="K14" i="1"/>
  <c r="J14" i="1"/>
  <c r="M14" i="1"/>
  <c r="Q31" i="1"/>
  <c r="N31" i="1"/>
  <c r="O31" i="1"/>
  <c r="Q39" i="1"/>
  <c r="N39" i="1"/>
  <c r="O39" i="1"/>
  <c r="K44" i="1"/>
  <c r="J44" i="1"/>
  <c r="M44" i="1"/>
  <c r="O35" i="1"/>
  <c r="Q35" i="1"/>
  <c r="N35" i="1"/>
  <c r="O28" i="1"/>
  <c r="Q28" i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K37" i="1"/>
  <c r="J37" i="1"/>
  <c r="M37" i="1"/>
  <c r="K42" i="1"/>
  <c r="M42" i="1"/>
  <c r="J42" i="1"/>
  <c r="K7" i="1"/>
  <c r="M7" i="1"/>
  <c r="J7" i="1"/>
  <c r="K18" i="1"/>
  <c r="M18" i="1"/>
  <c r="J18" i="1"/>
  <c r="S45" i="2" l="1"/>
  <c r="U45" i="2" s="1"/>
  <c r="S7" i="2"/>
  <c r="U7" i="2" s="1"/>
  <c r="S37" i="2"/>
  <c r="U37" i="2" s="1"/>
  <c r="S44" i="2"/>
  <c r="U44" i="2" s="1"/>
  <c r="S19" i="2"/>
  <c r="U19" i="2" s="1"/>
  <c r="S16" i="2"/>
  <c r="U16" i="2" s="1"/>
  <c r="S32" i="2"/>
  <c r="U32" i="2" s="1"/>
  <c r="S29" i="2"/>
  <c r="U29" i="2" s="1"/>
  <c r="S18" i="2"/>
  <c r="U18" i="2" s="1"/>
  <c r="S31" i="2"/>
  <c r="U31" i="2" s="1"/>
  <c r="S21" i="2"/>
  <c r="U21" i="2" s="1"/>
  <c r="S6" i="2"/>
  <c r="U6" i="2" s="1"/>
  <c r="S12" i="2"/>
  <c r="U12" i="2" s="1"/>
  <c r="S17" i="2"/>
  <c r="U17" i="2" s="1"/>
  <c r="S24" i="2"/>
  <c r="U24" i="2" s="1"/>
  <c r="R11" i="2"/>
  <c r="T11" i="2" s="1"/>
  <c r="R31" i="2"/>
  <c r="T31" i="2" s="1"/>
  <c r="R3" i="2"/>
  <c r="T3" i="2" s="1"/>
  <c r="R40" i="2"/>
  <c r="T40" i="2" s="1"/>
  <c r="R7" i="2"/>
  <c r="T7" i="2" s="1"/>
  <c r="R32" i="2"/>
  <c r="T32" i="2" s="1"/>
  <c r="R23" i="2"/>
  <c r="T23" i="2" s="1"/>
  <c r="R50" i="2"/>
  <c r="T50" i="2" s="1"/>
  <c r="R25" i="2"/>
  <c r="T25" i="2" s="1"/>
  <c r="R38" i="2"/>
  <c r="T38" i="2" s="1"/>
  <c r="S8" i="2"/>
  <c r="U8" i="2" s="1"/>
  <c r="R14" i="2"/>
  <c r="T14" i="2" s="1"/>
  <c r="S35" i="2"/>
  <c r="U35" i="2" s="1"/>
  <c r="S22" i="2"/>
  <c r="U22" i="2" s="1"/>
  <c r="S42" i="2"/>
  <c r="U42" i="2" s="1"/>
  <c r="R42" i="2"/>
  <c r="T42" i="2" s="1"/>
  <c r="S23" i="2"/>
  <c r="U23" i="2" s="1"/>
  <c r="S48" i="2"/>
  <c r="U48" i="2" s="1"/>
  <c r="R12" i="2"/>
  <c r="T12" i="2" s="1"/>
  <c r="S49" i="2"/>
  <c r="U49" i="2" s="1"/>
  <c r="R26" i="2"/>
  <c r="T26" i="2" s="1"/>
  <c r="S36" i="2"/>
  <c r="U36" i="2" s="1"/>
  <c r="R13" i="2"/>
  <c r="T13" i="2" s="1"/>
  <c r="R43" i="2"/>
  <c r="T43" i="2" s="1"/>
  <c r="S4" i="2"/>
  <c r="U4" i="2" s="1"/>
  <c r="R30" i="2"/>
  <c r="T30" i="2" s="1"/>
  <c r="S39" i="2"/>
  <c r="U39" i="2" s="1"/>
  <c r="R17" i="2"/>
  <c r="T17" i="2" s="1"/>
  <c r="R39" i="2"/>
  <c r="T39" i="2" s="1"/>
  <c r="S41" i="2"/>
  <c r="U41" i="2" s="1"/>
  <c r="S33" i="2"/>
  <c r="U33" i="2" s="1"/>
  <c r="S40" i="2"/>
  <c r="U40" i="2" s="1"/>
  <c r="R35" i="2"/>
  <c r="T35" i="2" s="1"/>
  <c r="S34" i="2"/>
  <c r="U34" i="2" s="1"/>
  <c r="S15" i="2"/>
  <c r="U15" i="2" s="1"/>
  <c r="S26" i="2"/>
  <c r="U26" i="2" s="1"/>
  <c r="S3" i="2"/>
  <c r="U3" i="2" s="1"/>
  <c r="R10" i="2"/>
  <c r="T10" i="2" s="1"/>
  <c r="R48" i="2"/>
  <c r="T48" i="2" s="1"/>
  <c r="S20" i="2"/>
  <c r="U20" i="2" s="1"/>
  <c r="S50" i="2"/>
  <c r="U50" i="2" s="1"/>
  <c r="R41" i="2"/>
  <c r="T41" i="2" s="1"/>
  <c r="R21" i="2"/>
  <c r="T21" i="2" s="1"/>
  <c r="R49" i="2"/>
  <c r="T49" i="2" s="1"/>
  <c r="S13" i="2"/>
  <c r="U13" i="2" s="1"/>
  <c r="R22" i="2"/>
  <c r="T22" i="2" s="1"/>
  <c r="S47" i="2"/>
  <c r="U47" i="2" s="1"/>
  <c r="S30" i="2"/>
  <c r="U30" i="2" s="1"/>
  <c r="S38" i="2"/>
  <c r="U38" i="2" s="1"/>
  <c r="S5" i="2"/>
  <c r="U5" i="2" s="1"/>
  <c r="S14" i="2"/>
  <c r="U14" i="2" s="1"/>
  <c r="S27" i="2"/>
  <c r="U27" i="2" s="1"/>
  <c r="R6" i="2"/>
  <c r="T6" i="2" s="1"/>
  <c r="S50" i="1"/>
  <c r="U50" i="1" s="1"/>
  <c r="R49" i="1"/>
  <c r="T49" i="1" s="1"/>
  <c r="R47" i="1"/>
  <c r="T47" i="1" s="1"/>
  <c r="R37" i="1"/>
  <c r="T37" i="1" s="1"/>
  <c r="S8" i="1"/>
  <c r="U8" i="1" s="1"/>
  <c r="S18" i="1"/>
  <c r="U18" i="1" s="1"/>
  <c r="S46" i="1"/>
  <c r="U46" i="1" s="1"/>
  <c r="R11" i="1"/>
  <c r="T11" i="1" s="1"/>
  <c r="S24" i="1"/>
  <c r="U24" i="1" s="1"/>
  <c r="R20" i="1"/>
  <c r="T20" i="1" s="1"/>
  <c r="R44" i="1"/>
  <c r="T44" i="1" s="1"/>
  <c r="R29" i="1"/>
  <c r="T29" i="1" s="1"/>
  <c r="R23" i="1"/>
  <c r="T23" i="1" s="1"/>
  <c r="S33" i="1"/>
  <c r="U33" i="1" s="1"/>
  <c r="R18" i="1"/>
  <c r="T18" i="1" s="1"/>
  <c r="S39" i="1"/>
  <c r="U39" i="1" s="1"/>
  <c r="R32" i="1"/>
  <c r="T32" i="1" s="1"/>
  <c r="R4" i="1"/>
  <c r="T4" i="1" s="1"/>
  <c r="S22" i="1"/>
  <c r="U22" i="1" s="1"/>
  <c r="S44" i="1"/>
  <c r="U44" i="1" s="1"/>
  <c r="S36" i="1"/>
  <c r="U36" i="1" s="1"/>
  <c r="S28" i="1"/>
  <c r="U28" i="1" s="1"/>
  <c r="S16" i="1"/>
  <c r="U16" i="1" s="1"/>
  <c r="S17" i="1"/>
  <c r="U17" i="1" s="1"/>
  <c r="R45" i="1"/>
  <c r="T45" i="1" s="1"/>
  <c r="R42" i="1"/>
  <c r="T42" i="1" s="1"/>
  <c r="R35" i="1"/>
  <c r="T35" i="1" s="1"/>
  <c r="R27" i="1"/>
  <c r="T27" i="1" s="1"/>
  <c r="S45" i="1"/>
  <c r="U45" i="1" s="1"/>
  <c r="S6" i="1"/>
  <c r="U6" i="1" s="1"/>
  <c r="S32" i="1"/>
  <c r="U32" i="1" s="1"/>
  <c r="S20" i="1"/>
  <c r="U20" i="1" s="1"/>
  <c r="R6" i="1"/>
  <c r="T6" i="1" s="1"/>
  <c r="R17" i="1"/>
  <c r="T17" i="1" s="1"/>
  <c r="S38" i="1"/>
  <c r="U38" i="1" s="1"/>
  <c r="R39" i="1"/>
  <c r="T39" i="1" s="1"/>
  <c r="S42" i="1"/>
  <c r="U42" i="1" s="1"/>
  <c r="R25" i="1"/>
  <c r="T25" i="1" s="1"/>
  <c r="R43" i="1"/>
  <c r="T43" i="1" s="1"/>
  <c r="R7" i="1"/>
  <c r="T7" i="1" s="1"/>
  <c r="S15" i="1"/>
  <c r="U15" i="1" s="1"/>
  <c r="R16" i="1"/>
  <c r="T16" i="1" s="1"/>
  <c r="S31" i="1"/>
  <c r="U31" i="1" s="1"/>
  <c r="S43" i="1"/>
  <c r="U43" i="1" s="1"/>
  <c r="S37" i="1"/>
  <c r="U37" i="1" s="1"/>
  <c r="S19" i="1"/>
  <c r="U19" i="1" s="1"/>
  <c r="S27" i="1"/>
  <c r="U27" i="1" s="1"/>
  <c r="S29" i="1"/>
  <c r="U29" i="1" s="1"/>
  <c r="R41" i="1"/>
  <c r="T41" i="1" s="1"/>
  <c r="S14" i="1"/>
  <c r="U14" i="1" s="1"/>
  <c r="S3" i="1"/>
  <c r="U3" i="1" s="1"/>
  <c r="R33" i="1"/>
  <c r="T33" i="1" s="1"/>
  <c r="S13" i="1"/>
  <c r="U13" i="1" s="1"/>
  <c r="S40" i="1"/>
  <c r="U40" i="1" s="1"/>
  <c r="S9" i="1"/>
  <c r="U9" i="1" s="1"/>
  <c r="R26" i="1"/>
  <c r="T26" i="1" s="1"/>
  <c r="R14" i="1"/>
  <c r="T14" i="1" s="1"/>
  <c r="S34" i="1"/>
  <c r="U34" i="1" s="1"/>
  <c r="R12" i="1"/>
  <c r="T12" i="1" s="1"/>
  <c r="S7" i="1"/>
  <c r="U7" i="1" s="1"/>
  <c r="S12" i="1"/>
  <c r="U12" i="1" s="1"/>
  <c r="R19" i="1"/>
  <c r="T19" i="1" s="1"/>
  <c r="R31" i="1"/>
  <c r="T31" i="1" s="1"/>
  <c r="S10" i="1"/>
  <c r="U10" i="1" s="1"/>
  <c r="S21" i="1"/>
  <c r="U21" i="1" s="1"/>
  <c r="R30" i="1"/>
  <c r="T30" i="1" s="1"/>
  <c r="R24" i="1"/>
  <c r="T24" i="1" s="1"/>
  <c r="S35" i="1"/>
  <c r="U35" i="1" s="1"/>
  <c r="R9" i="1"/>
  <c r="T9" i="1" s="1"/>
  <c r="S26" i="1"/>
  <c r="U26" i="1" s="1"/>
  <c r="R21" i="1"/>
  <c r="T21" i="1" s="1"/>
  <c r="R36" i="1"/>
  <c r="T36" i="1" s="1"/>
  <c r="R34" i="1"/>
  <c r="T34" i="1" s="1"/>
  <c r="R13" i="1"/>
  <c r="T13" i="1" s="1"/>
  <c r="R15" i="1"/>
  <c r="T15" i="1" s="1"/>
  <c r="R28" i="1"/>
  <c r="T28" i="1" s="1"/>
  <c r="S23" i="1"/>
  <c r="U23" i="1" s="1"/>
  <c r="S4" i="1"/>
  <c r="U4" i="1" s="1"/>
  <c r="R22" i="1"/>
  <c r="T22" i="1" s="1"/>
  <c r="R38" i="1"/>
  <c r="T38" i="1" s="1"/>
  <c r="S5" i="1"/>
  <c r="U5" i="1" s="1"/>
  <c r="R10" i="1"/>
  <c r="T10" i="1" s="1"/>
  <c r="R5" i="1"/>
  <c r="T5" i="1" s="1"/>
  <c r="R40" i="1"/>
  <c r="T40" i="1" s="1"/>
</calcChain>
</file>

<file path=xl/sharedStrings.xml><?xml version="1.0" encoding="utf-8"?>
<sst xmlns="http://schemas.openxmlformats.org/spreadsheetml/2006/main" count="154" uniqueCount="46">
  <si>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</si>
  <si>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</si>
  <si>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</si>
  <si>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</si>
  <si>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</si>
  <si>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</si>
  <si>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</si>
  <si>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</si>
  <si>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</si>
  <si>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</si>
  <si>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</si>
  <si>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</si>
  <si>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</si>
  <si>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</si>
  <si>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</si>
  <si>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</si>
  <si>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</si>
  <si>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</si>
  <si>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</si>
  <si>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</si>
  <si>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</si>
  <si>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</si>
  <si>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</si>
  <si>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</si>
  <si>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</si>
  <si>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</si>
  <si>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</si>
  <si>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</si>
  <si>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</si>
  <si>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</si>
  <si>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</si>
  <si>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</si>
  <si>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</si>
  <si>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</si>
  <si>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</si>
  <si>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</si>
  <si>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</si>
  <si>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</si>
  <si>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</si>
  <si>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</si>
  <si>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</si>
  <si>
    <t>Clay</t>
  </si>
  <si>
    <t>Silt</t>
  </si>
  <si>
    <t>Fine Sand</t>
  </si>
  <si>
    <t>Coarse Sand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</si>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</sst>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3" borderId="4" xfId="0" applyNumberFormat="1" applyFon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1-45C5-A2AE-63D74EBEA9B5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1-45C5-A2AE-63D74EBE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2-4D61-83AF-661C96A1E1C9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2-4D61-83AF-661C96A1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0-42B3-A44F-7BD4FCE1DA7D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0-42B3-A44F-7BD4FCE1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3A5D8-023C-417E-B0C5-C656CE9AE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34621-DDA8-4B9F-8E9D-168355B7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E15D8-BB4B-477E-A0EC-E7F5DF83F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ABA9F-464E-40A8-AF71-4B92662D6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zoomScale="90" zoomScaleNormal="90" workbookViewId="0">
      <selection activeCell="L23" sqref="L23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7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" t="s">
        <v>26</v>
      </c>
      <c r="G1" s="1" t="s">
        <v>27</v>
      </c>
      <c r="H1" s="16" t="s">
        <v>21</v>
      </c>
      <c r="I1" s="17" t="s">
        <v>22</v>
      </c>
      <c r="J1" s="83" t="s">
        <v>21</v>
      </c>
      <c r="K1" s="83"/>
      <c r="L1" s="83"/>
      <c r="M1" s="83"/>
      <c r="N1" s="84" t="s">
        <v>22</v>
      </c>
      <c r="O1" s="84"/>
      <c r="P1" s="84"/>
      <c r="Q1" s="84"/>
      <c r="R1" s="16" t="s">
        <v>21</v>
      </c>
      <c r="S1" s="17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6" t="s">
        <v>1</v>
      </c>
      <c r="I2" s="17" t="s">
        <v>1</v>
      </c>
      <c r="J2" s="16" t="s">
        <v>28</v>
      </c>
      <c r="K2" s="16" t="s">
        <v>29</v>
      </c>
      <c r="L2" s="16" t="s">
        <v>34</v>
      </c>
      <c r="M2" s="16" t="s">
        <v>30</v>
      </c>
      <c r="N2" s="17" t="s">
        <v>28</v>
      </c>
      <c r="O2" s="17" t="s">
        <v>29</v>
      </c>
      <c r="P2" s="17" t="s">
        <v>34</v>
      </c>
      <c r="Q2" s="17" t="s">
        <v>30</v>
      </c>
      <c r="R2" s="16" t="s">
        <v>37</v>
      </c>
      <c r="S2" s="17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25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8">
        <v>0.37</v>
      </c>
      <c r="G3" s="29">
        <f>F3*0.000001</f>
        <v>3.7E-7</v>
      </c>
      <c r="H3" s="30">
        <f>(($C$3-$C$9)*$C$4*(G3^3))/($C$9*($C$11^2))</f>
        <v>4.0342964188385286E-7</v>
      </c>
      <c r="I3" s="31">
        <f t="shared" ref="I3:I50" si="0">(($C$3-$C$14)*$C$4*G3^3)/($C$14*$C$16^2)</f>
        <v>5.1374244161996825E-7</v>
      </c>
      <c r="J3" s="32">
        <f>-3.76715+1.92944*LOG10(H3)-0.09815*(LOG10(H3))^2-0.00575*(LOG10(H3))^3+0.00056*(LOG10(H3))^4</f>
        <v>-17.678020250094082</v>
      </c>
      <c r="K3" s="30">
        <f>LOG10(1-((1-$C$5)/0.85))-(1-$C$5)^2.3*TANH(LOG10(H3)-4.6)+0.3*(0.5-$C$5)*(1-$C$5)^2*(LOG10(H3)-4.6)</f>
        <v>-4.952905574839502E-3</v>
      </c>
      <c r="L3" s="33">
        <v>1</v>
      </c>
      <c r="M3" s="34">
        <f>(0.65-(($C$5/2.83)*TANH(LOG10(H3)-4.6)))^L3</f>
        <v>0.99982332135734175</v>
      </c>
      <c r="N3" s="35">
        <f>-3.76715+1.92944*LOG10(I3)-0.09815*(LOG10(I3))^2-0.00575*(LOG10(I3))^3+0.00056*(LOG10(I3))^4</f>
        <v>-17.477596844874185</v>
      </c>
      <c r="O3" s="31">
        <f>LOG10(1-((1-$C$5)/0.85))-(1-$C$5)^2.3*TANH(LOG10(I3)-4.6)+0.3*(0.5-$C$5)*(1-$C$5)^2*(LOG10(I3)-4.6)</f>
        <v>-4.9544487461611313E-3</v>
      </c>
      <c r="P3" s="36">
        <f>(1+((3.5-$C$6)/2.5))</f>
        <v>1</v>
      </c>
      <c r="Q3" s="37">
        <f>(0.65-(($C$5/2.83)*TANH(LOG10(I3)-4.6)))^P3</f>
        <v>0.99982332131121798</v>
      </c>
      <c r="R3" s="30">
        <f>M3*10^(J3+K3)</f>
        <v>2.0746751590738136E-18</v>
      </c>
      <c r="S3" s="31">
        <f>Q3*10^(N3+O3)</f>
        <v>3.2913340976862809E-18</v>
      </c>
      <c r="T3" s="38">
        <f>((R3*($C$3-$C$9)*$C$4*$C$11)/$C$9)^(1/3)</f>
        <v>3.63718525289422E-8</v>
      </c>
      <c r="U3" s="39">
        <f>((S3*($C$3-$C$9)*$C$4*$C$11)/$C$9)^(1/3)</f>
        <v>4.2420199719614925E-8</v>
      </c>
      <c r="V3" s="85" t="s">
        <v>41</v>
      </c>
      <c r="X3" s="56">
        <v>3.63718525289422E-8</v>
      </c>
      <c r="Y3" s="57">
        <v>4.2420199719614925E-8</v>
      </c>
      <c r="Z3" s="85" t="s">
        <v>41</v>
      </c>
      <c r="AA3" s="28">
        <v>0.37</v>
      </c>
    </row>
    <row r="4" spans="1:27" x14ac:dyDescent="0.25">
      <c r="A4" s="3" t="s">
        <v>23</v>
      </c>
      <c r="B4" s="3" t="s">
        <v>24</v>
      </c>
      <c r="C4" s="5">
        <v>9.81</v>
      </c>
      <c r="D4" s="3" t="s">
        <v>25</v>
      </c>
      <c r="F4" s="40">
        <v>0.44</v>
      </c>
      <c r="G4" s="41">
        <f t="shared" ref="G4:G45" si="1">F4*0.000001</f>
        <v>4.3999999999999997E-7</v>
      </c>
      <c r="H4" s="42">
        <f>(($C$3-$C$9)*$C$4*(G4^3))/($C$9*($C$11^2))</f>
        <v>6.7845439784877731E-7</v>
      </c>
      <c r="I4" s="43">
        <f t="shared" si="0"/>
        <v>8.6396928408890635E-7</v>
      </c>
      <c r="J4" s="44">
        <f t="shared" ref="J4:J50" si="2">-3.76715+1.92944*LOG10(H4)-0.09815*(LOG10(H4))^2-0.00575*(LOG10(H4))^3+0.00056*(LOG10(H4))^4</f>
        <v>-17.243115456611378</v>
      </c>
      <c r="K4" s="42">
        <f t="shared" ref="K4:K50" si="3">LOG10(1-((1-$C$5)/0.85))-(1-$C$5)^2.3*TANH(LOG10(H4)-4.6)+0.3*(0.5-$C$5)*(1-$C$5)^2*(LOG10(H4)-4.6)</f>
        <v>-4.9562241418492784E-3</v>
      </c>
      <c r="L4" s="16">
        <f t="shared" ref="L4:L50" si="4">(1+((3.5-$C$6)/2.5))</f>
        <v>1</v>
      </c>
      <c r="M4" s="45">
        <f>(0.65-(($C$5/2.83)*TANH(LOG10(H4)-4.6)))^L4</f>
        <v>0.9998233212446741</v>
      </c>
      <c r="N4" s="46">
        <f t="shared" ref="N4:N50" si="5">-3.76715+1.92944*LOG10(I4)-0.09815*(LOG10(I4))^2-0.00575*(LOG10(I4))^3+0.00056*(LOG10(I4))^4</f>
        <v>-17.036071534933207</v>
      </c>
      <c r="O4" s="43">
        <f t="shared" ref="O4:O50" si="6">LOG10(1-((1-$C$5)/0.85))-(1-$C$5)^2.3*TANH(LOG10(I4)-4.6)+0.3*(0.5-$C$5)*(1-$C$5)^2*(LOG10(I4)-4.6)</f>
        <v>-4.9577673131727977E-3</v>
      </c>
      <c r="P4" s="17">
        <f t="shared" ref="P4:P50" si="7">(1+((3.5-$C$6)/2.5))</f>
        <v>1</v>
      </c>
      <c r="Q4" s="47">
        <f t="shared" ref="Q4:Q45" si="8">(0.65-(($C$5/2.83)*TANH(LOG10(I4)-4.6)))^P4</f>
        <v>0.9998233211722285</v>
      </c>
      <c r="R4" s="42">
        <f t="shared" ref="R4:R50" si="9">M4*10^(J4+K4)</f>
        <v>5.6474394318632291E-18</v>
      </c>
      <c r="S4" s="43">
        <f t="shared" ref="S4:S50" si="10">Q4*10^(N4+O4)</f>
        <v>9.0969113045763503E-18</v>
      </c>
      <c r="T4" s="22">
        <f t="shared" ref="T4:T50" si="11">((R4*($C$3-$C$9)*$C$4*$C$11)/$C$9)^(1/3)</f>
        <v>5.0784663580564273E-8</v>
      </c>
      <c r="U4" s="23">
        <f t="shared" ref="U4:U50" si="12">((S4*($C$3-$C$9)*$C$4*$C$11)/$C$9)^(1/3)</f>
        <v>5.9531483620197396E-8</v>
      </c>
      <c r="V4" s="86"/>
      <c r="X4" s="60">
        <v>5.0784663580564273E-8</v>
      </c>
      <c r="Y4" s="61">
        <v>5.9531483620197396E-8</v>
      </c>
      <c r="Z4" s="86"/>
      <c r="AA4" s="40">
        <v>0.44</v>
      </c>
    </row>
    <row r="5" spans="1:27" x14ac:dyDescent="0.25">
      <c r="A5" s="3" t="s">
        <v>31</v>
      </c>
      <c r="B5" s="3" t="s">
        <v>32</v>
      </c>
      <c r="C5" s="3">
        <v>0.99</v>
      </c>
      <c r="D5" s="3" t="s">
        <v>33</v>
      </c>
      <c r="F5" s="40">
        <v>0.52</v>
      </c>
      <c r="G5" s="41">
        <f t="shared" si="1"/>
        <v>5.2E-7</v>
      </c>
      <c r="H5" s="42">
        <f t="shared" ref="H5:H9" si="13">(($C$3-$C$9)*$C$4*(G5^3))/($C$9*($C$11^2))</f>
        <v>1.119883029356697E-6</v>
      </c>
      <c r="I5" s="43">
        <f t="shared" si="0"/>
        <v>1.4261010647207567E-6</v>
      </c>
      <c r="J5" s="44">
        <f t="shared" si="2"/>
        <v>-16.810663525755434</v>
      </c>
      <c r="K5" s="42">
        <f t="shared" si="3"/>
        <v>-4.9594236262826769E-3</v>
      </c>
      <c r="L5" s="16">
        <f t="shared" si="4"/>
        <v>1</v>
      </c>
      <c r="M5" s="45">
        <f t="shared" ref="M5:M45" si="14">(0.65-(($C$5/2.83)*TANH(LOG10(H5)-4.6)))^L5</f>
        <v>0.99982332107553762</v>
      </c>
      <c r="N5" s="46">
        <f t="shared" si="5"/>
        <v>-16.597827989013648</v>
      </c>
      <c r="O5" s="43">
        <f t="shared" si="6"/>
        <v>-4.9609667976090333E-3</v>
      </c>
      <c r="P5" s="17">
        <f t="shared" si="7"/>
        <v>1</v>
      </c>
      <c r="Q5" s="47">
        <f t="shared" si="8"/>
        <v>0.99982332096357773</v>
      </c>
      <c r="R5" s="42">
        <f t="shared" si="9"/>
        <v>1.528622730272449E-17</v>
      </c>
      <c r="S5" s="43">
        <f t="shared" si="10"/>
        <v>2.4953663060410846E-17</v>
      </c>
      <c r="T5" s="22">
        <f t="shared" si="11"/>
        <v>7.0775371384014727E-8</v>
      </c>
      <c r="U5" s="23">
        <f t="shared" si="12"/>
        <v>8.3334881356194801E-8</v>
      </c>
      <c r="V5" s="86"/>
      <c r="X5" s="60">
        <v>7.0775371384014727E-8</v>
      </c>
      <c r="Y5" s="61">
        <v>8.3334881356194801E-8</v>
      </c>
      <c r="Z5" s="86"/>
      <c r="AA5" s="40">
        <v>0.52</v>
      </c>
    </row>
    <row r="6" spans="1:27" x14ac:dyDescent="0.25">
      <c r="A6" s="3" t="s">
        <v>35</v>
      </c>
      <c r="B6" s="3" t="s">
        <v>36</v>
      </c>
      <c r="C6" s="3">
        <v>3.5</v>
      </c>
      <c r="D6" s="3" t="s">
        <v>33</v>
      </c>
      <c r="F6" s="40">
        <v>0.61</v>
      </c>
      <c r="G6" s="41">
        <f t="shared" si="1"/>
        <v>6.0999999999999998E-7</v>
      </c>
      <c r="H6" s="42">
        <f t="shared" si="13"/>
        <v>1.8078073074534345E-6</v>
      </c>
      <c r="I6" s="43">
        <f t="shared" si="0"/>
        <v>2.3021296496030246E-6</v>
      </c>
      <c r="J6" s="44">
        <f>-3.76715+1.92944*LOG10(H6)-0.09815*(LOG10(H6))^2-0.00575*(LOG10(H6))^3+0.00056*(LOG10(H6))^4</f>
        <v>-16.386479902881327</v>
      </c>
      <c r="K6" s="42">
        <f t="shared" si="3"/>
        <v>-4.9624809245701063E-3</v>
      </c>
      <c r="L6" s="16">
        <f t="shared" si="4"/>
        <v>1</v>
      </c>
      <c r="M6" s="45">
        <f t="shared" si="14"/>
        <v>0.99982332082833791</v>
      </c>
      <c r="N6" s="46">
        <f t="shared" si="5"/>
        <v>-16.168638977090627</v>
      </c>
      <c r="O6" s="43">
        <f t="shared" si="6"/>
        <v>-4.9640240959006104E-3</v>
      </c>
      <c r="P6" s="17">
        <f t="shared" si="7"/>
        <v>1</v>
      </c>
      <c r="Q6" s="47">
        <f t="shared" si="8"/>
        <v>0.99982332065862667</v>
      </c>
      <c r="R6" s="42">
        <f t="shared" si="9"/>
        <v>4.0595778910837656E-17</v>
      </c>
      <c r="S6" s="43">
        <f t="shared" si="10"/>
        <v>6.7037878367214552E-17</v>
      </c>
      <c r="T6" s="22">
        <f t="shared" si="11"/>
        <v>9.8011193738497813E-8</v>
      </c>
      <c r="U6" s="23">
        <f t="shared" si="12"/>
        <v>1.1584807088915935E-7</v>
      </c>
      <c r="V6" s="86"/>
      <c r="X6" s="60">
        <v>9.8011193738497813E-8</v>
      </c>
      <c r="Y6" s="61">
        <v>1.1584807088915935E-7</v>
      </c>
      <c r="Z6" s="86"/>
      <c r="AA6" s="40">
        <v>0.61</v>
      </c>
    </row>
    <row r="7" spans="1:27" x14ac:dyDescent="0.25">
      <c r="F7" s="40">
        <v>0.72</v>
      </c>
      <c r="G7" s="41">
        <f t="shared" si="1"/>
        <v>7.1999999999999999E-7</v>
      </c>
      <c r="H7" s="42">
        <f t="shared" si="13"/>
        <v>2.9727618694621109E-6</v>
      </c>
      <c r="I7" s="43">
        <f t="shared" si="0"/>
        <v>3.7856264949710762E-6</v>
      </c>
      <c r="J7" s="44">
        <f t="shared" si="2"/>
        <v>-15.935700579559288</v>
      </c>
      <c r="K7" s="42">
        <f t="shared" si="3"/>
        <v>-4.9656562419669367E-3</v>
      </c>
      <c r="L7" s="16">
        <f t="shared" si="4"/>
        <v>1</v>
      </c>
      <c r="M7" s="45">
        <f t="shared" si="14"/>
        <v>0.99982332043580302</v>
      </c>
      <c r="N7" s="46">
        <f t="shared" si="5"/>
        <v>-15.713194364044837</v>
      </c>
      <c r="O7" s="43">
        <f t="shared" si="6"/>
        <v>-4.967199413304025E-3</v>
      </c>
      <c r="P7" s="17">
        <f t="shared" si="7"/>
        <v>1</v>
      </c>
      <c r="Q7" s="47">
        <f t="shared" si="8"/>
        <v>0.99982332017438669</v>
      </c>
      <c r="R7" s="42">
        <f t="shared" si="9"/>
        <v>1.1461910856313748E-16</v>
      </c>
      <c r="S7" s="43">
        <f t="shared" si="10"/>
        <v>1.9132058436003182E-16</v>
      </c>
      <c r="T7" s="22">
        <f t="shared" si="11"/>
        <v>1.3852698904522814E-7</v>
      </c>
      <c r="U7" s="23">
        <f t="shared" si="12"/>
        <v>1.643246132416318E-7</v>
      </c>
      <c r="V7" s="86"/>
      <c r="X7" s="60">
        <v>1.3852698904522814E-7</v>
      </c>
      <c r="Y7" s="61">
        <v>1.643246132416318E-7</v>
      </c>
      <c r="Z7" s="86"/>
      <c r="AA7" s="40">
        <v>0.72</v>
      </c>
    </row>
    <row r="8" spans="1:27" x14ac:dyDescent="0.25">
      <c r="A8" s="6" t="s">
        <v>16</v>
      </c>
      <c r="B8" s="81" t="s">
        <v>13</v>
      </c>
      <c r="C8" s="81"/>
      <c r="D8" s="81"/>
      <c r="F8" s="40">
        <v>0.85</v>
      </c>
      <c r="G8" s="41">
        <f t="shared" si="1"/>
        <v>8.4999999999999991E-7</v>
      </c>
      <c r="H8" s="42">
        <f t="shared" si="13"/>
        <v>4.891244917811799E-6</v>
      </c>
      <c r="I8" s="43">
        <f t="shared" si="0"/>
        <v>6.2286947853012246E-6</v>
      </c>
      <c r="J8" s="44">
        <f t="shared" si="2"/>
        <v>-15.475063220410977</v>
      </c>
      <c r="K8" s="42">
        <f t="shared" si="3"/>
        <v>-4.9688352535417965E-3</v>
      </c>
      <c r="L8" s="16">
        <f t="shared" si="4"/>
        <v>1</v>
      </c>
      <c r="M8" s="45">
        <f t="shared" si="14"/>
        <v>0.99982331983029171</v>
      </c>
      <c r="N8" s="46">
        <f t="shared" si="5"/>
        <v>-15.24841658043041</v>
      </c>
      <c r="O8" s="43">
        <f t="shared" si="6"/>
        <v>-4.9703784248890425E-3</v>
      </c>
      <c r="P8" s="17">
        <f t="shared" si="7"/>
        <v>1</v>
      </c>
      <c r="Q8" s="47">
        <f t="shared" si="8"/>
        <v>0.99982331942741398</v>
      </c>
      <c r="R8" s="42">
        <f t="shared" si="9"/>
        <v>3.3104818131540456E-16</v>
      </c>
      <c r="S8" s="43">
        <f t="shared" si="10"/>
        <v>5.5787423327439345E-16</v>
      </c>
      <c r="T8" s="22">
        <f t="shared" si="11"/>
        <v>1.9727821119408791E-7</v>
      </c>
      <c r="U8" s="23">
        <f t="shared" si="12"/>
        <v>2.347618303469797E-7</v>
      </c>
      <c r="V8" s="86"/>
      <c r="X8" s="60">
        <v>1.9727821119408791E-7</v>
      </c>
      <c r="Y8" s="61">
        <v>2.347618303469797E-7</v>
      </c>
      <c r="Z8" s="86"/>
      <c r="AA8" s="40">
        <v>0.85</v>
      </c>
    </row>
    <row r="9" spans="1:27" x14ac:dyDescent="0.25">
      <c r="A9" s="7" t="s">
        <v>2</v>
      </c>
      <c r="B9" s="7" t="s">
        <v>5</v>
      </c>
      <c r="C9" s="8">
        <v>997.9</v>
      </c>
      <c r="D9" s="7" t="s">
        <v>10</v>
      </c>
      <c r="F9" s="40">
        <v>1.01</v>
      </c>
      <c r="G9" s="41">
        <f t="shared" si="1"/>
        <v>1.0099999999999999E-6</v>
      </c>
      <c r="H9" s="42">
        <f t="shared" si="13"/>
        <v>8.2059100835602097E-6</v>
      </c>
      <c r="I9" s="43">
        <f t="shared" si="0"/>
        <v>1.0449713765097717E-5</v>
      </c>
      <c r="J9" s="44">
        <f t="shared" si="2"/>
        <v>-14.987702075929651</v>
      </c>
      <c r="K9" s="42">
        <f t="shared" si="3"/>
        <v>-4.9721384515718685E-3</v>
      </c>
      <c r="L9" s="16">
        <f t="shared" si="4"/>
        <v>1</v>
      </c>
      <c r="M9" s="45">
        <f t="shared" si="14"/>
        <v>0.99982331885183195</v>
      </c>
      <c r="N9" s="46">
        <f t="shared" si="5"/>
        <v>-14.757300057520085</v>
      </c>
      <c r="O9" s="43">
        <f t="shared" si="6"/>
        <v>-4.9736816229355284E-3</v>
      </c>
      <c r="P9" s="17">
        <f t="shared" si="7"/>
        <v>1</v>
      </c>
      <c r="Q9" s="47">
        <f t="shared" si="8"/>
        <v>0.99982331822036363</v>
      </c>
      <c r="R9" s="42">
        <f t="shared" si="9"/>
        <v>1.016831630200425E-15</v>
      </c>
      <c r="S9" s="43">
        <f t="shared" si="10"/>
        <v>1.728420951786855E-15</v>
      </c>
      <c r="T9" s="22">
        <f t="shared" si="11"/>
        <v>2.8676869167901045E-7</v>
      </c>
      <c r="U9" s="23">
        <f t="shared" si="12"/>
        <v>3.4224088736910029E-7</v>
      </c>
      <c r="V9" s="86"/>
      <c r="X9" s="60">
        <v>2.8676869167901045E-7</v>
      </c>
      <c r="Y9" s="61">
        <v>3.4224088736910029E-7</v>
      </c>
      <c r="Z9" s="86"/>
      <c r="AA9" s="40">
        <v>1.01</v>
      </c>
    </row>
    <row r="10" spans="1:27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40">
        <v>1.19</v>
      </c>
      <c r="G10" s="41">
        <f t="shared" si="1"/>
        <v>1.1899999999999998E-6</v>
      </c>
      <c r="H10" s="42">
        <f t="shared" ref="H10:H50" si="15">(($C$3-$C$9)*$C$4*G10^3)/($C$9*$C$11^2)</f>
        <v>1.3421576054475575E-5</v>
      </c>
      <c r="I10" s="43">
        <f t="shared" si="0"/>
        <v>1.7091538490866558E-5</v>
      </c>
      <c r="J10" s="44">
        <f t="shared" si="2"/>
        <v>-14.517079453666399</v>
      </c>
      <c r="K10" s="42">
        <f t="shared" si="3"/>
        <v>-4.9752795000889485E-3</v>
      </c>
      <c r="L10" s="16">
        <f t="shared" si="4"/>
        <v>1</v>
      </c>
      <c r="M10" s="45">
        <f t="shared" si="14"/>
        <v>0.9998233174106399</v>
      </c>
      <c r="N10" s="46">
        <f t="shared" si="5"/>
        <v>-14.283608886737035</v>
      </c>
      <c r="O10" s="43">
        <f t="shared" si="6"/>
        <v>-4.9768226714767844E-3</v>
      </c>
      <c r="P10" s="17">
        <f t="shared" si="7"/>
        <v>1</v>
      </c>
      <c r="Q10" s="47">
        <f t="shared" si="8"/>
        <v>0.99982331644247613</v>
      </c>
      <c r="R10" s="42">
        <f t="shared" si="9"/>
        <v>3.0051664229841927E-15</v>
      </c>
      <c r="S10" s="43">
        <f t="shared" si="10"/>
        <v>5.1444334226641987E-15</v>
      </c>
      <c r="T10" s="22">
        <f t="shared" si="11"/>
        <v>4.1153321700708681E-7</v>
      </c>
      <c r="U10" s="23">
        <f t="shared" si="12"/>
        <v>4.9229780900712516E-7</v>
      </c>
      <c r="V10" s="86"/>
      <c r="X10" s="60">
        <v>4.1153321700708681E-7</v>
      </c>
      <c r="Y10" s="61">
        <v>4.9229780900712516E-7</v>
      </c>
      <c r="Z10" s="86"/>
      <c r="AA10" s="40">
        <v>1.19</v>
      </c>
    </row>
    <row r="11" spans="1:27" x14ac:dyDescent="0.25">
      <c r="A11" s="7" t="s">
        <v>15</v>
      </c>
      <c r="B11" s="7" t="s">
        <v>12</v>
      </c>
      <c r="C11" s="9">
        <f>C10/C9</f>
        <v>1.4279987974746969E-6</v>
      </c>
      <c r="D11" s="7" t="s">
        <v>19</v>
      </c>
      <c r="F11" s="40">
        <v>1.4</v>
      </c>
      <c r="G11" s="41">
        <f t="shared" si="1"/>
        <v>1.3999999999999999E-6</v>
      </c>
      <c r="H11" s="42">
        <f t="shared" si="15"/>
        <v>2.1854795122288748E-5</v>
      </c>
      <c r="I11" s="43">
        <f t="shared" si="0"/>
        <v>2.7830716044561873E-5</v>
      </c>
      <c r="J11" s="44">
        <f t="shared" si="2"/>
        <v>-14.044795978426297</v>
      </c>
      <c r="K11" s="42">
        <f t="shared" si="3"/>
        <v>-4.9783921256218479E-3</v>
      </c>
      <c r="L11" s="16">
        <f t="shared" si="4"/>
        <v>1</v>
      </c>
      <c r="M11" s="45">
        <f t="shared" si="14"/>
        <v>0.99982331522553491</v>
      </c>
      <c r="N11" s="46">
        <f t="shared" si="5"/>
        <v>-13.80875407007907</v>
      </c>
      <c r="O11" s="43">
        <f t="shared" si="6"/>
        <v>-4.9799352970463402E-3</v>
      </c>
      <c r="P11" s="17">
        <f t="shared" si="7"/>
        <v>1</v>
      </c>
      <c r="Q11" s="47">
        <f t="shared" si="8"/>
        <v>0.99982331374688072</v>
      </c>
      <c r="R11" s="42">
        <f t="shared" si="9"/>
        <v>8.9155653862583032E-15</v>
      </c>
      <c r="S11" s="43">
        <f t="shared" si="10"/>
        <v>1.5352858737788547E-14</v>
      </c>
      <c r="T11" s="22">
        <f t="shared" si="11"/>
        <v>5.9133240962389227E-7</v>
      </c>
      <c r="U11" s="23">
        <f t="shared" si="12"/>
        <v>7.0878057045415601E-7</v>
      </c>
      <c r="V11" s="86"/>
      <c r="X11" s="60">
        <v>5.9133240962389227E-7</v>
      </c>
      <c r="Y11" s="61">
        <v>7.0878057045415601E-7</v>
      </c>
      <c r="Z11" s="86"/>
      <c r="AA11" s="40">
        <v>1.4</v>
      </c>
    </row>
    <row r="12" spans="1:27" x14ac:dyDescent="0.25">
      <c r="F12" s="40">
        <v>1.65</v>
      </c>
      <c r="G12" s="41">
        <f t="shared" si="1"/>
        <v>1.6499999999999999E-6</v>
      </c>
      <c r="H12" s="42">
        <f t="shared" si="15"/>
        <v>3.5777868636556618E-5</v>
      </c>
      <c r="I12" s="43">
        <f t="shared" si="0"/>
        <v>4.5560880215625916E-5</v>
      </c>
      <c r="J12" s="44">
        <f t="shared" si="2"/>
        <v>-13.562295358668354</v>
      </c>
      <c r="K12" s="42">
        <f t="shared" si="3"/>
        <v>-4.9815389214311352E-3</v>
      </c>
      <c r="L12" s="16">
        <f t="shared" si="4"/>
        <v>1</v>
      </c>
      <c r="M12" s="45">
        <f t="shared" si="14"/>
        <v>0.99982331184323014</v>
      </c>
      <c r="N12" s="46">
        <f t="shared" si="5"/>
        <v>-13.324115203552235</v>
      </c>
      <c r="O12" s="43">
        <f t="shared" si="6"/>
        <v>-4.9830820929123668E-3</v>
      </c>
      <c r="P12" s="17">
        <f t="shared" si="7"/>
        <v>1</v>
      </c>
      <c r="Q12" s="47">
        <f t="shared" si="8"/>
        <v>0.99982330957439214</v>
      </c>
      <c r="R12" s="42">
        <f t="shared" si="9"/>
        <v>2.7079856643893767E-14</v>
      </c>
      <c r="S12" s="43">
        <f t="shared" si="10"/>
        <v>4.6862448040409074E-14</v>
      </c>
      <c r="T12" s="22">
        <f t="shared" si="11"/>
        <v>8.5637537927746757E-7</v>
      </c>
      <c r="U12" s="23">
        <f t="shared" si="12"/>
        <v>1.0281513336458287E-6</v>
      </c>
      <c r="V12" s="86"/>
      <c r="X12" s="60">
        <v>8.5637537927746757E-7</v>
      </c>
      <c r="Y12" s="61">
        <v>1.0281513336458287E-6</v>
      </c>
      <c r="Z12" s="86"/>
      <c r="AA12" s="40">
        <v>1.65</v>
      </c>
    </row>
    <row r="13" spans="1:27" x14ac:dyDescent="0.25">
      <c r="A13" s="12" t="s">
        <v>20</v>
      </c>
      <c r="B13" s="82" t="s">
        <v>13</v>
      </c>
      <c r="C13" s="82"/>
      <c r="D13" s="82"/>
      <c r="F13" s="48">
        <v>1.95</v>
      </c>
      <c r="G13" s="49">
        <f t="shared" si="1"/>
        <v>1.95E-6</v>
      </c>
      <c r="H13" s="50">
        <f t="shared" si="15"/>
        <v>5.9056331626232062E-5</v>
      </c>
      <c r="I13" s="51">
        <f t="shared" si="0"/>
        <v>7.520454833488365E-5</v>
      </c>
      <c r="J13" s="52">
        <f t="shared" si="2"/>
        <v>-13.067492364059158</v>
      </c>
      <c r="K13" s="50">
        <f t="shared" si="3"/>
        <v>-4.9847384062327374E-3</v>
      </c>
      <c r="L13" s="27">
        <f t="shared" si="4"/>
        <v>1</v>
      </c>
      <c r="M13" s="53">
        <f t="shared" si="14"/>
        <v>0.99982330654623763</v>
      </c>
      <c r="N13" s="54">
        <f t="shared" si="5"/>
        <v>-12.827599497924652</v>
      </c>
      <c r="O13" s="51">
        <f t="shared" si="6"/>
        <v>-4.9862815778028259E-3</v>
      </c>
      <c r="P13" s="10">
        <f t="shared" si="7"/>
        <v>1</v>
      </c>
      <c r="Q13" s="55">
        <f t="shared" si="8"/>
        <v>0.99982330303990108</v>
      </c>
      <c r="R13" s="50">
        <f t="shared" si="9"/>
        <v>8.4614765222633864E-14</v>
      </c>
      <c r="S13" s="51">
        <f t="shared" si="10"/>
        <v>1.4700681729915298E-13</v>
      </c>
      <c r="T13" s="24">
        <f t="shared" si="11"/>
        <v>1.2519801324292888E-6</v>
      </c>
      <c r="U13" s="25">
        <f t="shared" si="12"/>
        <v>1.5050856358022601E-6</v>
      </c>
      <c r="V13" s="87"/>
      <c r="X13" s="58">
        <v>1.2519801324292888E-6</v>
      </c>
      <c r="Y13" s="59">
        <v>1.5050856358022601E-6</v>
      </c>
      <c r="Z13" s="87"/>
      <c r="AA13" s="48">
        <v>1.95</v>
      </c>
    </row>
    <row r="14" spans="1:27" x14ac:dyDescent="0.25">
      <c r="A14" s="13" t="s">
        <v>2</v>
      </c>
      <c r="B14" s="13" t="s">
        <v>5</v>
      </c>
      <c r="C14" s="14">
        <v>997.6</v>
      </c>
      <c r="D14" s="13" t="s">
        <v>10</v>
      </c>
      <c r="E14">
        <f>F14/1000</f>
        <v>2.3E-3</v>
      </c>
      <c r="F14" s="28">
        <v>2.2999999999999998</v>
      </c>
      <c r="G14" s="29">
        <f t="shared" si="1"/>
        <v>2.2999999999999996E-6</v>
      </c>
      <c r="H14" s="30">
        <f t="shared" si="15"/>
        <v>9.6904989888078386E-5</v>
      </c>
      <c r="I14" s="31">
        <f t="shared" si="0"/>
        <v>1.2340244975006713E-4</v>
      </c>
      <c r="J14" s="32">
        <f t="shared" si="2"/>
        <v>-12.575284805018097</v>
      </c>
      <c r="K14" s="30">
        <f t="shared" si="3"/>
        <v>-4.9879000780192811E-3</v>
      </c>
      <c r="L14" s="33">
        <f t="shared" si="4"/>
        <v>1</v>
      </c>
      <c r="M14" s="34">
        <f t="shared" si="14"/>
        <v>0.99982329847911411</v>
      </c>
      <c r="N14" s="35">
        <f t="shared" si="5"/>
        <v>-12.334142267930597</v>
      </c>
      <c r="O14" s="31">
        <f t="shared" si="6"/>
        <v>-4.9894432497246963E-3</v>
      </c>
      <c r="P14" s="36">
        <f t="shared" si="7"/>
        <v>1</v>
      </c>
      <c r="Q14" s="37">
        <f t="shared" si="8"/>
        <v>0.9998232930881128</v>
      </c>
      <c r="R14" s="30">
        <f t="shared" si="9"/>
        <v>2.6281524142588276E-13</v>
      </c>
      <c r="S14" s="31">
        <f t="shared" si="10"/>
        <v>4.5792203196144499E-13</v>
      </c>
      <c r="T14" s="38">
        <f t="shared" si="11"/>
        <v>1.8266930164019098E-6</v>
      </c>
      <c r="U14" s="39">
        <f t="shared" si="12"/>
        <v>2.1980921686442242E-6</v>
      </c>
      <c r="V14" s="85" t="s">
        <v>42</v>
      </c>
      <c r="X14" s="56">
        <v>1.82669301640191E-6</v>
      </c>
      <c r="Y14" s="57">
        <v>2.1980921686442199E-6</v>
      </c>
      <c r="Z14" s="85" t="s">
        <v>42</v>
      </c>
      <c r="AA14" s="28">
        <v>2.2999999999999998</v>
      </c>
    </row>
    <row r="15" spans="1:27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40">
        <v>2.72</v>
      </c>
      <c r="G15" s="41">
        <f t="shared" si="1"/>
        <v>2.7200000000000002E-6</v>
      </c>
      <c r="H15" s="42">
        <f t="shared" si="15"/>
        <v>1.6027631346685709E-4</v>
      </c>
      <c r="I15" s="43">
        <f t="shared" si="0"/>
        <v>2.0410187072475065E-4</v>
      </c>
      <c r="J15" s="44">
        <f t="shared" si="2"/>
        <v>-12.072810073172706</v>
      </c>
      <c r="K15" s="42">
        <f t="shared" si="3"/>
        <v>-4.9911123700270253E-3</v>
      </c>
      <c r="L15" s="16">
        <f t="shared" si="4"/>
        <v>1</v>
      </c>
      <c r="M15" s="45">
        <f t="shared" si="14"/>
        <v>0.99982328583070323</v>
      </c>
      <c r="N15" s="46">
        <f t="shared" si="5"/>
        <v>-11.830834140179157</v>
      </c>
      <c r="O15" s="43">
        <f t="shared" si="6"/>
        <v>-4.9926555419446197E-3</v>
      </c>
      <c r="P15" s="17">
        <f t="shared" si="7"/>
        <v>1</v>
      </c>
      <c r="Q15" s="47">
        <f t="shared" si="8"/>
        <v>0.99982327748474398</v>
      </c>
      <c r="R15" s="42">
        <f t="shared" si="9"/>
        <v>8.3583790366670425E-13</v>
      </c>
      <c r="S15" s="43">
        <f t="shared" si="10"/>
        <v>1.4591382689322625E-12</v>
      </c>
      <c r="T15" s="22">
        <f t="shared" si="11"/>
        <v>2.68630965571977E-6</v>
      </c>
      <c r="U15" s="23">
        <f t="shared" si="12"/>
        <v>3.2345524797995237E-6</v>
      </c>
      <c r="V15" s="86"/>
      <c r="X15" s="60">
        <v>2.68630965571977E-6</v>
      </c>
      <c r="Y15" s="61">
        <v>3.2345524797995237E-6</v>
      </c>
      <c r="Z15" s="86"/>
      <c r="AA15" s="40">
        <v>2.72</v>
      </c>
    </row>
    <row r="16" spans="1:27" x14ac:dyDescent="0.25">
      <c r="A16" s="13" t="s">
        <v>15</v>
      </c>
      <c r="B16" s="13" t="s">
        <v>12</v>
      </c>
      <c r="C16" s="15">
        <f>C15/C14</f>
        <v>1.2657377706495589E-6</v>
      </c>
      <c r="D16" s="13" t="s">
        <v>19</v>
      </c>
      <c r="F16" s="40">
        <v>3.2</v>
      </c>
      <c r="G16" s="41">
        <f t="shared" si="1"/>
        <v>3.1999999999999999E-6</v>
      </c>
      <c r="H16" s="42">
        <f t="shared" si="15"/>
        <v>2.6098320939036356E-4</v>
      </c>
      <c r="I16" s="43">
        <f t="shared" si="0"/>
        <v>3.3234581025809164E-4</v>
      </c>
      <c r="J16" s="44">
        <f t="shared" si="2"/>
        <v>-11.584482853004767</v>
      </c>
      <c r="K16" s="42">
        <f t="shared" si="3"/>
        <v>-4.9942249967555672E-3</v>
      </c>
      <c r="L16" s="16">
        <f t="shared" si="4"/>
        <v>1</v>
      </c>
      <c r="M16" s="45">
        <f t="shared" si="14"/>
        <v>0.99982326699422397</v>
      </c>
      <c r="N16" s="46">
        <f t="shared" si="5"/>
        <v>-11.34210504943429</v>
      </c>
      <c r="O16" s="43">
        <f t="shared" si="6"/>
        <v>-4.9957681689891467E-3</v>
      </c>
      <c r="P16" s="17">
        <f t="shared" si="7"/>
        <v>1</v>
      </c>
      <c r="Q16" s="47">
        <f t="shared" si="8"/>
        <v>0.99982325424763263</v>
      </c>
      <c r="R16" s="42">
        <f t="shared" si="9"/>
        <v>2.5730377683189769E-12</v>
      </c>
      <c r="S16" s="43">
        <f t="shared" si="10"/>
        <v>4.4959597639004669E-12</v>
      </c>
      <c r="T16" s="22">
        <f t="shared" si="11"/>
        <v>3.9077860022104021E-6</v>
      </c>
      <c r="U16" s="23">
        <f t="shared" si="12"/>
        <v>4.7067687122065053E-6</v>
      </c>
      <c r="V16" s="86"/>
      <c r="X16" s="60">
        <v>3.9077860022104021E-6</v>
      </c>
      <c r="Y16" s="61">
        <v>4.7067687122065053E-6</v>
      </c>
      <c r="Z16" s="86"/>
      <c r="AA16" s="40">
        <v>3.2</v>
      </c>
    </row>
    <row r="17" spans="5:27" x14ac:dyDescent="0.25">
      <c r="F17" s="40">
        <v>3.78</v>
      </c>
      <c r="G17" s="41">
        <f t="shared" si="1"/>
        <v>3.7799999999999998E-6</v>
      </c>
      <c r="H17" s="42">
        <f t="shared" si="15"/>
        <v>4.3016793239200954E-4</v>
      </c>
      <c r="I17" s="43">
        <f t="shared" si="0"/>
        <v>5.4779198390511141E-4</v>
      </c>
      <c r="J17" s="44">
        <f t="shared" si="2"/>
        <v>-11.083344461754283</v>
      </c>
      <c r="K17" s="42">
        <f t="shared" si="3"/>
        <v>-4.9974152732137353E-3</v>
      </c>
      <c r="L17" s="16">
        <f t="shared" si="4"/>
        <v>1</v>
      </c>
      <c r="M17" s="45">
        <f>(0.65-(($C$5/2.83)*TANH(LOG10(H17)-4.6)))^L17</f>
        <v>0.99982323734070833</v>
      </c>
      <c r="N17" s="46">
        <f t="shared" si="5"/>
        <v>-10.840954939315653</v>
      </c>
      <c r="O17" s="43">
        <f t="shared" si="6"/>
        <v>-4.9989584459447572E-3</v>
      </c>
      <c r="P17" s="17">
        <f t="shared" si="7"/>
        <v>1</v>
      </c>
      <c r="Q17" s="47">
        <f t="shared" si="8"/>
        <v>0.99982321766637849</v>
      </c>
      <c r="R17" s="42">
        <f t="shared" si="9"/>
        <v>8.157955821974932E-12</v>
      </c>
      <c r="S17" s="43">
        <f t="shared" si="10"/>
        <v>1.4255068870574951E-11</v>
      </c>
      <c r="T17" s="22">
        <f t="shared" si="11"/>
        <v>5.7408451892466158E-6</v>
      </c>
      <c r="U17" s="23">
        <f t="shared" si="12"/>
        <v>6.9146758502993435E-6</v>
      </c>
      <c r="V17" s="86"/>
      <c r="X17" s="60">
        <v>5.7408451892466158E-6</v>
      </c>
      <c r="Y17" s="61">
        <v>6.9146758502993435E-6</v>
      </c>
      <c r="Z17" s="86"/>
      <c r="AA17" s="40">
        <v>3.78</v>
      </c>
    </row>
    <row r="18" spans="5:27" x14ac:dyDescent="0.25">
      <c r="F18" s="40">
        <v>4.46</v>
      </c>
      <c r="G18" s="41">
        <f t="shared" si="1"/>
        <v>4.4599999999999996E-6</v>
      </c>
      <c r="H18" s="42">
        <f t="shared" si="15"/>
        <v>7.0658954746324854E-4</v>
      </c>
      <c r="I18" s="43">
        <f t="shared" si="0"/>
        <v>8.9979763916660032E-4</v>
      </c>
      <c r="J18" s="44">
        <f t="shared" si="2"/>
        <v>-10.585843661282109</v>
      </c>
      <c r="K18" s="42">
        <f t="shared" si="3"/>
        <v>-5.000583555368727E-3</v>
      </c>
      <c r="L18" s="16">
        <f t="shared" si="4"/>
        <v>1</v>
      </c>
      <c r="M18" s="45">
        <f t="shared" si="14"/>
        <v>0.99982319195899283</v>
      </c>
      <c r="N18" s="46">
        <f t="shared" si="5"/>
        <v>-10.343829303147198</v>
      </c>
      <c r="O18" s="43">
        <f t="shared" si="6"/>
        <v>-5.002126728861034E-3</v>
      </c>
      <c r="P18" s="17">
        <f t="shared" si="7"/>
        <v>1</v>
      </c>
      <c r="Q18" s="47">
        <f t="shared" si="8"/>
        <v>0.99982316168245933</v>
      </c>
      <c r="R18" s="42">
        <f t="shared" si="9"/>
        <v>2.5649503427317282E-11</v>
      </c>
      <c r="S18" s="43">
        <f t="shared" si="10"/>
        <v>4.4780791290270134E-11</v>
      </c>
      <c r="T18" s="22">
        <f t="shared" si="11"/>
        <v>8.4102396865991163E-6</v>
      </c>
      <c r="U18" s="23">
        <f t="shared" si="12"/>
        <v>1.012696495395003E-5</v>
      </c>
      <c r="V18" s="86"/>
      <c r="X18" s="60">
        <v>8.4102396865991163E-6</v>
      </c>
      <c r="Y18" s="61">
        <v>1.012696495395003E-5</v>
      </c>
      <c r="Z18" s="86"/>
      <c r="AA18" s="40">
        <v>4.46</v>
      </c>
    </row>
    <row r="19" spans="5:27" x14ac:dyDescent="0.25">
      <c r="F19" s="40">
        <v>5.27</v>
      </c>
      <c r="G19" s="41">
        <f t="shared" si="1"/>
        <v>5.2699999999999995E-6</v>
      </c>
      <c r="H19" s="42">
        <f t="shared" si="15"/>
        <v>1.1657206187722503E-3</v>
      </c>
      <c r="I19" s="43">
        <f t="shared" si="0"/>
        <v>1.4844723707912702E-3</v>
      </c>
      <c r="J19" s="44">
        <f t="shared" si="2"/>
        <v>-10.084944227230302</v>
      </c>
      <c r="K19" s="42">
        <f t="shared" si="3"/>
        <v>-5.0037797412994843E-3</v>
      </c>
      <c r="L19" s="16">
        <f t="shared" si="4"/>
        <v>1</v>
      </c>
      <c r="M19" s="45">
        <f t="shared" si="14"/>
        <v>0.99982312136322393</v>
      </c>
      <c r="N19" s="46">
        <f t="shared" si="5"/>
        <v>-9.8436845204994334</v>
      </c>
      <c r="O19" s="43">
        <f t="shared" si="6"/>
        <v>-5.0053229159760454E-3</v>
      </c>
      <c r="P19" s="17">
        <f t="shared" si="7"/>
        <v>1</v>
      </c>
      <c r="Q19" s="47">
        <f t="shared" si="8"/>
        <v>0.99982307459391229</v>
      </c>
      <c r="R19" s="42">
        <f t="shared" si="9"/>
        <v>8.1278404316863204E-11</v>
      </c>
      <c r="S19" s="43">
        <f t="shared" si="10"/>
        <v>1.4165545782618522E-10</v>
      </c>
      <c r="T19" s="22">
        <f t="shared" si="11"/>
        <v>1.235303794633768E-5</v>
      </c>
      <c r="U19" s="23">
        <f t="shared" si="12"/>
        <v>1.4865966732039502E-5</v>
      </c>
      <c r="V19" s="86"/>
      <c r="X19" s="60">
        <v>1.235303794633768E-5</v>
      </c>
      <c r="Y19" s="61">
        <v>1.4865966732039502E-5</v>
      </c>
      <c r="Z19" s="86"/>
      <c r="AA19" s="40">
        <v>5.27</v>
      </c>
    </row>
    <row r="20" spans="5:27" x14ac:dyDescent="0.25">
      <c r="F20" s="40">
        <v>6.21</v>
      </c>
      <c r="G20" s="41">
        <f t="shared" si="1"/>
        <v>6.2099999999999998E-6</v>
      </c>
      <c r="H20" s="42">
        <f t="shared" si="15"/>
        <v>1.9073809159670478E-3</v>
      </c>
      <c r="I20" s="43">
        <f t="shared" si="0"/>
        <v>2.4289304184305725E-3</v>
      </c>
      <c r="J20" s="44">
        <f t="shared" si="2"/>
        <v>-9.5940144307551414</v>
      </c>
      <c r="K20" s="42">
        <f t="shared" si="3"/>
        <v>-5.0069232404082011E-3</v>
      </c>
      <c r="L20" s="16">
        <f t="shared" si="4"/>
        <v>1</v>
      </c>
      <c r="M20" s="45">
        <f t="shared" si="14"/>
        <v>0.99982301452018496</v>
      </c>
      <c r="N20" s="46">
        <f t="shared" si="5"/>
        <v>-9.3538514488754032</v>
      </c>
      <c r="O20" s="43">
        <f t="shared" si="6"/>
        <v>-5.0084664168770698E-3</v>
      </c>
      <c r="P20" s="17">
        <f t="shared" si="7"/>
        <v>1</v>
      </c>
      <c r="Q20" s="47">
        <f t="shared" si="8"/>
        <v>0.99982294278991568</v>
      </c>
      <c r="R20" s="42">
        <f t="shared" si="9"/>
        <v>2.5171075678087328E-10</v>
      </c>
      <c r="S20" s="43">
        <f t="shared" si="10"/>
        <v>4.3758576228665676E-10</v>
      </c>
      <c r="T20" s="22">
        <f t="shared" si="11"/>
        <v>1.8005947423279784E-5</v>
      </c>
      <c r="U20" s="23">
        <f t="shared" si="12"/>
        <v>2.1650592213258089E-5</v>
      </c>
      <c r="V20" s="86"/>
      <c r="X20" s="60">
        <v>1.8005947423279784E-5</v>
      </c>
      <c r="Y20" s="61">
        <v>2.1650592213258089E-5</v>
      </c>
      <c r="Z20" s="86"/>
      <c r="AA20" s="40">
        <v>6.21</v>
      </c>
    </row>
    <row r="21" spans="5:27" x14ac:dyDescent="0.25">
      <c r="F21" s="40">
        <v>7.33</v>
      </c>
      <c r="G21" s="41">
        <f t="shared" si="1"/>
        <v>7.3300000000000001E-6</v>
      </c>
      <c r="H21" s="42">
        <f t="shared" si="15"/>
        <v>3.1367113575308829E-3</v>
      </c>
      <c r="I21" s="43">
        <f t="shared" si="0"/>
        <v>3.9944059240419917E-3</v>
      </c>
      <c r="J21" s="44">
        <f t="shared" si="2"/>
        <v>-9.1004979382294291</v>
      </c>
      <c r="K21" s="42">
        <f t="shared" si="3"/>
        <v>-5.0100989980370689E-3</v>
      </c>
      <c r="L21" s="16">
        <f t="shared" si="4"/>
        <v>1</v>
      </c>
      <c r="M21" s="45">
        <f t="shared" si="14"/>
        <v>0.99982284858361381</v>
      </c>
      <c r="N21" s="46">
        <f t="shared" si="5"/>
        <v>-8.8617857952211985</v>
      </c>
      <c r="O21" s="43">
        <f t="shared" si="6"/>
        <v>-5.0116421772895461E-3</v>
      </c>
      <c r="P21" s="17">
        <f t="shared" si="7"/>
        <v>1</v>
      </c>
      <c r="Q21" s="47">
        <f t="shared" si="8"/>
        <v>0.9998227380868161</v>
      </c>
      <c r="R21" s="42">
        <f t="shared" si="9"/>
        <v>7.8417866087780872E-10</v>
      </c>
      <c r="S21" s="43">
        <f t="shared" si="10"/>
        <v>1.3587062461223498E-9</v>
      </c>
      <c r="T21" s="22">
        <f t="shared" si="11"/>
        <v>2.62978590045575E-5</v>
      </c>
      <c r="U21" s="23">
        <f t="shared" si="12"/>
        <v>3.1585705119149928E-5</v>
      </c>
      <c r="V21" s="86"/>
      <c r="X21" s="60">
        <v>2.62978590045575E-5</v>
      </c>
      <c r="Y21" s="61">
        <v>3.1585705119149928E-5</v>
      </c>
      <c r="Z21" s="86"/>
      <c r="AA21" s="40">
        <v>7.33</v>
      </c>
    </row>
    <row r="22" spans="5:27" x14ac:dyDescent="0.25">
      <c r="F22" s="40">
        <v>8.65</v>
      </c>
      <c r="G22" s="41">
        <f t="shared" si="1"/>
        <v>8.6500000000000002E-6</v>
      </c>
      <c r="H22" s="42">
        <f t="shared" si="15"/>
        <v>5.1547897337915257E-3</v>
      </c>
      <c r="I22" s="43">
        <f t="shared" si="0"/>
        <v>6.5643026414951176E-3</v>
      </c>
      <c r="J22" s="44">
        <f t="shared" si="2"/>
        <v>-8.6108238922249036</v>
      </c>
      <c r="K22" s="42">
        <f t="shared" si="3"/>
        <v>-5.0132703414175533E-3</v>
      </c>
      <c r="L22" s="16">
        <f t="shared" si="4"/>
        <v>1</v>
      </c>
      <c r="M22" s="45">
        <f t="shared" si="14"/>
        <v>0.99982259340493917</v>
      </c>
      <c r="N22" s="46">
        <f t="shared" si="5"/>
        <v>-8.373890318602065</v>
      </c>
      <c r="O22" s="43">
        <f t="shared" si="6"/>
        <v>-5.0148135249506844E-3</v>
      </c>
      <c r="P22" s="17">
        <f t="shared" si="7"/>
        <v>1</v>
      </c>
      <c r="Q22" s="47">
        <f t="shared" si="8"/>
        <v>0.99982242329268756</v>
      </c>
      <c r="R22" s="42">
        <f t="shared" si="9"/>
        <v>2.4215073070385305E-9</v>
      </c>
      <c r="S22" s="43">
        <f t="shared" si="10"/>
        <v>4.1784743489531774E-9</v>
      </c>
      <c r="T22" s="22">
        <f t="shared" si="11"/>
        <v>3.8295168125083617E-5</v>
      </c>
      <c r="U22" s="23">
        <f t="shared" si="12"/>
        <v>4.5932628573001273E-5</v>
      </c>
      <c r="V22" s="86"/>
      <c r="X22" s="60">
        <v>3.8295168125083617E-5</v>
      </c>
      <c r="Y22" s="61">
        <v>4.5932628573001273E-5</v>
      </c>
      <c r="Z22" s="86"/>
      <c r="AA22" s="40">
        <v>8.65</v>
      </c>
    </row>
    <row r="23" spans="5:27" x14ac:dyDescent="0.25">
      <c r="F23" s="40">
        <v>10.210000000000001</v>
      </c>
      <c r="G23" s="41">
        <f t="shared" si="1"/>
        <v>1.0210000000000001E-5</v>
      </c>
      <c r="H23" s="42">
        <f t="shared" si="15"/>
        <v>8.4769546305383976E-3</v>
      </c>
      <c r="I23" s="43">
        <f t="shared" si="0"/>
        <v>1.0794872060115717E-2</v>
      </c>
      <c r="J23" s="44">
        <f t="shared" si="2"/>
        <v>-8.1243172889962167</v>
      </c>
      <c r="K23" s="42">
        <f t="shared" si="3"/>
        <v>-5.0164459945600866E-3</v>
      </c>
      <c r="L23" s="16">
        <f t="shared" si="4"/>
        <v>1</v>
      </c>
      <c r="M23" s="45">
        <f t="shared" si="14"/>
        <v>0.99982219989580834</v>
      </c>
      <c r="N23" s="46">
        <f t="shared" si="5"/>
        <v>-7.8894806786604228</v>
      </c>
      <c r="O23" s="43">
        <f t="shared" si="6"/>
        <v>-5.017989184694374E-3</v>
      </c>
      <c r="P23" s="17">
        <f t="shared" si="7"/>
        <v>1</v>
      </c>
      <c r="Q23" s="47">
        <f t="shared" si="8"/>
        <v>0.99982193785111506</v>
      </c>
      <c r="R23" s="42">
        <f t="shared" si="9"/>
        <v>7.4231637437968177E-9</v>
      </c>
      <c r="S23" s="43">
        <f t="shared" si="10"/>
        <v>1.2747469861808273E-8</v>
      </c>
      <c r="T23" s="22">
        <f t="shared" si="11"/>
        <v>5.5630342367119438E-5</v>
      </c>
      <c r="U23" s="23">
        <f t="shared" si="12"/>
        <v>6.6617763822258673E-5</v>
      </c>
      <c r="V23" s="86"/>
      <c r="X23" s="60">
        <v>5.5630342367119438E-5</v>
      </c>
      <c r="Y23" s="61">
        <v>6.6617763822258673E-5</v>
      </c>
      <c r="Z23" s="86"/>
      <c r="AA23" s="40">
        <v>10.210000000000001</v>
      </c>
    </row>
    <row r="24" spans="5:27" x14ac:dyDescent="0.25">
      <c r="F24" s="40">
        <v>12.05</v>
      </c>
      <c r="G24" s="41">
        <f t="shared" si="1"/>
        <v>1.205E-5</v>
      </c>
      <c r="H24" s="42">
        <f t="shared" si="15"/>
        <v>1.393553907046895E-2</v>
      </c>
      <c r="I24" s="43">
        <f t="shared" si="0"/>
        <v>1.774603827800619E-2</v>
      </c>
      <c r="J24" s="44">
        <f t="shared" si="2"/>
        <v>-7.642609400915565</v>
      </c>
      <c r="K24" s="42">
        <f t="shared" si="3"/>
        <v>-5.0196195315925524E-3</v>
      </c>
      <c r="L24" s="16">
        <f t="shared" si="4"/>
        <v>1</v>
      </c>
      <c r="M24" s="45">
        <f t="shared" si="14"/>
        <v>0.99982159422666173</v>
      </c>
      <c r="N24" s="46">
        <f t="shared" si="5"/>
        <v>-7.4101700243054518</v>
      </c>
      <c r="O24" s="43">
        <f t="shared" si="6"/>
        <v>-5.0211627318869851E-3</v>
      </c>
      <c r="P24" s="17">
        <f t="shared" si="7"/>
        <v>1</v>
      </c>
      <c r="Q24" s="47">
        <f t="shared" si="8"/>
        <v>0.99982119068450126</v>
      </c>
      <c r="R24" s="42">
        <f t="shared" si="9"/>
        <v>2.2505750087984369E-8</v>
      </c>
      <c r="S24" s="43">
        <f t="shared" si="10"/>
        <v>3.8435377428499983E-8</v>
      </c>
      <c r="T24" s="22">
        <f t="shared" si="11"/>
        <v>8.0515572115720573E-5</v>
      </c>
      <c r="U24" s="23">
        <f t="shared" si="12"/>
        <v>9.6240773005624341E-5</v>
      </c>
      <c r="V24" s="86"/>
      <c r="X24" s="60">
        <v>8.0515572115720573E-5</v>
      </c>
      <c r="Y24" s="61">
        <v>9.6240773005624341E-5</v>
      </c>
      <c r="Z24" s="86"/>
      <c r="AA24" s="40">
        <v>12.05</v>
      </c>
    </row>
    <row r="25" spans="5:27" x14ac:dyDescent="0.25">
      <c r="F25" s="40">
        <v>14.22</v>
      </c>
      <c r="G25" s="41">
        <f t="shared" si="1"/>
        <v>1.4219999999999999E-5</v>
      </c>
      <c r="H25" s="42">
        <f t="shared" si="15"/>
        <v>2.2901367802464524E-2</v>
      </c>
      <c r="I25" s="43">
        <f t="shared" si="0"/>
        <v>2.9163460960219437E-2</v>
      </c>
      <c r="J25" s="44">
        <f t="shared" si="2"/>
        <v>-7.166306094856826</v>
      </c>
      <c r="K25" s="42">
        <f t="shared" si="3"/>
        <v>-5.0227909419419368E-3</v>
      </c>
      <c r="L25" s="16">
        <f t="shared" si="4"/>
        <v>1</v>
      </c>
      <c r="M25" s="45">
        <f t="shared" si="14"/>
        <v>0.9998206622898641</v>
      </c>
      <c r="N25" s="46">
        <f t="shared" si="5"/>
        <v>-6.936549416685045</v>
      </c>
      <c r="O25" s="43">
        <f t="shared" si="6"/>
        <v>-5.0243341578696359E-3</v>
      </c>
      <c r="P25" s="17">
        <f t="shared" si="7"/>
        <v>1</v>
      </c>
      <c r="Q25" s="47">
        <f t="shared" si="8"/>
        <v>0.99982004102761701</v>
      </c>
      <c r="R25" s="42">
        <f t="shared" si="9"/>
        <v>6.7389653265687165E-8</v>
      </c>
      <c r="S25" s="43">
        <f t="shared" si="10"/>
        <v>1.1437947187245938E-7</v>
      </c>
      <c r="T25" s="22">
        <f t="shared" si="11"/>
        <v>1.1605035140040932E-4</v>
      </c>
      <c r="U25" s="23">
        <f t="shared" si="12"/>
        <v>1.3843038121316793E-4</v>
      </c>
      <c r="V25" s="86"/>
      <c r="X25" s="60">
        <v>1.1605035140040932E-4</v>
      </c>
      <c r="Y25" s="61">
        <v>1.3843038121316793E-4</v>
      </c>
      <c r="Z25" s="86"/>
      <c r="AA25" s="40">
        <v>14.22</v>
      </c>
    </row>
    <row r="26" spans="5:27" x14ac:dyDescent="0.25">
      <c r="F26" s="40">
        <v>16.78</v>
      </c>
      <c r="G26" s="41">
        <f t="shared" si="1"/>
        <v>1.6780000000000002E-5</v>
      </c>
      <c r="H26" s="42">
        <f t="shared" si="15"/>
        <v>3.7630371166399675E-2</v>
      </c>
      <c r="I26" s="43">
        <f t="shared" si="0"/>
        <v>4.7919926438269957E-2</v>
      </c>
      <c r="J26" s="44">
        <f t="shared" si="2"/>
        <v>-6.6957930164237798</v>
      </c>
      <c r="K26" s="42">
        <f t="shared" si="3"/>
        <v>-5.0259614980071726E-3</v>
      </c>
      <c r="L26" s="16">
        <f t="shared" si="4"/>
        <v>1</v>
      </c>
      <c r="M26" s="45">
        <f t="shared" si="14"/>
        <v>0.99981922804865331</v>
      </c>
      <c r="N26" s="46">
        <f t="shared" si="5"/>
        <v>-6.4689909915011725</v>
      </c>
      <c r="O26" s="43">
        <f t="shared" si="6"/>
        <v>-5.0275047379942104E-3</v>
      </c>
      <c r="P26" s="17">
        <f t="shared" si="7"/>
        <v>1</v>
      </c>
      <c r="Q26" s="47">
        <f t="shared" si="8"/>
        <v>0.99981827171881488</v>
      </c>
      <c r="R26" s="42">
        <f t="shared" si="9"/>
        <v>1.9911432539586234E-7</v>
      </c>
      <c r="S26" s="43">
        <f t="shared" si="10"/>
        <v>3.3566230534179958E-7</v>
      </c>
      <c r="T26" s="22">
        <f t="shared" si="11"/>
        <v>1.6652632125677697E-4</v>
      </c>
      <c r="U26" s="23">
        <f t="shared" si="12"/>
        <v>1.981905350973394E-4</v>
      </c>
      <c r="V26" s="86"/>
      <c r="X26" s="60">
        <v>1.6652632125677697E-4</v>
      </c>
      <c r="Y26" s="61">
        <v>1.981905350973394E-4</v>
      </c>
      <c r="Z26" s="86"/>
      <c r="AA26" s="40">
        <v>16.78</v>
      </c>
    </row>
    <row r="27" spans="5:27" x14ac:dyDescent="0.25">
      <c r="F27" s="48">
        <v>19.809999999999999</v>
      </c>
      <c r="G27" s="49">
        <f t="shared" si="1"/>
        <v>1.9809999999999998E-5</v>
      </c>
      <c r="H27" s="50">
        <f t="shared" si="15"/>
        <v>6.1917877286670288E-2</v>
      </c>
      <c r="I27" s="51">
        <f t="shared" si="0"/>
        <v>7.8848547936736915E-2</v>
      </c>
      <c r="J27" s="52">
        <f t="shared" si="2"/>
        <v>-6.2302049078128796</v>
      </c>
      <c r="K27" s="50">
        <f t="shared" si="3"/>
        <v>-5.0291409371687745E-3</v>
      </c>
      <c r="L27" s="27">
        <f t="shared" si="4"/>
        <v>1</v>
      </c>
      <c r="M27" s="53">
        <f t="shared" si="14"/>
        <v>0.99981701270235723</v>
      </c>
      <c r="N27" s="54">
        <f t="shared" si="5"/>
        <v>-6.0066253431736065</v>
      </c>
      <c r="O27" s="51">
        <f t="shared" si="6"/>
        <v>-5.0306842143179155E-3</v>
      </c>
      <c r="P27" s="10">
        <f t="shared" si="7"/>
        <v>1</v>
      </c>
      <c r="Q27" s="55">
        <f t="shared" si="8"/>
        <v>0.99981553882640128</v>
      </c>
      <c r="R27" s="50">
        <f t="shared" si="9"/>
        <v>5.8168313676554234E-7</v>
      </c>
      <c r="S27" s="51">
        <f t="shared" si="10"/>
        <v>9.7333839399099371E-7</v>
      </c>
      <c r="T27" s="24">
        <f t="shared" si="11"/>
        <v>2.3805512943131894E-4</v>
      </c>
      <c r="U27" s="25">
        <f t="shared" si="12"/>
        <v>2.8262028985907259E-4</v>
      </c>
      <c r="V27" s="87"/>
      <c r="X27" s="58">
        <v>2.3805512943131894E-4</v>
      </c>
      <c r="Y27" s="59">
        <v>2.8262028985907259E-4</v>
      </c>
      <c r="Z27" s="87"/>
      <c r="AA27" s="48">
        <v>19.809999999999999</v>
      </c>
    </row>
    <row r="28" spans="5:27" ht="15" customHeight="1" x14ac:dyDescent="0.25">
      <c r="E28">
        <f>F28/1000</f>
        <v>2.3370000000000002E-2</v>
      </c>
      <c r="F28" s="28">
        <v>23.37</v>
      </c>
      <c r="G28" s="29">
        <f t="shared" si="1"/>
        <v>2.3370000000000002E-5</v>
      </c>
      <c r="H28" s="30">
        <f t="shared" si="15"/>
        <v>0.10165734657138703</v>
      </c>
      <c r="I28" s="31">
        <f t="shared" si="0"/>
        <v>0.12945427904682183</v>
      </c>
      <c r="J28" s="32">
        <f t="shared" si="2"/>
        <v>-5.7733979208325374</v>
      </c>
      <c r="K28" s="30">
        <f t="shared" si="3"/>
        <v>-5.032306424839812E-3</v>
      </c>
      <c r="L28" s="33">
        <f t="shared" si="4"/>
        <v>1</v>
      </c>
      <c r="M28" s="34">
        <f t="shared" si="14"/>
        <v>0.99981361700950644</v>
      </c>
      <c r="N28" s="35">
        <f t="shared" si="5"/>
        <v>-5.5532706672704455</v>
      </c>
      <c r="O28" s="31">
        <f t="shared" si="6"/>
        <v>-5.0338497589506315E-3</v>
      </c>
      <c r="P28" s="36">
        <f t="shared" si="7"/>
        <v>1</v>
      </c>
      <c r="Q28" s="37">
        <f t="shared" si="8"/>
        <v>0.99981134984436237</v>
      </c>
      <c r="R28" s="30">
        <f t="shared" si="9"/>
        <v>1.6652859583015391E-6</v>
      </c>
      <c r="S28" s="31">
        <f t="shared" si="10"/>
        <v>2.7644805932304308E-6</v>
      </c>
      <c r="T28" s="38">
        <f t="shared" si="11"/>
        <v>3.3802201988097691E-4</v>
      </c>
      <c r="U28" s="62">
        <f t="shared" si="12"/>
        <v>4.0023945736018736E-4</v>
      </c>
      <c r="V28" s="88" t="s">
        <v>43</v>
      </c>
      <c r="X28" s="73">
        <v>3.3802201988097702E-4</v>
      </c>
      <c r="Y28" s="74">
        <v>4.0023945736018698E-4</v>
      </c>
      <c r="Z28" s="91" t="s">
        <v>43</v>
      </c>
      <c r="AA28" s="28">
        <v>23.37</v>
      </c>
    </row>
    <row r="29" spans="5:27" x14ac:dyDescent="0.25">
      <c r="F29" s="40">
        <v>27.58</v>
      </c>
      <c r="G29" s="41">
        <f t="shared" si="1"/>
        <v>2.7579999999999997E-5</v>
      </c>
      <c r="H29" s="42">
        <f t="shared" si="15"/>
        <v>0.16708806054847808</v>
      </c>
      <c r="I29" s="43">
        <f t="shared" si="0"/>
        <v>0.21277620501776012</v>
      </c>
      <c r="J29" s="44">
        <f t="shared" si="2"/>
        <v>-5.3227924696353872</v>
      </c>
      <c r="K29" s="42">
        <f t="shared" si="3"/>
        <v>-5.0354791586687949E-3</v>
      </c>
      <c r="L29" s="16">
        <f t="shared" si="4"/>
        <v>1</v>
      </c>
      <c r="M29" s="45">
        <f t="shared" si="14"/>
        <v>0.99980837919421117</v>
      </c>
      <c r="N29" s="46">
        <f t="shared" si="5"/>
        <v>-5.1063554812709944</v>
      </c>
      <c r="O29" s="43">
        <f t="shared" si="6"/>
        <v>-5.0370225806409792E-3</v>
      </c>
      <c r="P29" s="17">
        <f t="shared" si="7"/>
        <v>1</v>
      </c>
      <c r="Q29" s="47">
        <f t="shared" si="8"/>
        <v>0.9998048884086832</v>
      </c>
      <c r="R29" s="42">
        <f t="shared" si="9"/>
        <v>4.6999022276249013E-6</v>
      </c>
      <c r="S29" s="43">
        <f t="shared" si="10"/>
        <v>7.7361120596720988E-6</v>
      </c>
      <c r="T29" s="22">
        <f t="shared" si="11"/>
        <v>4.7768872833639395E-4</v>
      </c>
      <c r="U29" s="63">
        <f t="shared" si="12"/>
        <v>5.640136783750916E-4</v>
      </c>
      <c r="V29" s="89"/>
      <c r="X29" s="75">
        <v>4.7768872833639395E-4</v>
      </c>
      <c r="Y29" s="76">
        <v>5.640136783750916E-4</v>
      </c>
      <c r="Z29" s="92"/>
      <c r="AA29" s="40">
        <v>27.58</v>
      </c>
    </row>
    <row r="30" spans="5:27" x14ac:dyDescent="0.25">
      <c r="F30" s="40">
        <v>32.549999999999997</v>
      </c>
      <c r="G30" s="41">
        <f t="shared" si="1"/>
        <v>3.2549999999999998E-5</v>
      </c>
      <c r="H30" s="42">
        <f t="shared" si="15"/>
        <v>0.27467277250279393</v>
      </c>
      <c r="I30" s="43">
        <f t="shared" si="0"/>
        <v>0.34977861352274464</v>
      </c>
      <c r="J30" s="44">
        <f t="shared" si="2"/>
        <v>-4.8797600290365946</v>
      </c>
      <c r="K30" s="42">
        <f t="shared" si="3"/>
        <v>-5.0386530298011881E-3</v>
      </c>
      <c r="L30" s="16">
        <f t="shared" si="4"/>
        <v>1</v>
      </c>
      <c r="M30" s="45">
        <f t="shared" si="14"/>
        <v>0.99980031155198945</v>
      </c>
      <c r="N30" s="46">
        <f t="shared" si="5"/>
        <v>-4.6672307701987803</v>
      </c>
      <c r="O30" s="43">
        <f t="shared" si="6"/>
        <v>-5.040196587100294E-3</v>
      </c>
      <c r="P30" s="17">
        <f t="shared" si="7"/>
        <v>1</v>
      </c>
      <c r="Q30" s="47">
        <f t="shared" si="8"/>
        <v>0.99979493610667225</v>
      </c>
      <c r="R30" s="42">
        <f t="shared" si="9"/>
        <v>1.3035106556181791E-5</v>
      </c>
      <c r="S30" s="43">
        <f t="shared" si="10"/>
        <v>2.1263755306385784E-5</v>
      </c>
      <c r="T30" s="22">
        <f t="shared" si="11"/>
        <v>6.7115100953837078E-4</v>
      </c>
      <c r="U30" s="63">
        <f t="shared" si="12"/>
        <v>7.9006357794236478E-4</v>
      </c>
      <c r="V30" s="89"/>
      <c r="X30" s="75">
        <v>6.7115100953837078E-4</v>
      </c>
      <c r="Y30" s="76">
        <v>7.9006357794236478E-4</v>
      </c>
      <c r="Z30" s="92"/>
      <c r="AA30" s="40">
        <v>32.549999999999997</v>
      </c>
    </row>
    <row r="31" spans="5:27" x14ac:dyDescent="0.25">
      <c r="F31" s="40">
        <v>38.409999999999997</v>
      </c>
      <c r="G31" s="41">
        <f t="shared" si="1"/>
        <v>3.8409999999999993E-5</v>
      </c>
      <c r="H31" s="42">
        <f t="shared" si="15"/>
        <v>0.45133140491909929</v>
      </c>
      <c r="I31" s="43">
        <f t="shared" si="0"/>
        <v>0.57474234382029687</v>
      </c>
      <c r="J31" s="44">
        <f t="shared" si="2"/>
        <v>-4.44525145676592</v>
      </c>
      <c r="K31" s="42">
        <f t="shared" si="3"/>
        <v>-5.0418244160389909E-3</v>
      </c>
      <c r="L31" s="16">
        <f t="shared" si="4"/>
        <v>1</v>
      </c>
      <c r="M31" s="45">
        <f t="shared" si="14"/>
        <v>0.99978790174815846</v>
      </c>
      <c r="N31" s="46">
        <f t="shared" si="5"/>
        <v>-4.2368284383825232</v>
      </c>
      <c r="O31" s="43">
        <f t="shared" si="6"/>
        <v>-5.0433681814930796E-3</v>
      </c>
      <c r="P31" s="17">
        <f t="shared" si="7"/>
        <v>1</v>
      </c>
      <c r="Q31" s="47">
        <f t="shared" si="8"/>
        <v>0.99977962738725479</v>
      </c>
      <c r="R31" s="42">
        <f t="shared" si="9"/>
        <v>3.5449865841045548E-5</v>
      </c>
      <c r="S31" s="43">
        <f t="shared" si="10"/>
        <v>5.7283886592882802E-5</v>
      </c>
      <c r="T31" s="22">
        <f t="shared" si="11"/>
        <v>9.3681445776628018E-4</v>
      </c>
      <c r="U31" s="63">
        <f t="shared" si="12"/>
        <v>1.0993252704586346E-3</v>
      </c>
      <c r="V31" s="89"/>
      <c r="X31" s="75">
        <v>9.3681445776628018E-4</v>
      </c>
      <c r="Y31" s="76">
        <v>1.0993252704586346E-3</v>
      </c>
      <c r="Z31" s="92"/>
      <c r="AA31" s="40">
        <v>38.409999999999997</v>
      </c>
    </row>
    <row r="32" spans="5:27" x14ac:dyDescent="0.25">
      <c r="F32" s="40">
        <v>45.32</v>
      </c>
      <c r="G32" s="41">
        <f t="shared" si="1"/>
        <v>4.532E-5</v>
      </c>
      <c r="H32" s="42">
        <f t="shared" si="15"/>
        <v>0.74136543879810102</v>
      </c>
      <c r="I32" s="43">
        <f t="shared" si="0"/>
        <v>0.94408256389461842</v>
      </c>
      <c r="J32" s="44">
        <f t="shared" si="2"/>
        <v>-4.0195599362608432</v>
      </c>
      <c r="K32" s="42">
        <f t="shared" si="3"/>
        <v>-5.0449941772348827E-3</v>
      </c>
      <c r="L32" s="16">
        <f t="shared" si="4"/>
        <v>1</v>
      </c>
      <c r="M32" s="45">
        <f t="shared" si="14"/>
        <v>0.99976881519136396</v>
      </c>
      <c r="N32" s="46">
        <f t="shared" si="5"/>
        <v>-3.8154279552192008</v>
      </c>
      <c r="O32" s="43">
        <f t="shared" si="6"/>
        <v>-5.0465382628182252E-3</v>
      </c>
      <c r="P32" s="17">
        <f t="shared" si="7"/>
        <v>1</v>
      </c>
      <c r="Q32" s="47">
        <f t="shared" si="8"/>
        <v>0.9997560824808529</v>
      </c>
      <c r="R32" s="42">
        <f t="shared" si="9"/>
        <v>9.4470161036553214E-5</v>
      </c>
      <c r="S32" s="43">
        <f t="shared" si="10"/>
        <v>1.5115397115735916E-4</v>
      </c>
      <c r="T32" s="22">
        <f t="shared" si="11"/>
        <v>1.2988139297590265E-3</v>
      </c>
      <c r="U32" s="63">
        <f t="shared" si="12"/>
        <v>1.5191077279832483E-3</v>
      </c>
      <c r="V32" s="89"/>
      <c r="X32" s="75">
        <v>1.2988139297590265E-3</v>
      </c>
      <c r="Y32" s="76">
        <v>1.5191077279832483E-3</v>
      </c>
      <c r="Z32" s="92"/>
      <c r="AA32" s="40">
        <v>45.32</v>
      </c>
    </row>
    <row r="33" spans="1:27" x14ac:dyDescent="0.25">
      <c r="F33" s="40">
        <v>53.48</v>
      </c>
      <c r="G33" s="41">
        <f t="shared" si="1"/>
        <v>5.3479999999999996E-5</v>
      </c>
      <c r="H33" s="42">
        <f t="shared" si="15"/>
        <v>1.218251145148298</v>
      </c>
      <c r="I33" s="43">
        <f t="shared" si="0"/>
        <v>1.5513667138890992</v>
      </c>
      <c r="J33" s="44">
        <f t="shared" si="2"/>
        <v>-3.6024510090041471</v>
      </c>
      <c r="K33" s="42">
        <f t="shared" si="3"/>
        <v>-5.048167144217749E-3</v>
      </c>
      <c r="L33" s="16">
        <f t="shared" si="4"/>
        <v>1</v>
      </c>
      <c r="M33" s="45">
        <f t="shared" si="14"/>
        <v>0.99973941662112087</v>
      </c>
      <c r="N33" s="46">
        <f t="shared" si="5"/>
        <v>-3.4027869326110816</v>
      </c>
      <c r="O33" s="43">
        <f t="shared" si="6"/>
        <v>-5.0497117228464217E-3</v>
      </c>
      <c r="P33" s="17">
        <f t="shared" si="7"/>
        <v>1</v>
      </c>
      <c r="Q33" s="47">
        <f t="shared" si="8"/>
        <v>0.99971981740769067</v>
      </c>
      <c r="R33" s="42">
        <f t="shared" si="9"/>
        <v>2.4682414380075877E-4</v>
      </c>
      <c r="S33" s="43">
        <f t="shared" si="10"/>
        <v>3.9087838645143459E-4</v>
      </c>
      <c r="T33" s="22">
        <f t="shared" si="11"/>
        <v>1.7888665047406367E-3</v>
      </c>
      <c r="U33" s="63">
        <f t="shared" si="12"/>
        <v>2.0851114422061512E-3</v>
      </c>
      <c r="V33" s="89"/>
      <c r="X33" s="75">
        <v>1.7888665047406367E-3</v>
      </c>
      <c r="Y33" s="76">
        <v>2.0851114422061512E-3</v>
      </c>
      <c r="Z33" s="92"/>
      <c r="AA33" s="40">
        <v>53.48</v>
      </c>
    </row>
    <row r="34" spans="1:27" x14ac:dyDescent="0.25">
      <c r="F34" s="40">
        <v>63.11</v>
      </c>
      <c r="G34" s="41">
        <f t="shared" si="1"/>
        <v>6.3109999999999997E-5</v>
      </c>
      <c r="H34" s="42">
        <f t="shared" si="15"/>
        <v>2.0019681923359887</v>
      </c>
      <c r="I34" s="43">
        <f t="shared" si="0"/>
        <v>2.5493814048307053</v>
      </c>
      <c r="J34" s="44">
        <f t="shared" si="2"/>
        <v>-3.1945788918665983</v>
      </c>
      <c r="K34" s="42">
        <f t="shared" si="3"/>
        <v>-5.0513414828784065E-3</v>
      </c>
      <c r="L34" s="16">
        <f t="shared" si="4"/>
        <v>1</v>
      </c>
      <c r="M34" s="45">
        <f t="shared" si="14"/>
        <v>0.99969416046140958</v>
      </c>
      <c r="N34" s="46">
        <f t="shared" si="5"/>
        <v>-2.9995425049554272</v>
      </c>
      <c r="O34" s="43">
        <f t="shared" si="6"/>
        <v>-5.0528868204011484E-3</v>
      </c>
      <c r="P34" s="17">
        <f t="shared" si="7"/>
        <v>1</v>
      </c>
      <c r="Q34" s="47">
        <f t="shared" si="8"/>
        <v>0.9996639923448295</v>
      </c>
      <c r="R34" s="42">
        <f t="shared" si="9"/>
        <v>6.3130164635053388E-4</v>
      </c>
      <c r="S34" s="43">
        <f t="shared" si="10"/>
        <v>9.891420332104146E-4</v>
      </c>
      <c r="T34" s="22">
        <f t="shared" si="11"/>
        <v>2.446401268148512E-3</v>
      </c>
      <c r="U34" s="63">
        <f t="shared" si="12"/>
        <v>2.8414167636944148E-3</v>
      </c>
      <c r="V34" s="89"/>
      <c r="X34" s="75">
        <v>2.446401268148512E-3</v>
      </c>
      <c r="Y34" s="76">
        <v>2.8414167636944148E-3</v>
      </c>
      <c r="Z34" s="92"/>
      <c r="AA34" s="40">
        <v>63.11</v>
      </c>
    </row>
    <row r="35" spans="1:27" x14ac:dyDescent="0.25">
      <c r="F35" s="40">
        <v>74.48</v>
      </c>
      <c r="G35" s="41">
        <f t="shared" si="1"/>
        <v>7.4480000000000005E-5</v>
      </c>
      <c r="H35" s="42">
        <f>(($C$3-$C$9)*$C$4*G35^3)/($C$9*$C$11^2)</f>
        <v>3.290649576455428</v>
      </c>
      <c r="I35" s="43">
        <f t="shared" si="0"/>
        <v>4.1904366273875162</v>
      </c>
      <c r="J35" s="44">
        <f t="shared" si="2"/>
        <v>-2.7961049120667472</v>
      </c>
      <c r="K35" s="42">
        <f t="shared" si="3"/>
        <v>-5.0545191073038658E-3</v>
      </c>
      <c r="L35" s="16">
        <f t="shared" si="4"/>
        <v>1</v>
      </c>
      <c r="M35" s="45">
        <f t="shared" si="14"/>
        <v>0.99962445983814541</v>
      </c>
      <c r="N35" s="46">
        <f t="shared" si="5"/>
        <v>-2.6058438503717234</v>
      </c>
      <c r="O35" s="43">
        <f t="shared" si="6"/>
        <v>-5.056065613389428E-3</v>
      </c>
      <c r="P35" s="17">
        <f t="shared" si="7"/>
        <v>1</v>
      </c>
      <c r="Q35" s="47">
        <f t="shared" si="8"/>
        <v>0.9995780174775637</v>
      </c>
      <c r="R35" s="42">
        <f t="shared" si="9"/>
        <v>1.5800740593810746E-3</v>
      </c>
      <c r="S35" s="43">
        <f t="shared" si="10"/>
        <v>2.4485939982331582E-3</v>
      </c>
      <c r="T35" s="22">
        <f t="shared" si="11"/>
        <v>3.3215531046029726E-3</v>
      </c>
      <c r="U35" s="63">
        <f t="shared" si="12"/>
        <v>3.8437427395106539E-3</v>
      </c>
      <c r="V35" s="89"/>
      <c r="X35" s="75">
        <v>3.3215531046029726E-3</v>
      </c>
      <c r="Y35" s="76">
        <v>3.8437427395106539E-3</v>
      </c>
      <c r="Z35" s="92"/>
      <c r="AA35" s="40">
        <v>74.48</v>
      </c>
    </row>
    <row r="36" spans="1:27" x14ac:dyDescent="0.25">
      <c r="F36" s="40">
        <v>87.89</v>
      </c>
      <c r="G36" s="41">
        <f t="shared" si="1"/>
        <v>8.789E-5</v>
      </c>
      <c r="H36" s="42">
        <f t="shared" si="15"/>
        <v>5.4073069822938251</v>
      </c>
      <c r="I36" s="43">
        <f t="shared" si="0"/>
        <v>6.8858675795372166</v>
      </c>
      <c r="J36" s="44">
        <f t="shared" si="2"/>
        <v>-2.4077419937643243</v>
      </c>
      <c r="K36" s="42">
        <f t="shared" si="3"/>
        <v>-5.0576975872675487E-3</v>
      </c>
      <c r="L36" s="16">
        <f t="shared" si="4"/>
        <v>1</v>
      </c>
      <c r="M36" s="45">
        <f t="shared" si="14"/>
        <v>0.99951723890419752</v>
      </c>
      <c r="N36" s="46">
        <f t="shared" si="5"/>
        <v>-2.2223846341033884</v>
      </c>
      <c r="O36" s="43">
        <f t="shared" si="6"/>
        <v>-5.0592458904001256E-3</v>
      </c>
      <c r="P36" s="17">
        <f t="shared" si="7"/>
        <v>1</v>
      </c>
      <c r="Q36" s="47">
        <f t="shared" si="8"/>
        <v>0.99944576957790821</v>
      </c>
      <c r="R36" s="42">
        <f t="shared" si="9"/>
        <v>3.8635861231709184E-3</v>
      </c>
      <c r="S36" s="43">
        <f t="shared" si="10"/>
        <v>5.9199134056389388E-3</v>
      </c>
      <c r="T36" s="22">
        <f t="shared" si="11"/>
        <v>4.4748544960825096E-3</v>
      </c>
      <c r="U36" s="63">
        <f t="shared" si="12"/>
        <v>5.1588611284876969E-3</v>
      </c>
      <c r="V36" s="89"/>
      <c r="X36" s="75">
        <v>4.4748544960825096E-3</v>
      </c>
      <c r="Y36" s="76">
        <v>5.1588611284876969E-3</v>
      </c>
      <c r="Z36" s="92"/>
      <c r="AA36" s="40">
        <v>87.89</v>
      </c>
    </row>
    <row r="37" spans="1:27" x14ac:dyDescent="0.25">
      <c r="F37" s="40">
        <v>103.72</v>
      </c>
      <c r="G37" s="41">
        <f t="shared" si="1"/>
        <v>1.0371999999999999E-4</v>
      </c>
      <c r="H37" s="42">
        <f t="shared" si="15"/>
        <v>8.8868972072370358</v>
      </c>
      <c r="I37" s="43">
        <f t="shared" si="0"/>
        <v>11.316908317277436</v>
      </c>
      <c r="J37" s="44">
        <f t="shared" si="2"/>
        <v>-2.0293976949975718</v>
      </c>
      <c r="K37" s="42">
        <f t="shared" si="3"/>
        <v>-5.0608812454110506E-3</v>
      </c>
      <c r="L37" s="16">
        <f t="shared" si="4"/>
        <v>1</v>
      </c>
      <c r="M37" s="45">
        <f t="shared" si="14"/>
        <v>0.99935218057029496</v>
      </c>
      <c r="N37" s="46">
        <f t="shared" si="5"/>
        <v>-1.8490626221819388</v>
      </c>
      <c r="O37" s="43">
        <f t="shared" si="6"/>
        <v>-5.0624323136296348E-3</v>
      </c>
      <c r="P37" s="17">
        <f t="shared" si="7"/>
        <v>1</v>
      </c>
      <c r="Q37" s="47">
        <f t="shared" si="8"/>
        <v>0.99924220267294483</v>
      </c>
      <c r="R37" s="42">
        <f t="shared" si="9"/>
        <v>9.2312388519635632E-3</v>
      </c>
      <c r="S37" s="43">
        <f t="shared" si="10"/>
        <v>1.3981240731790173E-2</v>
      </c>
      <c r="T37" s="22">
        <f t="shared" si="11"/>
        <v>5.9823072602970774E-3</v>
      </c>
      <c r="U37" s="63">
        <f t="shared" si="12"/>
        <v>6.8701142126075532E-3</v>
      </c>
      <c r="V37" s="89"/>
      <c r="X37" s="75">
        <v>5.9823072602970774E-3</v>
      </c>
      <c r="Y37" s="76">
        <v>6.8701142126075532E-3</v>
      </c>
      <c r="Z37" s="92"/>
      <c r="AA37" s="40">
        <v>103.72</v>
      </c>
    </row>
    <row r="38" spans="1:27" x14ac:dyDescent="0.25">
      <c r="F38" s="40">
        <v>122.39</v>
      </c>
      <c r="G38" s="41">
        <f t="shared" si="1"/>
        <v>1.2239E-4</v>
      </c>
      <c r="H38" s="42">
        <f t="shared" si="15"/>
        <v>14.601599656367455</v>
      </c>
      <c r="I38" s="43">
        <f t="shared" si="0"/>
        <v>18.594224816973593</v>
      </c>
      <c r="J38" s="44">
        <f t="shared" si="2"/>
        <v>-1.6616320259336002</v>
      </c>
      <c r="K38" s="42">
        <f t="shared" si="3"/>
        <v>-5.0640695287328154E-3</v>
      </c>
      <c r="L38" s="16">
        <f t="shared" si="4"/>
        <v>1</v>
      </c>
      <c r="M38" s="45">
        <f t="shared" si="14"/>
        <v>0.99909837722182115</v>
      </c>
      <c r="N38" s="46">
        <f t="shared" si="5"/>
        <v>-1.486419237886393</v>
      </c>
      <c r="O38" s="43">
        <f t="shared" si="6"/>
        <v>-5.0656248455665477E-3</v>
      </c>
      <c r="P38" s="17">
        <f t="shared" si="7"/>
        <v>1</v>
      </c>
      <c r="Q38" s="47">
        <f t="shared" si="8"/>
        <v>0.998929230062503</v>
      </c>
      <c r="R38" s="42">
        <f t="shared" si="9"/>
        <v>2.1523463497472309E-2</v>
      </c>
      <c r="S38" s="43">
        <f t="shared" si="10"/>
        <v>3.2214386033614331E-2</v>
      </c>
      <c r="T38" s="22">
        <f t="shared" si="11"/>
        <v>7.9326709248603178E-3</v>
      </c>
      <c r="U38" s="63">
        <f t="shared" si="12"/>
        <v>9.0739978516363538E-3</v>
      </c>
      <c r="V38" s="89"/>
      <c r="X38" s="75">
        <v>7.9326709248603178E-3</v>
      </c>
      <c r="Y38" s="76">
        <v>9.0739978516363538E-3</v>
      </c>
      <c r="Z38" s="92"/>
      <c r="AA38" s="40">
        <v>122.39</v>
      </c>
    </row>
    <row r="39" spans="1:27" x14ac:dyDescent="0.25">
      <c r="F39" s="40">
        <v>144.43</v>
      </c>
      <c r="G39" s="41">
        <f t="shared" si="1"/>
        <v>1.4443E-4</v>
      </c>
      <c r="H39" s="42">
        <f t="shared" si="15"/>
        <v>23.995779707717357</v>
      </c>
      <c r="I39" s="43">
        <f t="shared" si="0"/>
        <v>30.557126139895114</v>
      </c>
      <c r="J39" s="44">
        <f t="shared" si="2"/>
        <v>-1.3043000566991834</v>
      </c>
      <c r="K39" s="42">
        <f t="shared" si="3"/>
        <v>-5.0672688642145964E-3</v>
      </c>
      <c r="L39" s="16">
        <f t="shared" si="4"/>
        <v>1</v>
      </c>
      <c r="M39" s="45">
        <f t="shared" si="14"/>
        <v>0.99870788084657935</v>
      </c>
      <c r="N39" s="46">
        <f t="shared" si="5"/>
        <v>-1.1343001859567388</v>
      </c>
      <c r="O39" s="43">
        <f t="shared" si="6"/>
        <v>-5.0688307104402378E-3</v>
      </c>
      <c r="P39" s="17">
        <f t="shared" si="7"/>
        <v>1</v>
      </c>
      <c r="Q39" s="47">
        <f t="shared" si="8"/>
        <v>0.9984478006921631</v>
      </c>
      <c r="R39" s="42">
        <f t="shared" si="9"/>
        <v>4.8985906741835145E-2</v>
      </c>
      <c r="S39" s="43">
        <f t="shared" si="10"/>
        <v>7.2436314893644493E-2</v>
      </c>
      <c r="T39" s="22">
        <f t="shared" si="11"/>
        <v>1.0434519051762263E-2</v>
      </c>
      <c r="U39" s="63">
        <f t="shared" si="12"/>
        <v>1.188778207941428E-2</v>
      </c>
      <c r="V39" s="89"/>
      <c r="X39" s="75">
        <v>1.0434519051762263E-2</v>
      </c>
      <c r="Y39" s="76">
        <v>1.188778207941428E-2</v>
      </c>
      <c r="Z39" s="92"/>
      <c r="AA39" s="40">
        <v>144.43</v>
      </c>
    </row>
    <row r="40" spans="1:27" x14ac:dyDescent="0.25">
      <c r="F40" s="40">
        <v>170.44</v>
      </c>
      <c r="G40" s="41">
        <f t="shared" si="1"/>
        <v>1.7044E-4</v>
      </c>
      <c r="H40" s="42">
        <f t="shared" si="15"/>
        <v>39.434579036756475</v>
      </c>
      <c r="I40" s="43">
        <f t="shared" si="0"/>
        <v>50.217472429632487</v>
      </c>
      <c r="J40" s="44">
        <f t="shared" si="2"/>
        <v>-0.9577095308956306</v>
      </c>
      <c r="K40" s="42">
        <f t="shared" si="3"/>
        <v>-5.0704833844959817E-3</v>
      </c>
      <c r="L40" s="16">
        <f t="shared" si="4"/>
        <v>1</v>
      </c>
      <c r="M40" s="45">
        <f t="shared" si="14"/>
        <v>0.99810753012424036</v>
      </c>
      <c r="N40" s="46">
        <f t="shared" si="5"/>
        <v>-0.79299725925593822</v>
      </c>
      <c r="O40" s="43">
        <f t="shared" si="6"/>
        <v>-5.0720552514615883E-3</v>
      </c>
      <c r="P40" s="17">
        <f t="shared" si="7"/>
        <v>1</v>
      </c>
      <c r="Q40" s="47">
        <f t="shared" si="8"/>
        <v>0.99770789395747417</v>
      </c>
      <c r="R40" s="42">
        <f t="shared" si="9"/>
        <v>0.10874200036583882</v>
      </c>
      <c r="S40" s="43">
        <f t="shared" si="10"/>
        <v>0.1588305697934522</v>
      </c>
      <c r="T40" s="22">
        <f t="shared" si="11"/>
        <v>1.3611766542267135E-2</v>
      </c>
      <c r="U40" s="63">
        <f t="shared" si="12"/>
        <v>1.5444010344976085E-2</v>
      </c>
      <c r="V40" s="89"/>
      <c r="X40" s="75">
        <v>1.3611766542267135E-2</v>
      </c>
      <c r="Y40" s="76">
        <v>1.5444010344976085E-2</v>
      </c>
      <c r="Z40" s="93"/>
      <c r="AA40" s="40">
        <v>170.44</v>
      </c>
    </row>
    <row r="41" spans="1:27" ht="15" customHeight="1" x14ac:dyDescent="0.25">
      <c r="A41" s="26" t="s">
        <v>40</v>
      </c>
      <c r="F41" s="28">
        <v>201.13</v>
      </c>
      <c r="G41" s="29">
        <f t="shared" si="1"/>
        <v>2.0112999999999999E-4</v>
      </c>
      <c r="H41" s="30">
        <f t="shared" si="15"/>
        <v>64.802713762334434</v>
      </c>
      <c r="I41" s="31">
        <f t="shared" si="0"/>
        <v>82.522206936510457</v>
      </c>
      <c r="J41" s="32">
        <f t="shared" si="2"/>
        <v>-0.62205971006773864</v>
      </c>
      <c r="K41" s="30">
        <f t="shared" si="3"/>
        <v>-5.0737206211701599E-3</v>
      </c>
      <c r="L41" s="33">
        <f t="shared" si="4"/>
        <v>1</v>
      </c>
      <c r="M41" s="34">
        <f t="shared" si="14"/>
        <v>0.99718541841387487</v>
      </c>
      <c r="N41" s="35">
        <f t="shared" si="5"/>
        <v>-0.46269470535868062</v>
      </c>
      <c r="O41" s="31">
        <f t="shared" si="6"/>
        <v>-5.0753078380933138E-3</v>
      </c>
      <c r="P41" s="36">
        <f t="shared" si="7"/>
        <v>1</v>
      </c>
      <c r="Q41" s="37">
        <f t="shared" si="8"/>
        <v>0.99657200772818033</v>
      </c>
      <c r="R41" s="30">
        <f t="shared" si="9"/>
        <v>0.23531114041455969</v>
      </c>
      <c r="S41" s="31">
        <f t="shared" si="10"/>
        <v>0.33942097066213106</v>
      </c>
      <c r="T41" s="38">
        <f t="shared" si="11"/>
        <v>1.7606088561399769E-2</v>
      </c>
      <c r="U41" s="62">
        <f t="shared" si="12"/>
        <v>1.9892755414532847E-2</v>
      </c>
      <c r="V41" s="88" t="s">
        <v>44</v>
      </c>
      <c r="X41" s="67">
        <v>1.7606088561399801E-2</v>
      </c>
      <c r="Y41" s="68">
        <v>1.9892755414532799E-2</v>
      </c>
      <c r="Z41" s="91" t="s">
        <v>44</v>
      </c>
      <c r="AA41" s="28">
        <v>201.13</v>
      </c>
    </row>
    <row r="42" spans="1:27" x14ac:dyDescent="0.25">
      <c r="F42" s="40">
        <v>237.35</v>
      </c>
      <c r="G42" s="41">
        <f t="shared" si="1"/>
        <v>2.3735E-4</v>
      </c>
      <c r="H42" s="42">
        <f t="shared" si="15"/>
        <v>106.49527532568401</v>
      </c>
      <c r="I42" s="43">
        <f t="shared" si="0"/>
        <v>135.61507902921761</v>
      </c>
      <c r="J42" s="44">
        <f t="shared" si="2"/>
        <v>-0.29739274225782858</v>
      </c>
      <c r="K42" s="42">
        <f t="shared" si="3"/>
        <v>-5.0769935584841826E-3</v>
      </c>
      <c r="L42" s="16">
        <f t="shared" si="4"/>
        <v>1</v>
      </c>
      <c r="M42" s="45">
        <f t="shared" si="14"/>
        <v>0.99577044655892555</v>
      </c>
      <c r="N42" s="46">
        <f t="shared" si="5"/>
        <v>-0.14342168239242972</v>
      </c>
      <c r="O42" s="43">
        <f t="shared" si="6"/>
        <v>-5.0786042322366132E-3</v>
      </c>
      <c r="P42" s="17">
        <f t="shared" si="7"/>
        <v>1</v>
      </c>
      <c r="Q42" s="47">
        <f t="shared" si="8"/>
        <v>0.99483035924374286</v>
      </c>
      <c r="R42" s="42">
        <f t="shared" si="9"/>
        <v>0.49623740479131878</v>
      </c>
      <c r="S42" s="43">
        <f t="shared" si="10"/>
        <v>0.70672221575801508</v>
      </c>
      <c r="T42" s="22">
        <f t="shared" si="11"/>
        <v>2.2577640394208058E-2</v>
      </c>
      <c r="U42" s="63">
        <f t="shared" si="12"/>
        <v>2.5401827769121761E-2</v>
      </c>
      <c r="V42" s="89"/>
      <c r="X42" s="69">
        <v>2.2577640394208058E-2</v>
      </c>
      <c r="Y42" s="70">
        <v>2.5401827769121761E-2</v>
      </c>
      <c r="Z42" s="92"/>
      <c r="AA42" s="40">
        <v>237.35</v>
      </c>
    </row>
    <row r="43" spans="1:27" x14ac:dyDescent="0.25">
      <c r="F43" s="40">
        <v>280.08999999999997</v>
      </c>
      <c r="G43" s="41">
        <f t="shared" si="1"/>
        <v>2.8008999999999998E-4</v>
      </c>
      <c r="H43" s="42">
        <f t="shared" si="15"/>
        <v>175.00700930888829</v>
      </c>
      <c r="I43" s="43">
        <f t="shared" si="0"/>
        <v>222.86049146790603</v>
      </c>
      <c r="J43" s="44">
        <f t="shared" si="2"/>
        <v>1.6153330292586823E-2</v>
      </c>
      <c r="K43" s="42">
        <f t="shared" si="3"/>
        <v>-5.0803203206637613E-3</v>
      </c>
      <c r="L43" s="16">
        <f t="shared" si="4"/>
        <v>1</v>
      </c>
      <c r="M43" s="45">
        <f t="shared" si="14"/>
        <v>0.99360340517183265</v>
      </c>
      <c r="N43" s="46">
        <f t="shared" si="5"/>
        <v>0.16469875961089339</v>
      </c>
      <c r="O43" s="43">
        <f t="shared" si="6"/>
        <v>-5.0819666901397035E-3</v>
      </c>
      <c r="P43" s="17">
        <f t="shared" si="7"/>
        <v>1</v>
      </c>
      <c r="Q43" s="47">
        <f t="shared" si="8"/>
        <v>0.99216619360742264</v>
      </c>
      <c r="R43" s="42">
        <f t="shared" si="9"/>
        <v>1.0192625819801655</v>
      </c>
      <c r="S43" s="43">
        <f t="shared" si="10"/>
        <v>1.4328516166261867</v>
      </c>
      <c r="T43" s="22">
        <f t="shared" si="11"/>
        <v>2.8699703694252371E-2</v>
      </c>
      <c r="U43" s="63">
        <f t="shared" si="12"/>
        <v>3.2150109658340281E-2</v>
      </c>
      <c r="V43" s="89"/>
      <c r="X43" s="69">
        <v>2.8699703694252371E-2</v>
      </c>
      <c r="Y43" s="70">
        <v>3.2150109658340281E-2</v>
      </c>
      <c r="Z43" s="92"/>
      <c r="AA43" s="40">
        <v>280.08999999999997</v>
      </c>
    </row>
    <row r="44" spans="1:27" x14ac:dyDescent="0.25">
      <c r="F44" s="40">
        <v>330.52</v>
      </c>
      <c r="G44" s="41">
        <f t="shared" si="1"/>
        <v>3.3051999999999995E-4</v>
      </c>
      <c r="H44" s="42">
        <f t="shared" si="15"/>
        <v>287.57813623849836</v>
      </c>
      <c r="I44" s="43">
        <f t="shared" si="0"/>
        <v>366.21278787992628</v>
      </c>
      <c r="J44" s="44">
        <f t="shared" si="2"/>
        <v>0.31850472858852219</v>
      </c>
      <c r="K44" s="42">
        <f t="shared" si="3"/>
        <v>-5.0837287466916356E-3</v>
      </c>
      <c r="L44" s="16">
        <f t="shared" si="4"/>
        <v>1</v>
      </c>
      <c r="M44" s="45">
        <f t="shared" si="14"/>
        <v>0.99029400169885529</v>
      </c>
      <c r="N44" s="46">
        <f t="shared" si="5"/>
        <v>0.46160732932345383</v>
      </c>
      <c r="O44" s="43">
        <f t="shared" si="6"/>
        <v>-5.0854290964561623E-3</v>
      </c>
      <c r="P44" s="17">
        <f t="shared" si="7"/>
        <v>1</v>
      </c>
      <c r="Q44" s="47">
        <f t="shared" si="8"/>
        <v>0.98810502191697325</v>
      </c>
      <c r="R44" s="42">
        <f t="shared" si="9"/>
        <v>2.0379106942263467</v>
      </c>
      <c r="S44" s="43">
        <f t="shared" si="10"/>
        <v>2.8269947813060363</v>
      </c>
      <c r="T44" s="22">
        <f t="shared" si="11"/>
        <v>3.6155727290167847E-2</v>
      </c>
      <c r="U44" s="63">
        <f t="shared" si="12"/>
        <v>4.0323391724231661E-2</v>
      </c>
      <c r="V44" s="89"/>
      <c r="X44" s="69">
        <v>3.6155727290167847E-2</v>
      </c>
      <c r="Y44" s="70">
        <v>4.0323391724231661E-2</v>
      </c>
      <c r="Z44" s="92"/>
      <c r="AA44" s="40">
        <v>330.52</v>
      </c>
    </row>
    <row r="45" spans="1:27" x14ac:dyDescent="0.25">
      <c r="F45" s="40">
        <v>390.04</v>
      </c>
      <c r="G45" s="41">
        <f t="shared" si="1"/>
        <v>3.9004000000000003E-4</v>
      </c>
      <c r="H45" s="42">
        <f t="shared" si="15"/>
        <v>472.5960373517471</v>
      </c>
      <c r="I45" s="43">
        <f t="shared" si="0"/>
        <v>601.82152455448011</v>
      </c>
      <c r="J45" s="44">
        <f t="shared" si="2"/>
        <v>0.60971355350193235</v>
      </c>
      <c r="K45" s="42">
        <f t="shared" si="3"/>
        <v>-5.0872615180391628E-3</v>
      </c>
      <c r="L45" s="16">
        <f t="shared" si="4"/>
        <v>1</v>
      </c>
      <c r="M45" s="45">
        <f t="shared" si="14"/>
        <v>0.98525979359254012</v>
      </c>
      <c r="N45" s="46">
        <f t="shared" si="5"/>
        <v>0.74736881523089904</v>
      </c>
      <c r="O45" s="43">
        <f t="shared" si="6"/>
        <v>-5.0890427518031694E-3</v>
      </c>
      <c r="P45" s="17">
        <f t="shared" si="7"/>
        <v>1</v>
      </c>
      <c r="Q45" s="47">
        <f t="shared" si="8"/>
        <v>0.98194436521791539</v>
      </c>
      <c r="R45" s="42">
        <f t="shared" si="9"/>
        <v>3.964396211851823</v>
      </c>
      <c r="S45" s="43">
        <f t="shared" si="10"/>
        <v>5.4245866997395291</v>
      </c>
      <c r="T45" s="22">
        <f t="shared" si="11"/>
        <v>4.5134406571575331E-2</v>
      </c>
      <c r="U45" s="63">
        <f t="shared" si="12"/>
        <v>5.010767718220193E-2</v>
      </c>
      <c r="V45" s="89"/>
      <c r="X45" s="69">
        <v>4.5134406571575331E-2</v>
      </c>
      <c r="Y45" s="70">
        <v>5.010767718220193E-2</v>
      </c>
      <c r="Z45" s="92"/>
      <c r="AA45" s="40">
        <v>390.04</v>
      </c>
    </row>
    <row r="46" spans="1:27" x14ac:dyDescent="0.25">
      <c r="F46" s="40">
        <v>460.27</v>
      </c>
      <c r="G46" s="41">
        <f>F46*0.000001</f>
        <v>4.6026999999999998E-4</v>
      </c>
      <c r="H46" s="42">
        <f t="shared" si="15"/>
        <v>776.60581689290984</v>
      </c>
      <c r="I46" s="43">
        <f t="shared" si="0"/>
        <v>988.95898348911669</v>
      </c>
      <c r="J46" s="44">
        <f t="shared" si="2"/>
        <v>0.88970143866050433</v>
      </c>
      <c r="K46" s="42">
        <f t="shared" si="3"/>
        <v>-5.0909786977164605E-3</v>
      </c>
      <c r="L46" s="16">
        <f t="shared" si="4"/>
        <v>1</v>
      </c>
      <c r="M46" s="45">
        <f>(0.65-(($C$5/2.83)*TANH(LOG10(H46)-4.6)))^L46</f>
        <v>0.97765254159064829</v>
      </c>
      <c r="N46" s="46">
        <f t="shared" si="5"/>
        <v>1.0219204636120567</v>
      </c>
      <c r="O46" s="43">
        <f t="shared" si="6"/>
        <v>-5.0928793553075757E-3</v>
      </c>
      <c r="P46" s="17">
        <f t="shared" si="7"/>
        <v>1</v>
      </c>
      <c r="Q46" s="47">
        <f>(0.65-(($C$5/2.83)*TANH(LOG10(I46)-4.6)))^P46</f>
        <v>0.97267393134013647</v>
      </c>
      <c r="R46" s="42">
        <f t="shared" si="9"/>
        <v>7.4954030930103857</v>
      </c>
      <c r="S46" s="43">
        <f t="shared" si="10"/>
        <v>10.111017469510898</v>
      </c>
      <c r="T46" s="65">
        <f t="shared" si="11"/>
        <v>5.5810217765736178E-2</v>
      </c>
      <c r="U46" s="63">
        <f t="shared" si="12"/>
        <v>6.1666174302810024E-2</v>
      </c>
      <c r="V46" s="89"/>
      <c r="X46" s="69">
        <v>5.5810217765736178E-2</v>
      </c>
      <c r="Y46" s="70">
        <v>6.1666174302810024E-2</v>
      </c>
      <c r="Z46" s="92"/>
      <c r="AA46" s="40">
        <v>460.27</v>
      </c>
    </row>
    <row r="47" spans="1:27" x14ac:dyDescent="0.25">
      <c r="F47" s="40">
        <v>500</v>
      </c>
      <c r="G47" s="41">
        <f t="shared" ref="G47:G50" si="16">F47*0.000001</f>
        <v>5.0000000000000001E-4</v>
      </c>
      <c r="H47" s="42">
        <f t="shared" si="15"/>
        <v>995.5719352354572</v>
      </c>
      <c r="I47" s="43">
        <f t="shared" si="0"/>
        <v>1267.7986536334677</v>
      </c>
      <c r="J47" s="44">
        <f t="shared" si="2"/>
        <v>1.0255285151092788</v>
      </c>
      <c r="K47" s="42">
        <f t="shared" si="3"/>
        <v>-5.0929327784093818E-3</v>
      </c>
      <c r="L47" s="16">
        <f t="shared" si="4"/>
        <v>1</v>
      </c>
      <c r="M47" s="45">
        <f t="shared" ref="M47:M50" si="17">(0.65-(($C$5/2.83)*TANH(LOG10(H47)-4.6)))^L47</f>
        <v>0.97252246538758746</v>
      </c>
      <c r="N47" s="46">
        <f t="shared" si="5"/>
        <v>1.1550373669278229</v>
      </c>
      <c r="O47" s="43">
        <f t="shared" si="6"/>
        <v>-5.0949120794334694E-3</v>
      </c>
      <c r="P47" s="17">
        <f t="shared" si="7"/>
        <v>1</v>
      </c>
      <c r="Q47" s="47">
        <f t="shared" ref="Q47:Q50" si="18">(0.65-(($C$5/2.83)*TANH(LOG10(I47)-4.6)))^P47</f>
        <v>0.966448610280638</v>
      </c>
      <c r="R47" s="42">
        <f t="shared" si="9"/>
        <v>10.193779253533988</v>
      </c>
      <c r="S47" s="43">
        <f t="shared" si="10"/>
        <v>13.649640736870976</v>
      </c>
      <c r="T47" s="65">
        <f t="shared" si="11"/>
        <v>6.1833969507105138E-2</v>
      </c>
      <c r="U47" s="63">
        <f t="shared" si="12"/>
        <v>6.8153651021235329E-2</v>
      </c>
      <c r="V47" s="89"/>
      <c r="X47" s="69">
        <v>6.1833969507105138E-2</v>
      </c>
      <c r="Y47" s="70">
        <v>6.8153651021235329E-2</v>
      </c>
      <c r="Z47" s="92"/>
      <c r="AA47" s="40">
        <v>500</v>
      </c>
    </row>
    <row r="48" spans="1:27" x14ac:dyDescent="0.25">
      <c r="F48" s="40">
        <v>700</v>
      </c>
      <c r="G48" s="41">
        <f t="shared" si="16"/>
        <v>6.9999999999999999E-4</v>
      </c>
      <c r="H48" s="42">
        <f t="shared" si="15"/>
        <v>2731.8493902860937</v>
      </c>
      <c r="I48" s="43">
        <f t="shared" si="0"/>
        <v>3478.8395055702345</v>
      </c>
      <c r="J48" s="44">
        <f t="shared" si="2"/>
        <v>1.5489611268405998</v>
      </c>
      <c r="K48" s="42">
        <f t="shared" si="3"/>
        <v>-5.1018830562647183E-3</v>
      </c>
      <c r="L48" s="16">
        <f t="shared" si="4"/>
        <v>1</v>
      </c>
      <c r="M48" s="45">
        <f t="shared" si="17"/>
        <v>0.93762167345962177</v>
      </c>
      <c r="N48" s="46">
        <f t="shared" si="5"/>
        <v>1.6675563367886639</v>
      </c>
      <c r="O48" s="43">
        <f t="shared" si="6"/>
        <v>-5.1043575596395069E-3</v>
      </c>
      <c r="P48" s="17">
        <f t="shared" si="7"/>
        <v>1</v>
      </c>
      <c r="Q48" s="47">
        <f t="shared" si="18"/>
        <v>0.92465127522114177</v>
      </c>
      <c r="R48" s="42">
        <f t="shared" si="9"/>
        <v>32.800984686965492</v>
      </c>
      <c r="S48" s="43">
        <f t="shared" si="10"/>
        <v>42.504014609887193</v>
      </c>
      <c r="T48" s="65">
        <f t="shared" si="11"/>
        <v>9.128743681273252E-2</v>
      </c>
      <c r="U48" s="63">
        <f t="shared" si="12"/>
        <v>9.9523437955351138E-2</v>
      </c>
      <c r="V48" s="89"/>
      <c r="X48" s="69">
        <v>9.128743681273252E-2</v>
      </c>
      <c r="Y48" s="70">
        <v>9.9523437955351138E-2</v>
      </c>
      <c r="Z48" s="92"/>
      <c r="AA48" s="40">
        <v>700</v>
      </c>
    </row>
    <row r="49" spans="6:27" x14ac:dyDescent="0.25">
      <c r="F49" s="40">
        <v>1000</v>
      </c>
      <c r="G49" s="41">
        <f t="shared" si="16"/>
        <v>1E-3</v>
      </c>
      <c r="H49" s="42">
        <f t="shared" si="15"/>
        <v>7964.5754818836576</v>
      </c>
      <c r="I49" s="43">
        <f t="shared" si="0"/>
        <v>10142.389229067741</v>
      </c>
      <c r="J49" s="44">
        <f t="shared" si="2"/>
        <v>2.0544753860698988</v>
      </c>
      <c r="K49" s="42">
        <f t="shared" si="3"/>
        <v>-5.1142042608855187E-3</v>
      </c>
      <c r="L49" s="16">
        <f t="shared" si="4"/>
        <v>1</v>
      </c>
      <c r="M49" s="45">
        <f t="shared" si="17"/>
        <v>0.86116360309606788</v>
      </c>
      <c r="N49" s="46">
        <f t="shared" si="5"/>
        <v>2.1617772259948014</v>
      </c>
      <c r="O49" s="43">
        <f t="shared" si="6"/>
        <v>-5.1175299523507703E-3</v>
      </c>
      <c r="P49" s="17">
        <f t="shared" si="7"/>
        <v>1</v>
      </c>
      <c r="Q49" s="47">
        <f t="shared" si="18"/>
        <v>0.83633894897489802</v>
      </c>
      <c r="R49" s="42">
        <f t="shared" si="9"/>
        <v>96.482122295880757</v>
      </c>
      <c r="S49" s="43">
        <f t="shared" si="10"/>
        <v>119.96153623901775</v>
      </c>
      <c r="T49" s="65">
        <f t="shared" si="11"/>
        <v>0.13079696553398346</v>
      </c>
      <c r="U49" s="63">
        <f t="shared" si="12"/>
        <v>0.14064664992895701</v>
      </c>
      <c r="V49" s="89"/>
      <c r="X49" s="69">
        <v>0.13079696553398346</v>
      </c>
      <c r="Y49" s="70">
        <v>0.14064664992895701</v>
      </c>
      <c r="Z49" s="92"/>
      <c r="AA49" s="40">
        <v>1000</v>
      </c>
    </row>
    <row r="50" spans="6:27" x14ac:dyDescent="0.25">
      <c r="F50" s="48">
        <v>2000</v>
      </c>
      <c r="G50" s="49">
        <f t="shared" si="16"/>
        <v>2E-3</v>
      </c>
      <c r="H50" s="50">
        <f t="shared" si="15"/>
        <v>63716.603855069261</v>
      </c>
      <c r="I50" s="51">
        <f t="shared" si="0"/>
        <v>81139.113832541931</v>
      </c>
      <c r="J50" s="52">
        <f t="shared" si="2"/>
        <v>2.897712933609967</v>
      </c>
      <c r="K50" s="50">
        <f t="shared" si="3"/>
        <v>-5.1477025826376435E-3</v>
      </c>
      <c r="L50" s="27">
        <f t="shared" si="4"/>
        <v>1</v>
      </c>
      <c r="M50" s="53">
        <f t="shared" si="17"/>
        <v>0.5795250070558986</v>
      </c>
      <c r="N50" s="54">
        <f t="shared" si="5"/>
        <v>2.9844034079334896</v>
      </c>
      <c r="O50" s="51">
        <f t="shared" si="6"/>
        <v>-5.1517143820835817E-3</v>
      </c>
      <c r="P50" s="10">
        <f t="shared" si="7"/>
        <v>1</v>
      </c>
      <c r="Q50" s="55">
        <f t="shared" si="18"/>
        <v>0.54514512106843449</v>
      </c>
      <c r="R50" s="50">
        <f t="shared" si="9"/>
        <v>452.51961811811401</v>
      </c>
      <c r="S50" s="51">
        <f t="shared" si="10"/>
        <v>519.71329059303525</v>
      </c>
      <c r="T50" s="66">
        <f t="shared" si="11"/>
        <v>0.21894138272331365</v>
      </c>
      <c r="U50" s="64">
        <f t="shared" si="12"/>
        <v>0.22928201701963311</v>
      </c>
      <c r="V50" s="90"/>
      <c r="X50" s="71">
        <v>0.21894138272331365</v>
      </c>
      <c r="Y50" s="72">
        <v>0.22928201701963311</v>
      </c>
      <c r="Z50" s="93"/>
      <c r="AA50" s="48">
        <v>2000</v>
      </c>
    </row>
    <row r="51" spans="6:27" x14ac:dyDescent="0.25">
      <c r="F51" s="1"/>
    </row>
    <row r="52" spans="6:27" x14ac:dyDescent="0.25">
      <c r="F52" s="1"/>
    </row>
  </sheetData>
  <mergeCells count="12">
    <mergeCell ref="V41:V50"/>
    <mergeCell ref="Z41:Z50"/>
    <mergeCell ref="V14:V27"/>
    <mergeCell ref="V28:V40"/>
    <mergeCell ref="Z3:Z13"/>
    <mergeCell ref="Z14:Z27"/>
    <mergeCell ref="Z28:Z40"/>
    <mergeCell ref="B8:D8"/>
    <mergeCell ref="B13:D13"/>
    <mergeCell ref="J1:M1"/>
    <mergeCell ref="N1:Q1"/>
    <mergeCell ref="V3: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A02D-EEBF-4D8D-9106-BDAF2796AA91}">
  <dimension ref="A1:AA52"/>
  <sheetViews>
    <sheetView topLeftCell="E22" workbookViewId="0">
      <selection activeCell="X17" sqref="X17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7" x14ac:dyDescent="0.25">
      <c r="A1" s="7"/>
      <c r="B1" s="7"/>
      <c r="C1" s="8"/>
      <c r="D1" s="7"/>
      <c r="F1" s="1" t="s">
        <v>26</v>
      </c>
      <c r="G1" s="1" t="s">
        <v>27</v>
      </c>
      <c r="H1" s="79" t="s">
        <v>21</v>
      </c>
      <c r="I1" s="80" t="s">
        <v>22</v>
      </c>
      <c r="J1" s="83" t="s">
        <v>21</v>
      </c>
      <c r="K1" s="83"/>
      <c r="L1" s="83"/>
      <c r="M1" s="83"/>
      <c r="N1" s="84" t="s">
        <v>22</v>
      </c>
      <c r="O1" s="84"/>
      <c r="P1" s="84"/>
      <c r="Q1" s="84"/>
      <c r="R1" s="79" t="s">
        <v>21</v>
      </c>
      <c r="S1" s="80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25">
      <c r="A2" s="78"/>
      <c r="B2" s="78"/>
      <c r="C2" s="11"/>
      <c r="D2" s="78"/>
      <c r="F2" s="1" t="s">
        <v>0</v>
      </c>
      <c r="G2" s="1" t="s">
        <v>0</v>
      </c>
      <c r="H2" s="79" t="s">
        <v>1</v>
      </c>
      <c r="I2" s="80" t="s">
        <v>1</v>
      </c>
      <c r="J2" s="79" t="s">
        <v>28</v>
      </c>
      <c r="K2" s="79" t="s">
        <v>29</v>
      </c>
      <c r="L2" s="79" t="s">
        <v>34</v>
      </c>
      <c r="M2" s="79" t="s">
        <v>30</v>
      </c>
      <c r="N2" s="80" t="s">
        <v>28</v>
      </c>
      <c r="O2" s="80" t="s">
        <v>29</v>
      </c>
      <c r="P2" s="80" t="s">
        <v>34</v>
      </c>
      <c r="Q2" s="80" t="s">
        <v>30</v>
      </c>
      <c r="R2" s="79" t="s">
        <v>37</v>
      </c>
      <c r="S2" s="80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25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8">
        <v>0.37</v>
      </c>
      <c r="G3" s="29">
        <f>F3*0.000001</f>
        <v>3.7E-7</v>
      </c>
      <c r="H3" s="30">
        <f>(($C$3-$C$9)*$C$4*(G3^3))/($C$9*($C$11^2))</f>
        <v>8.1662501792821518E-7</v>
      </c>
      <c r="I3" s="31">
        <f t="shared" ref="I3:I50" si="0">(($C$3-$C$14)*$C$4*G3^3)/($C$14*$C$16^2)</f>
        <v>8.1662501792821518E-7</v>
      </c>
      <c r="J3" s="32">
        <f>-3.76715+1.92944*LOG10(H3)-0.09815*(LOG10(H3))^2-0.00575*(LOG10(H3))^3+0.00056*(LOG10(H3))^4</f>
        <v>-17.084605042714831</v>
      </c>
      <c r="K3" s="30">
        <f>LOG10(1-((1-$C$5)/0.85))-(1-$C$5)^2.3*TANH(LOG10(H3)-4.6)+0.3*(0.5-$C$5)*(1-$C$5)^2*(LOG10(H3)-4.6)</f>
        <v>-4.9574075215288822E-3</v>
      </c>
      <c r="L3" s="33">
        <v>1</v>
      </c>
      <c r="M3" s="34">
        <f>(0.65-(($C$5/2.83)*TANH(LOG10(H3)-4.6)))^L3</f>
        <v>0.99982332119050354</v>
      </c>
      <c r="N3" s="35">
        <f>-3.76715+1.92944*LOG10(I3)-0.09815*(LOG10(I3))^2-0.00575*(LOG10(I3))^3+0.00056*(LOG10(I3))^4</f>
        <v>-17.084605042714831</v>
      </c>
      <c r="O3" s="31">
        <f>LOG10(1-((1-$C$5)/0.85))-(1-$C$5)^2.3*TANH(LOG10(I3)-4.6)+0.3*(0.5-$C$5)*(1-$C$5)^2*(LOG10(I3)-4.6)</f>
        <v>-4.9574075215288822E-3</v>
      </c>
      <c r="P3" s="36">
        <f>(1+((3.5-$C$6)/2.5))</f>
        <v>1</v>
      </c>
      <c r="Q3" s="37">
        <f>(0.65-(($C$5/2.83)*TANH(LOG10(I3)-4.6)))^P3</f>
        <v>0.99982332119050354</v>
      </c>
      <c r="R3" s="30">
        <f>M3*10^(J3+K3)</f>
        <v>8.1350609728485968E-18</v>
      </c>
      <c r="S3" s="31">
        <f>Q3*10^(N3+O3)</f>
        <v>8.1350609728485968E-18</v>
      </c>
      <c r="T3" s="38">
        <f>((R3*($C$3-$C$9)*$C$4*$C$11)/$C$9)^(1/3)</f>
        <v>5.0908913510068859E-8</v>
      </c>
      <c r="U3" s="39">
        <f>((S3*($C$3-$C$9)*$C$4*$C$11)/$C$9)^(1/3)</f>
        <v>5.0908913510068859E-8</v>
      </c>
      <c r="V3" s="85" t="s">
        <v>41</v>
      </c>
      <c r="X3" s="56">
        <v>5.0908913510068859E-8</v>
      </c>
      <c r="Y3" s="57">
        <v>5.0908913510068859E-8</v>
      </c>
      <c r="Z3" s="85" t="s">
        <v>41</v>
      </c>
      <c r="AA3" s="28">
        <v>0.37</v>
      </c>
    </row>
    <row r="4" spans="1:27" x14ac:dyDescent="0.25">
      <c r="A4" s="3" t="s">
        <v>23</v>
      </c>
      <c r="B4" s="3" t="s">
        <v>24</v>
      </c>
      <c r="C4" s="5">
        <v>9.81</v>
      </c>
      <c r="D4" s="3" t="s">
        <v>25</v>
      </c>
      <c r="F4" s="40">
        <v>0.44</v>
      </c>
      <c r="G4" s="41">
        <f t="shared" ref="G4:G45" si="1">F4*0.000001</f>
        <v>4.3999999999999997E-7</v>
      </c>
      <c r="H4" s="42">
        <f>(($C$3-$C$9)*$C$4*(G4^3))/($C$9*($C$11^2))</f>
        <v>1.3733319946932476E-6</v>
      </c>
      <c r="I4" s="43">
        <f t="shared" si="0"/>
        <v>1.3733319946932476E-6</v>
      </c>
      <c r="J4" s="44">
        <f t="shared" ref="J4:J50" si="2">-3.76715+1.92944*LOG10(H4)-0.09815*(LOG10(H4))^2-0.00575*(LOG10(H4))^3+0.00056*(LOG10(H4))^4</f>
        <v>-16.631200619051462</v>
      </c>
      <c r="K4" s="42">
        <f t="shared" ref="K4:K50" si="3">LOG10(1-((1-$C$5)/0.85))-(1-$C$5)^2.3*TANH(LOG10(H4)-4.6)+0.3*(0.5-$C$5)*(1-$C$5)^2*(LOG10(H4)-4.6)</f>
        <v>-4.9607260885454951E-3</v>
      </c>
      <c r="L4" s="79">
        <f t="shared" ref="L4:L50" si="4">(1+((3.5-$C$6)/2.5))</f>
        <v>1</v>
      </c>
      <c r="M4" s="45">
        <f>(0.65-(($C$5/2.83)*TANH(LOG10(H4)-4.6)))^L4</f>
        <v>0.99982332098262539</v>
      </c>
      <c r="N4" s="46">
        <f t="shared" ref="N4:N50" si="5">-3.76715+1.92944*LOG10(I4)-0.09815*(LOG10(I4))^2-0.00575*(LOG10(I4))^3+0.00056*(LOG10(I4))^4</f>
        <v>-16.631200619051462</v>
      </c>
      <c r="O4" s="43">
        <f t="shared" ref="O4:O50" si="6">LOG10(1-((1-$C$5)/0.85))-(1-$C$5)^2.3*TANH(LOG10(I4)-4.6)+0.3*(0.5-$C$5)*(1-$C$5)^2*(LOG10(I4)-4.6)</f>
        <v>-4.9607260885454951E-3</v>
      </c>
      <c r="P4" s="80">
        <f t="shared" ref="P4:P50" si="7">(1+((3.5-$C$6)/2.5))</f>
        <v>1</v>
      </c>
      <c r="Q4" s="47">
        <f t="shared" ref="Q4:Q45" si="8">(0.65-(($C$5/2.83)*TANH(LOG10(I4)-4.6)))^P4</f>
        <v>0.99982332098262539</v>
      </c>
      <c r="R4" s="42">
        <f t="shared" ref="R4:R50" si="9">M4*10^(J4+K4)</f>
        <v>2.310797650804249E-17</v>
      </c>
      <c r="S4" s="43">
        <f t="shared" ref="S4:S50" si="10">Q4*10^(N4+O4)</f>
        <v>2.310797650804249E-17</v>
      </c>
      <c r="T4" s="22">
        <f t="shared" ref="T4:U50" si="11">((R4*($C$3-$C$9)*$C$4*$C$11)/$C$9)^(1/3)</f>
        <v>7.2098715948036505E-8</v>
      </c>
      <c r="U4" s="23">
        <f t="shared" si="11"/>
        <v>7.2098715948036505E-8</v>
      </c>
      <c r="V4" s="86"/>
      <c r="X4" s="60">
        <v>7.2098715948036505E-8</v>
      </c>
      <c r="Y4" s="61">
        <v>7.2098715948036505E-8</v>
      </c>
      <c r="Z4" s="86"/>
      <c r="AA4" s="40">
        <v>0.44</v>
      </c>
    </row>
    <row r="5" spans="1:27" x14ac:dyDescent="0.25">
      <c r="A5" s="3" t="s">
        <v>31</v>
      </c>
      <c r="B5" s="3" t="s">
        <v>32</v>
      </c>
      <c r="C5" s="3">
        <v>0.99</v>
      </c>
      <c r="D5" s="3" t="s">
        <v>33</v>
      </c>
      <c r="F5" s="40">
        <v>0.52</v>
      </c>
      <c r="G5" s="41">
        <f t="shared" si="1"/>
        <v>5.2E-7</v>
      </c>
      <c r="H5" s="42">
        <f t="shared" ref="H5:H9" si="12">(($C$3-$C$9)*$C$4*(G5^3))/($C$9*($C$11^2))</f>
        <v>2.2668748251998988E-6</v>
      </c>
      <c r="I5" s="43">
        <f t="shared" si="0"/>
        <v>2.2668748251998988E-6</v>
      </c>
      <c r="J5" s="44">
        <f t="shared" si="2"/>
        <v>-16.182618020062424</v>
      </c>
      <c r="K5" s="42">
        <f t="shared" si="3"/>
        <v>-4.9639255729891571E-3</v>
      </c>
      <c r="L5" s="79">
        <f t="shared" si="4"/>
        <v>1</v>
      </c>
      <c r="M5" s="45">
        <f t="shared" ref="M5:M45" si="13">(0.65-(($C$5/2.83)*TANH(LOG10(H5)-4.6)))^L5</f>
        <v>0.9998233206705589</v>
      </c>
      <c r="N5" s="46">
        <f t="shared" si="5"/>
        <v>-16.182618020062424</v>
      </c>
      <c r="O5" s="43">
        <f t="shared" si="6"/>
        <v>-4.9639255729891571E-3</v>
      </c>
      <c r="P5" s="80">
        <f t="shared" si="7"/>
        <v>1</v>
      </c>
      <c r="Q5" s="47">
        <f t="shared" si="8"/>
        <v>0.9998233206705589</v>
      </c>
      <c r="R5" s="42">
        <f t="shared" si="9"/>
        <v>6.491444027294716E-17</v>
      </c>
      <c r="S5" s="43">
        <f t="shared" si="10"/>
        <v>6.491444027294716E-17</v>
      </c>
      <c r="T5" s="22">
        <f t="shared" si="11"/>
        <v>1.0173116000096816E-7</v>
      </c>
      <c r="U5" s="23">
        <f t="shared" si="11"/>
        <v>1.0173116000096816E-7</v>
      </c>
      <c r="V5" s="86"/>
      <c r="X5" s="60">
        <v>1.0173116000096816E-7</v>
      </c>
      <c r="Y5" s="61">
        <v>1.0173116000096816E-7</v>
      </c>
      <c r="Z5" s="86"/>
      <c r="AA5" s="40">
        <v>0.52</v>
      </c>
    </row>
    <row r="6" spans="1:27" x14ac:dyDescent="0.25">
      <c r="A6" s="3" t="s">
        <v>35</v>
      </c>
      <c r="B6" s="3" t="s">
        <v>36</v>
      </c>
      <c r="C6" s="3">
        <v>3.5</v>
      </c>
      <c r="D6" s="3" t="s">
        <v>33</v>
      </c>
      <c r="F6" s="40">
        <v>0.61</v>
      </c>
      <c r="G6" s="41">
        <f t="shared" si="1"/>
        <v>6.0999999999999998E-7</v>
      </c>
      <c r="H6" s="42">
        <f t="shared" si="12"/>
        <v>3.6593758157338008E-6</v>
      </c>
      <c r="I6" s="43">
        <f t="shared" si="0"/>
        <v>3.6593758157338008E-6</v>
      </c>
      <c r="J6" s="44">
        <f>-3.76715+1.92944*LOG10(H6)-0.09815*(LOG10(H6))^2-0.00575*(LOG10(H6))^3+0.00056*(LOG10(H6))^4</f>
        <v>-15.744545063570799</v>
      </c>
      <c r="K6" s="42">
        <f t="shared" si="3"/>
        <v>-4.9669828712915866E-3</v>
      </c>
      <c r="L6" s="79">
        <f t="shared" si="4"/>
        <v>1</v>
      </c>
      <c r="M6" s="45">
        <f t="shared" si="13"/>
        <v>0.99982332021446152</v>
      </c>
      <c r="N6" s="46">
        <f t="shared" si="5"/>
        <v>-15.744545063570799</v>
      </c>
      <c r="O6" s="43">
        <f t="shared" si="6"/>
        <v>-4.9669828712915866E-3</v>
      </c>
      <c r="P6" s="80">
        <f t="shared" si="7"/>
        <v>1</v>
      </c>
      <c r="Q6" s="47">
        <f t="shared" si="8"/>
        <v>0.99982332021446152</v>
      </c>
      <c r="R6" s="42">
        <f t="shared" si="9"/>
        <v>1.7799639876495453E-16</v>
      </c>
      <c r="S6" s="43">
        <f t="shared" si="10"/>
        <v>1.7799639876495453E-16</v>
      </c>
      <c r="T6" s="22">
        <f t="shared" si="11"/>
        <v>1.4238928075127842E-7</v>
      </c>
      <c r="U6" s="23">
        <f t="shared" si="11"/>
        <v>1.4238928075127842E-7</v>
      </c>
      <c r="V6" s="86"/>
      <c r="X6" s="60">
        <v>1.4238928075127842E-7</v>
      </c>
      <c r="Y6" s="61">
        <v>1.4238928075127842E-7</v>
      </c>
      <c r="Z6" s="86"/>
      <c r="AA6" s="40">
        <v>0.61</v>
      </c>
    </row>
    <row r="7" spans="1:27" x14ac:dyDescent="0.25">
      <c r="F7" s="40">
        <v>0.72</v>
      </c>
      <c r="G7" s="41">
        <f t="shared" si="1"/>
        <v>7.1999999999999999E-7</v>
      </c>
      <c r="H7" s="42">
        <f t="shared" si="12"/>
        <v>6.0174847430886714E-6</v>
      </c>
      <c r="I7" s="43">
        <f t="shared" si="0"/>
        <v>6.0174847430886714E-6</v>
      </c>
      <c r="J7" s="44">
        <f t="shared" si="2"/>
        <v>-15.280877147103586</v>
      </c>
      <c r="K7" s="42">
        <f t="shared" si="3"/>
        <v>-4.9701581887122356E-3</v>
      </c>
      <c r="L7" s="79">
        <f t="shared" si="4"/>
        <v>1</v>
      </c>
      <c r="M7" s="45">
        <f t="shared" si="13"/>
        <v>0.99982331949021264</v>
      </c>
      <c r="N7" s="46">
        <f t="shared" si="5"/>
        <v>-15.280877147103586</v>
      </c>
      <c r="O7" s="43">
        <f t="shared" si="6"/>
        <v>-4.9701581887122356E-3</v>
      </c>
      <c r="P7" s="80">
        <f t="shared" si="7"/>
        <v>1</v>
      </c>
      <c r="Q7" s="47">
        <f t="shared" si="8"/>
        <v>0.99982331949021264</v>
      </c>
      <c r="R7" s="42">
        <f t="shared" si="9"/>
        <v>5.1769736745875016E-16</v>
      </c>
      <c r="S7" s="43">
        <f t="shared" si="10"/>
        <v>5.1769736745875016E-16</v>
      </c>
      <c r="T7" s="22">
        <f t="shared" si="11"/>
        <v>2.0325077483619151E-7</v>
      </c>
      <c r="U7" s="23">
        <f t="shared" si="11"/>
        <v>2.0325077483619151E-7</v>
      </c>
      <c r="V7" s="86"/>
      <c r="X7" s="60">
        <v>2.0325077483619151E-7</v>
      </c>
      <c r="Y7" s="61">
        <v>2.0325077483619151E-7</v>
      </c>
      <c r="Z7" s="86"/>
      <c r="AA7" s="40">
        <v>0.72</v>
      </c>
    </row>
    <row r="8" spans="1:27" x14ac:dyDescent="0.25">
      <c r="A8" s="6" t="s">
        <v>16</v>
      </c>
      <c r="B8" s="81" t="s">
        <v>13</v>
      </c>
      <c r="C8" s="81"/>
      <c r="D8" s="81"/>
      <c r="F8" s="40">
        <v>0.85</v>
      </c>
      <c r="G8" s="41">
        <f t="shared" si="1"/>
        <v>8.4999999999999991E-7</v>
      </c>
      <c r="H8" s="42">
        <f t="shared" si="12"/>
        <v>9.9008911443579845E-6</v>
      </c>
      <c r="I8" s="43">
        <f t="shared" si="0"/>
        <v>9.9008911443579845E-6</v>
      </c>
      <c r="J8" s="44">
        <f t="shared" si="2"/>
        <v>-14.808863880051884</v>
      </c>
      <c r="K8" s="42">
        <f t="shared" si="3"/>
        <v>-4.9733372003238369E-3</v>
      </c>
      <c r="L8" s="79">
        <f t="shared" si="4"/>
        <v>1</v>
      </c>
      <c r="M8" s="45">
        <f t="shared" si="13"/>
        <v>0.99982331837301019</v>
      </c>
      <c r="N8" s="46">
        <f t="shared" si="5"/>
        <v>-14.808863880051884</v>
      </c>
      <c r="O8" s="43">
        <f t="shared" si="6"/>
        <v>-4.9733372003238369E-3</v>
      </c>
      <c r="P8" s="80">
        <f t="shared" si="7"/>
        <v>1</v>
      </c>
      <c r="Q8" s="47">
        <f t="shared" si="8"/>
        <v>0.99982331837301019</v>
      </c>
      <c r="R8" s="42">
        <f t="shared" si="9"/>
        <v>1.5349210572089883E-15</v>
      </c>
      <c r="S8" s="43">
        <f t="shared" si="10"/>
        <v>1.5349210572089883E-15</v>
      </c>
      <c r="T8" s="22">
        <f t="shared" si="11"/>
        <v>2.9199062368989425E-7</v>
      </c>
      <c r="U8" s="23">
        <f t="shared" si="11"/>
        <v>2.9199062368989425E-7</v>
      </c>
      <c r="V8" s="86"/>
      <c r="X8" s="60">
        <v>2.9199062368989425E-7</v>
      </c>
      <c r="Y8" s="61">
        <v>2.9199062368989425E-7</v>
      </c>
      <c r="Z8" s="86"/>
      <c r="AA8" s="40">
        <v>0.85</v>
      </c>
    </row>
    <row r="9" spans="1:27" x14ac:dyDescent="0.25">
      <c r="A9" s="7" t="s">
        <v>2</v>
      </c>
      <c r="B9" s="7" t="s">
        <v>5</v>
      </c>
      <c r="C9" s="8">
        <v>1000</v>
      </c>
      <c r="D9" s="7" t="s">
        <v>10</v>
      </c>
      <c r="F9" s="40">
        <v>1.01</v>
      </c>
      <c r="G9" s="41">
        <f t="shared" si="1"/>
        <v>1.0099999999999999E-6</v>
      </c>
      <c r="H9" s="42">
        <f t="shared" si="12"/>
        <v>1.6610458859227641E-5</v>
      </c>
      <c r="I9" s="43">
        <f t="shared" si="0"/>
        <v>1.6610458859227641E-5</v>
      </c>
      <c r="J9" s="44">
        <f t="shared" si="2"/>
        <v>-14.311257078758736</v>
      </c>
      <c r="K9" s="42">
        <f t="shared" si="3"/>
        <v>-4.9766403984132807E-3</v>
      </c>
      <c r="L9" s="79">
        <f t="shared" si="4"/>
        <v>1</v>
      </c>
      <c r="M9" s="45">
        <f t="shared" si="13"/>
        <v>0.99982331656769707</v>
      </c>
      <c r="N9" s="46">
        <f t="shared" si="5"/>
        <v>-14.311257078758736</v>
      </c>
      <c r="O9" s="43">
        <f t="shared" si="6"/>
        <v>-4.9766403984132807E-3</v>
      </c>
      <c r="P9" s="80">
        <f t="shared" si="7"/>
        <v>1</v>
      </c>
      <c r="Q9" s="47">
        <f t="shared" si="8"/>
        <v>0.99982331656769707</v>
      </c>
      <c r="R9" s="42">
        <f t="shared" si="9"/>
        <v>4.82713607330882E-15</v>
      </c>
      <c r="S9" s="43">
        <f t="shared" si="10"/>
        <v>4.82713607330882E-15</v>
      </c>
      <c r="T9" s="22">
        <f t="shared" si="11"/>
        <v>4.2779601841118369E-7</v>
      </c>
      <c r="U9" s="23">
        <f t="shared" si="11"/>
        <v>4.2779601841118369E-7</v>
      </c>
      <c r="V9" s="86"/>
      <c r="X9" s="60">
        <v>4.2779601841118369E-7</v>
      </c>
      <c r="Y9" s="61">
        <v>4.2779601841118369E-7</v>
      </c>
      <c r="Z9" s="86"/>
      <c r="AA9" s="40">
        <v>1.01</v>
      </c>
    </row>
    <row r="10" spans="1:27" x14ac:dyDescent="0.25">
      <c r="A10" s="7" t="s">
        <v>14</v>
      </c>
      <c r="B10" s="7" t="s">
        <v>17</v>
      </c>
      <c r="C10" s="8">
        <v>1.0020000000000001E-3</v>
      </c>
      <c r="D10" s="7" t="s">
        <v>18</v>
      </c>
      <c r="F10" s="40">
        <v>1.19</v>
      </c>
      <c r="G10" s="41">
        <f t="shared" si="1"/>
        <v>1.1899999999999998E-6</v>
      </c>
      <c r="H10" s="42">
        <f t="shared" ref="H10:H50" si="14">(($C$3-$C$9)*$C$4*G10^3)/($C$9*$C$11^2)</f>
        <v>2.716804530011831E-5</v>
      </c>
      <c r="I10" s="43">
        <f t="shared" si="0"/>
        <v>2.716804530011831E-5</v>
      </c>
      <c r="J10" s="44">
        <f t="shared" si="2"/>
        <v>-13.832338256149715</v>
      </c>
      <c r="K10" s="42">
        <f t="shared" si="3"/>
        <v>-4.9797814470178099E-3</v>
      </c>
      <c r="L10" s="79">
        <f t="shared" si="4"/>
        <v>1</v>
      </c>
      <c r="M10" s="45">
        <f t="shared" si="13"/>
        <v>0.99982331390861656</v>
      </c>
      <c r="N10" s="46">
        <f t="shared" si="5"/>
        <v>-13.832338256149715</v>
      </c>
      <c r="O10" s="43">
        <f t="shared" si="6"/>
        <v>-4.9797814470178099E-3</v>
      </c>
      <c r="P10" s="80">
        <f t="shared" si="7"/>
        <v>1</v>
      </c>
      <c r="Q10" s="47">
        <f t="shared" si="8"/>
        <v>0.99982331390861656</v>
      </c>
      <c r="R10" s="42">
        <f t="shared" si="9"/>
        <v>1.4541366543812994E-14</v>
      </c>
      <c r="S10" s="43">
        <f t="shared" si="10"/>
        <v>1.4541366543812994E-14</v>
      </c>
      <c r="T10" s="22">
        <f t="shared" si="11"/>
        <v>6.1783897071119465E-7</v>
      </c>
      <c r="U10" s="23">
        <f t="shared" si="11"/>
        <v>6.1783897071119465E-7</v>
      </c>
      <c r="V10" s="86"/>
      <c r="X10" s="60">
        <v>6.1783897071119465E-7</v>
      </c>
      <c r="Y10" s="61">
        <v>6.1783897071119465E-7</v>
      </c>
      <c r="Z10" s="86"/>
      <c r="AA10" s="40">
        <v>1.19</v>
      </c>
    </row>
    <row r="11" spans="1:27" x14ac:dyDescent="0.25">
      <c r="A11" s="7" t="s">
        <v>15</v>
      </c>
      <c r="B11" s="7" t="s">
        <v>12</v>
      </c>
      <c r="C11" s="9">
        <f>C10/C9</f>
        <v>1.0020000000000001E-6</v>
      </c>
      <c r="D11" s="7" t="s">
        <v>19</v>
      </c>
      <c r="F11" s="40">
        <v>1.4</v>
      </c>
      <c r="G11" s="41">
        <f t="shared" si="1"/>
        <v>1.3999999999999999E-6</v>
      </c>
      <c r="H11" s="42">
        <f t="shared" si="14"/>
        <v>4.423862454731254E-5</v>
      </c>
      <c r="I11" s="43">
        <f t="shared" si="0"/>
        <v>4.423862454731254E-5</v>
      </c>
      <c r="J11" s="44">
        <f t="shared" si="2"/>
        <v>-13.353184508703205</v>
      </c>
      <c r="K11" s="42">
        <f t="shared" si="3"/>
        <v>-4.9828940726832993E-3</v>
      </c>
      <c r="L11" s="79">
        <f t="shared" si="4"/>
        <v>1</v>
      </c>
      <c r="M11" s="45">
        <f t="shared" si="13"/>
        <v>0.99982330987697532</v>
      </c>
      <c r="N11" s="46">
        <f t="shared" si="5"/>
        <v>-13.353184508703205</v>
      </c>
      <c r="O11" s="43">
        <f t="shared" si="6"/>
        <v>-4.9828940726832993E-3</v>
      </c>
      <c r="P11" s="80">
        <f t="shared" si="7"/>
        <v>1</v>
      </c>
      <c r="Q11" s="47">
        <f t="shared" si="8"/>
        <v>0.99982330987697532</v>
      </c>
      <c r="R11" s="42">
        <f t="shared" si="9"/>
        <v>4.3828424050320725E-14</v>
      </c>
      <c r="S11" s="43">
        <f t="shared" si="10"/>
        <v>4.3828424050320725E-14</v>
      </c>
      <c r="T11" s="22">
        <f t="shared" si="11"/>
        <v>8.9246701945613755E-7</v>
      </c>
      <c r="U11" s="23">
        <f t="shared" si="11"/>
        <v>8.9246701945613755E-7</v>
      </c>
      <c r="V11" s="86"/>
      <c r="X11" s="60">
        <v>8.9246701945613755E-7</v>
      </c>
      <c r="Y11" s="61">
        <v>8.9246701945613755E-7</v>
      </c>
      <c r="Z11" s="86"/>
      <c r="AA11" s="40">
        <v>1.4</v>
      </c>
    </row>
    <row r="12" spans="1:27" x14ac:dyDescent="0.25">
      <c r="F12" s="40">
        <v>1.65</v>
      </c>
      <c r="G12" s="41">
        <f t="shared" si="1"/>
        <v>1.6499999999999999E-6</v>
      </c>
      <c r="H12" s="42">
        <f t="shared" si="14"/>
        <v>7.2421804407651739E-5</v>
      </c>
      <c r="I12" s="43">
        <f t="shared" si="0"/>
        <v>7.2421804407651739E-5</v>
      </c>
      <c r="J12" s="44">
        <f t="shared" si="2"/>
        <v>-12.865065148535757</v>
      </c>
      <c r="K12" s="42">
        <f t="shared" si="3"/>
        <v>-4.9860408686978209E-3</v>
      </c>
      <c r="L12" s="79">
        <f t="shared" si="4"/>
        <v>1</v>
      </c>
      <c r="M12" s="45">
        <f t="shared" si="13"/>
        <v>0.9998233036364329</v>
      </c>
      <c r="N12" s="46">
        <f t="shared" si="5"/>
        <v>-12.865065148535757</v>
      </c>
      <c r="O12" s="43">
        <f t="shared" si="6"/>
        <v>-4.9860408686978209E-3</v>
      </c>
      <c r="P12" s="80">
        <f t="shared" si="7"/>
        <v>1</v>
      </c>
      <c r="Q12" s="47">
        <f t="shared" si="8"/>
        <v>0.9998233036364329</v>
      </c>
      <c r="R12" s="42">
        <f t="shared" si="9"/>
        <v>1.34856556371622E-13</v>
      </c>
      <c r="S12" s="43">
        <f t="shared" si="10"/>
        <v>1.34856556371622E-13</v>
      </c>
      <c r="T12" s="22">
        <f t="shared" si="11"/>
        <v>1.2980684057387887E-6</v>
      </c>
      <c r="U12" s="23">
        <f t="shared" si="11"/>
        <v>1.2980684057387887E-6</v>
      </c>
      <c r="V12" s="86"/>
      <c r="X12" s="60">
        <v>1.2980684057387887E-6</v>
      </c>
      <c r="Y12" s="61">
        <v>1.2980684057387887E-6</v>
      </c>
      <c r="Z12" s="86"/>
      <c r="AA12" s="40">
        <v>1.65</v>
      </c>
    </row>
    <row r="13" spans="1:27" x14ac:dyDescent="0.25">
      <c r="A13" s="12" t="s">
        <v>20</v>
      </c>
      <c r="B13" s="82" t="s">
        <v>13</v>
      </c>
      <c r="C13" s="82"/>
      <c r="D13" s="82"/>
      <c r="F13" s="48">
        <v>1.95</v>
      </c>
      <c r="G13" s="49">
        <f t="shared" si="1"/>
        <v>1.95E-6</v>
      </c>
      <c r="H13" s="50">
        <f t="shared" si="14"/>
        <v>1.195422271101509E-4</v>
      </c>
      <c r="I13" s="51">
        <f t="shared" si="0"/>
        <v>1.195422271101509E-4</v>
      </c>
      <c r="J13" s="52">
        <f t="shared" si="2"/>
        <v>-12.365875750186783</v>
      </c>
      <c r="K13" s="50">
        <f t="shared" si="3"/>
        <v>-4.9892403538208379E-3</v>
      </c>
      <c r="L13" s="77">
        <f t="shared" si="4"/>
        <v>1</v>
      </c>
      <c r="M13" s="53">
        <f t="shared" si="13"/>
        <v>0.99982329386318414</v>
      </c>
      <c r="N13" s="54">
        <f t="shared" si="5"/>
        <v>-12.365875750186783</v>
      </c>
      <c r="O13" s="51">
        <f t="shared" si="6"/>
        <v>-4.9892403538208379E-3</v>
      </c>
      <c r="P13" s="78">
        <f t="shared" si="7"/>
        <v>1</v>
      </c>
      <c r="Q13" s="55">
        <f t="shared" si="8"/>
        <v>0.99982329386318414</v>
      </c>
      <c r="R13" s="50">
        <f t="shared" si="9"/>
        <v>4.2565551057238211E-13</v>
      </c>
      <c r="S13" s="51">
        <f t="shared" si="10"/>
        <v>4.2565551057238211E-13</v>
      </c>
      <c r="T13" s="24">
        <f t="shared" si="11"/>
        <v>1.9041141384227035E-6</v>
      </c>
      <c r="U13" s="25">
        <f t="shared" si="11"/>
        <v>1.9041141384227035E-6</v>
      </c>
      <c r="V13" s="87"/>
      <c r="X13" s="58">
        <v>1.9041141384227035E-6</v>
      </c>
      <c r="Y13" s="59">
        <v>1.9041141384227035E-6</v>
      </c>
      <c r="Z13" s="87"/>
      <c r="AA13" s="48">
        <v>1.95</v>
      </c>
    </row>
    <row r="14" spans="1:27" x14ac:dyDescent="0.25">
      <c r="A14" s="13" t="s">
        <v>2</v>
      </c>
      <c r="B14" s="13" t="s">
        <v>5</v>
      </c>
      <c r="C14" s="14">
        <v>1000</v>
      </c>
      <c r="D14" s="13" t="s">
        <v>10</v>
      </c>
      <c r="E14">
        <f>F14/1000</f>
        <v>2.3E-3</v>
      </c>
      <c r="F14" s="28">
        <v>2.2999999999999998</v>
      </c>
      <c r="G14" s="29">
        <f t="shared" si="1"/>
        <v>2.2999999999999996E-6</v>
      </c>
      <c r="H14" s="30">
        <f t="shared" si="14"/>
        <v>1.9615573792534672E-4</v>
      </c>
      <c r="I14" s="31">
        <f t="shared" si="0"/>
        <v>1.9615573792534672E-4</v>
      </c>
      <c r="J14" s="32">
        <f t="shared" si="2"/>
        <v>-11.870606142244233</v>
      </c>
      <c r="K14" s="30">
        <f t="shared" si="3"/>
        <v>-4.9924020260968842E-3</v>
      </c>
      <c r="L14" s="33">
        <f t="shared" si="4"/>
        <v>1</v>
      </c>
      <c r="M14" s="34">
        <f t="shared" si="13"/>
        <v>0.99982327897888834</v>
      </c>
      <c r="N14" s="35">
        <f t="shared" si="5"/>
        <v>-11.870606142244233</v>
      </c>
      <c r="O14" s="31">
        <f t="shared" si="6"/>
        <v>-4.9924020260968842E-3</v>
      </c>
      <c r="P14" s="36">
        <f t="shared" si="7"/>
        <v>1</v>
      </c>
      <c r="Q14" s="37">
        <f t="shared" si="8"/>
        <v>0.99982327897888834</v>
      </c>
      <c r="R14" s="30">
        <f t="shared" si="9"/>
        <v>1.3314495032873685E-12</v>
      </c>
      <c r="S14" s="31">
        <f t="shared" si="10"/>
        <v>1.3314495032873685E-12</v>
      </c>
      <c r="T14" s="38">
        <f t="shared" si="11"/>
        <v>2.7847216484140309E-6</v>
      </c>
      <c r="U14" s="39">
        <f t="shared" si="11"/>
        <v>2.7847216484140309E-6</v>
      </c>
      <c r="V14" s="85" t="s">
        <v>42</v>
      </c>
      <c r="X14" s="56">
        <v>2.7847216484140309E-6</v>
      </c>
      <c r="Y14" s="57">
        <v>2.7847216484140309E-6</v>
      </c>
      <c r="Z14" s="85" t="s">
        <v>42</v>
      </c>
      <c r="AA14" s="28">
        <v>2.2999999999999998</v>
      </c>
    </row>
    <row r="15" spans="1:27" x14ac:dyDescent="0.25">
      <c r="A15" s="13" t="s">
        <v>14</v>
      </c>
      <c r="B15" s="13" t="s">
        <v>17</v>
      </c>
      <c r="C15" s="14">
        <v>1.0020000000000001E-3</v>
      </c>
      <c r="D15" s="13" t="s">
        <v>18</v>
      </c>
      <c r="F15" s="40">
        <v>2.72</v>
      </c>
      <c r="G15" s="41">
        <f t="shared" si="1"/>
        <v>2.7200000000000002E-6</v>
      </c>
      <c r="H15" s="42">
        <f t="shared" si="14"/>
        <v>3.2443240101832259E-4</v>
      </c>
      <c r="I15" s="43">
        <f t="shared" si="0"/>
        <v>3.2443240101832259E-4</v>
      </c>
      <c r="J15" s="44">
        <f t="shared" si="2"/>
        <v>-11.366273494787281</v>
      </c>
      <c r="K15" s="42">
        <f t="shared" si="3"/>
        <v>-4.9956143188721186E-3</v>
      </c>
      <c r="L15" s="79">
        <f t="shared" si="4"/>
        <v>1</v>
      </c>
      <c r="M15" s="45">
        <f t="shared" si="13"/>
        <v>0.99982325564186092</v>
      </c>
      <c r="N15" s="46">
        <f t="shared" si="5"/>
        <v>-11.366273494787281</v>
      </c>
      <c r="O15" s="43">
        <f t="shared" si="6"/>
        <v>-4.9956143188721186E-3</v>
      </c>
      <c r="P15" s="80">
        <f t="shared" si="7"/>
        <v>1</v>
      </c>
      <c r="Q15" s="47">
        <f t="shared" si="8"/>
        <v>0.99982325564186092</v>
      </c>
      <c r="R15" s="42">
        <f t="shared" si="9"/>
        <v>4.2525959868543431E-12</v>
      </c>
      <c r="S15" s="43">
        <f t="shared" si="10"/>
        <v>4.2525959868543431E-12</v>
      </c>
      <c r="T15" s="22">
        <f t="shared" si="11"/>
        <v>4.1010172814049568E-6</v>
      </c>
      <c r="U15" s="23">
        <f t="shared" si="11"/>
        <v>4.1010172814049568E-6</v>
      </c>
      <c r="V15" s="86"/>
      <c r="X15" s="60">
        <v>4.1010172814049568E-6</v>
      </c>
      <c r="Y15" s="61">
        <v>4.1010172814049568E-6</v>
      </c>
      <c r="Z15" s="86"/>
      <c r="AA15" s="40">
        <v>2.72</v>
      </c>
    </row>
    <row r="16" spans="1:27" x14ac:dyDescent="0.25">
      <c r="A16" s="13" t="s">
        <v>15</v>
      </c>
      <c r="B16" s="13" t="s">
        <v>12</v>
      </c>
      <c r="C16" s="15">
        <f>C15/C14</f>
        <v>1.0020000000000001E-6</v>
      </c>
      <c r="D16" s="13" t="s">
        <v>19</v>
      </c>
      <c r="F16" s="40">
        <v>3.2</v>
      </c>
      <c r="G16" s="41">
        <f t="shared" si="1"/>
        <v>3.1999999999999999E-6</v>
      </c>
      <c r="H16" s="42">
        <f t="shared" si="14"/>
        <v>5.2828398293233866E-4</v>
      </c>
      <c r="I16" s="43">
        <f t="shared" si="0"/>
        <v>5.2828398293233866E-4</v>
      </c>
      <c r="J16" s="44">
        <f t="shared" si="2"/>
        <v>-10.877310603151042</v>
      </c>
      <c r="K16" s="42">
        <f t="shared" si="3"/>
        <v>-4.9987269467436351E-3</v>
      </c>
      <c r="L16" s="79">
        <f t="shared" si="4"/>
        <v>1</v>
      </c>
      <c r="M16" s="45">
        <f t="shared" si="13"/>
        <v>0.99982322088750131</v>
      </c>
      <c r="N16" s="46">
        <f t="shared" si="5"/>
        <v>-10.877310603151042</v>
      </c>
      <c r="O16" s="43">
        <f t="shared" si="6"/>
        <v>-4.9987269467436351E-3</v>
      </c>
      <c r="P16" s="80">
        <f t="shared" si="7"/>
        <v>1</v>
      </c>
      <c r="Q16" s="47">
        <f t="shared" si="8"/>
        <v>0.99982322088750131</v>
      </c>
      <c r="R16" s="42">
        <f t="shared" si="9"/>
        <v>1.311033801398111E-11</v>
      </c>
      <c r="S16" s="43">
        <f t="shared" si="10"/>
        <v>1.311033801398111E-11</v>
      </c>
      <c r="T16" s="22">
        <f t="shared" si="11"/>
        <v>5.9686785122464274E-6</v>
      </c>
      <c r="U16" s="23">
        <f t="shared" si="11"/>
        <v>5.9686785122464274E-6</v>
      </c>
      <c r="V16" s="86"/>
      <c r="X16" s="60">
        <v>5.9686785122464274E-6</v>
      </c>
      <c r="Y16" s="61">
        <v>5.9686785122464274E-6</v>
      </c>
      <c r="Z16" s="86"/>
      <c r="AA16" s="40">
        <v>3.2</v>
      </c>
    </row>
    <row r="17" spans="5:27" x14ac:dyDescent="0.25">
      <c r="F17" s="40">
        <v>3.78</v>
      </c>
      <c r="G17" s="41">
        <f t="shared" si="1"/>
        <v>3.7799999999999998E-6</v>
      </c>
      <c r="H17" s="42">
        <f t="shared" si="14"/>
        <v>8.7074884696475285E-4</v>
      </c>
      <c r="I17" s="43">
        <f t="shared" si="0"/>
        <v>8.7074884696475285E-4</v>
      </c>
      <c r="J17" s="44">
        <f t="shared" si="2"/>
        <v>-10.376668859590961</v>
      </c>
      <c r="K17" s="42">
        <f t="shared" si="3"/>
        <v>-5.0019172250011417E-3</v>
      </c>
      <c r="L17" s="79">
        <f t="shared" si="4"/>
        <v>1</v>
      </c>
      <c r="M17" s="45">
        <f>(0.65-(($C$5/2.83)*TANH(LOG10(H17)-4.6)))^L17</f>
        <v>0.9998231661751068</v>
      </c>
      <c r="N17" s="46">
        <f t="shared" si="5"/>
        <v>-10.376668859590961</v>
      </c>
      <c r="O17" s="43">
        <f t="shared" si="6"/>
        <v>-5.0019172250011417E-3</v>
      </c>
      <c r="P17" s="80">
        <f t="shared" si="7"/>
        <v>1</v>
      </c>
      <c r="Q17" s="47">
        <f t="shared" si="8"/>
        <v>0.9998231661751068</v>
      </c>
      <c r="R17" s="42">
        <f t="shared" si="9"/>
        <v>4.1519529022242184E-11</v>
      </c>
      <c r="S17" s="43">
        <f t="shared" si="10"/>
        <v>4.1519529022242184E-11</v>
      </c>
      <c r="T17" s="22">
        <f t="shared" si="11"/>
        <v>8.7651165882218987E-6</v>
      </c>
      <c r="U17" s="23">
        <f t="shared" si="11"/>
        <v>8.7651165882218987E-6</v>
      </c>
      <c r="V17" s="86"/>
      <c r="X17" s="60">
        <v>8.7651165882218987E-6</v>
      </c>
      <c r="Y17" s="61">
        <v>8.7651165882218987E-6</v>
      </c>
      <c r="Z17" s="86"/>
      <c r="AA17" s="40">
        <v>3.78</v>
      </c>
    </row>
    <row r="18" spans="5:27" x14ac:dyDescent="0.25">
      <c r="F18" s="40">
        <v>4.46</v>
      </c>
      <c r="G18" s="41">
        <f t="shared" si="1"/>
        <v>4.4599999999999996E-6</v>
      </c>
      <c r="H18" s="42">
        <f t="shared" si="14"/>
        <v>1.4302833554089419E-3</v>
      </c>
      <c r="I18" s="43">
        <f t="shared" si="0"/>
        <v>1.4302833554089419E-3</v>
      </c>
      <c r="J18" s="44">
        <f t="shared" si="2"/>
        <v>-9.8807704053242773</v>
      </c>
      <c r="K18" s="42">
        <f t="shared" si="3"/>
        <v>-5.0050855099098394E-3</v>
      </c>
      <c r="L18" s="79">
        <f t="shared" si="4"/>
        <v>1</v>
      </c>
      <c r="M18" s="45">
        <f t="shared" si="13"/>
        <v>0.99982308244331164</v>
      </c>
      <c r="N18" s="46">
        <f t="shared" si="5"/>
        <v>-9.8807704053242773</v>
      </c>
      <c r="O18" s="43">
        <f t="shared" si="6"/>
        <v>-5.0050855099098394E-3</v>
      </c>
      <c r="P18" s="80">
        <f t="shared" si="7"/>
        <v>1</v>
      </c>
      <c r="Q18" s="47">
        <f t="shared" si="8"/>
        <v>0.99982308244331164</v>
      </c>
      <c r="R18" s="42">
        <f t="shared" si="9"/>
        <v>1.3006117345843E-10</v>
      </c>
      <c r="S18" s="43">
        <f t="shared" si="10"/>
        <v>1.3006117345843E-10</v>
      </c>
      <c r="T18" s="22">
        <f t="shared" si="11"/>
        <v>1.2824962789690229E-5</v>
      </c>
      <c r="U18" s="23">
        <f t="shared" si="11"/>
        <v>1.2824962789690229E-5</v>
      </c>
      <c r="V18" s="86"/>
      <c r="X18" s="60">
        <v>1.2824962789690229E-5</v>
      </c>
      <c r="Y18" s="61">
        <v>1.2824962789690229E-5</v>
      </c>
      <c r="Z18" s="86"/>
      <c r="AA18" s="40">
        <v>4.46</v>
      </c>
    </row>
    <row r="19" spans="5:27" x14ac:dyDescent="0.25">
      <c r="F19" s="40">
        <v>5.27</v>
      </c>
      <c r="G19" s="41">
        <f t="shared" si="1"/>
        <v>5.2699999999999995E-6</v>
      </c>
      <c r="H19" s="42">
        <f t="shared" si="14"/>
        <v>2.3596595846525495E-3</v>
      </c>
      <c r="I19" s="43">
        <f t="shared" si="0"/>
        <v>2.3596595846525495E-3</v>
      </c>
      <c r="J19" s="44">
        <f t="shared" si="2"/>
        <v>-9.3825653835048328</v>
      </c>
      <c r="K19" s="42">
        <f t="shared" si="3"/>
        <v>-5.0082817001242579E-3</v>
      </c>
      <c r="L19" s="79">
        <f t="shared" si="4"/>
        <v>1</v>
      </c>
      <c r="M19" s="45">
        <f t="shared" si="13"/>
        <v>0.99982295219020045</v>
      </c>
      <c r="N19" s="46">
        <f t="shared" si="5"/>
        <v>-9.3825653835048328</v>
      </c>
      <c r="O19" s="43">
        <f t="shared" si="6"/>
        <v>-5.0082817001242579E-3</v>
      </c>
      <c r="P19" s="80">
        <f t="shared" si="7"/>
        <v>1</v>
      </c>
      <c r="Q19" s="47">
        <f t="shared" si="8"/>
        <v>0.99982295219020045</v>
      </c>
      <c r="R19" s="42">
        <f t="shared" si="9"/>
        <v>4.0959008691285713E-10</v>
      </c>
      <c r="S19" s="43">
        <f t="shared" si="10"/>
        <v>4.0959008691285713E-10</v>
      </c>
      <c r="T19" s="22">
        <f t="shared" si="11"/>
        <v>1.8798507503459669E-5</v>
      </c>
      <c r="U19" s="23">
        <f t="shared" si="11"/>
        <v>1.8798507503459669E-5</v>
      </c>
      <c r="V19" s="86"/>
      <c r="X19" s="60">
        <v>1.8798507503459669E-5</v>
      </c>
      <c r="Y19" s="61">
        <v>1.8798507503459669E-5</v>
      </c>
      <c r="Z19" s="86"/>
      <c r="AA19" s="40">
        <v>5.27</v>
      </c>
    </row>
    <row r="20" spans="5:27" x14ac:dyDescent="0.25">
      <c r="F20" s="40">
        <v>6.21</v>
      </c>
      <c r="G20" s="41">
        <f t="shared" si="1"/>
        <v>6.2099999999999998E-6</v>
      </c>
      <c r="H20" s="42">
        <f t="shared" si="14"/>
        <v>3.8609333895846015E-3</v>
      </c>
      <c r="I20" s="43">
        <f t="shared" si="0"/>
        <v>3.8609333895846015E-3</v>
      </c>
      <c r="J20" s="44">
        <f t="shared" si="2"/>
        <v>-8.895300716088224</v>
      </c>
      <c r="K20" s="42">
        <f t="shared" si="3"/>
        <v>-5.0114252057160717E-3</v>
      </c>
      <c r="L20" s="79">
        <f t="shared" si="4"/>
        <v>1</v>
      </c>
      <c r="M20" s="45">
        <f t="shared" si="13"/>
        <v>0.99982275505890694</v>
      </c>
      <c r="N20" s="46">
        <f t="shared" si="5"/>
        <v>-8.895300716088224</v>
      </c>
      <c r="O20" s="43">
        <f t="shared" si="6"/>
        <v>-5.0114252057160717E-3</v>
      </c>
      <c r="P20" s="80">
        <f t="shared" si="7"/>
        <v>1</v>
      </c>
      <c r="Q20" s="47">
        <f t="shared" si="8"/>
        <v>0.99982275505890694</v>
      </c>
      <c r="R20" s="42">
        <f t="shared" si="9"/>
        <v>1.2577979291987391E-9</v>
      </c>
      <c r="S20" s="43">
        <f t="shared" si="10"/>
        <v>1.2577979291987391E-9</v>
      </c>
      <c r="T20" s="22">
        <f t="shared" si="11"/>
        <v>2.7323973124891899E-5</v>
      </c>
      <c r="U20" s="23">
        <f t="shared" si="11"/>
        <v>2.7323973124891899E-5</v>
      </c>
      <c r="V20" s="86"/>
      <c r="X20" s="60">
        <v>2.7323973124891899E-5</v>
      </c>
      <c r="Y20" s="61">
        <v>2.7323973124891899E-5</v>
      </c>
      <c r="Z20" s="86"/>
      <c r="AA20" s="40">
        <v>6.21</v>
      </c>
    </row>
    <row r="21" spans="5:27" x14ac:dyDescent="0.25">
      <c r="F21" s="40">
        <v>7.33</v>
      </c>
      <c r="G21" s="41">
        <f t="shared" si="1"/>
        <v>7.3300000000000001E-6</v>
      </c>
      <c r="H21" s="42">
        <f t="shared" si="14"/>
        <v>6.3493524090546443E-3</v>
      </c>
      <c r="I21" s="43">
        <f t="shared" si="0"/>
        <v>6.3493524090546443E-3</v>
      </c>
      <c r="J21" s="44">
        <f t="shared" si="2"/>
        <v>-8.4064679641164428</v>
      </c>
      <c r="K21" s="42">
        <f t="shared" si="3"/>
        <v>-5.0146009734137473E-3</v>
      </c>
      <c r="L21" s="79">
        <f t="shared" si="4"/>
        <v>1</v>
      </c>
      <c r="M21" s="45">
        <f t="shared" si="13"/>
        <v>0.99982244889689154</v>
      </c>
      <c r="N21" s="46">
        <f t="shared" si="5"/>
        <v>-8.4064679641164428</v>
      </c>
      <c r="O21" s="43">
        <f t="shared" si="6"/>
        <v>-5.0146009734137473E-3</v>
      </c>
      <c r="P21" s="80">
        <f t="shared" si="7"/>
        <v>1</v>
      </c>
      <c r="Q21" s="47">
        <f t="shared" si="8"/>
        <v>0.99982244889689154</v>
      </c>
      <c r="R21" s="42">
        <f t="shared" si="9"/>
        <v>3.8765047333921248E-9</v>
      </c>
      <c r="S21" s="43">
        <f t="shared" si="10"/>
        <v>3.8765047333921248E-9</v>
      </c>
      <c r="T21" s="22">
        <f t="shared" si="11"/>
        <v>3.9763719105563065E-5</v>
      </c>
      <c r="U21" s="23">
        <f t="shared" si="11"/>
        <v>3.9763719105563065E-5</v>
      </c>
      <c r="V21" s="86"/>
      <c r="X21" s="60">
        <v>3.9763719105563065E-5</v>
      </c>
      <c r="Y21" s="61">
        <v>3.9763719105563065E-5</v>
      </c>
      <c r="Z21" s="86"/>
      <c r="AA21" s="40">
        <v>7.33</v>
      </c>
    </row>
    <row r="22" spans="5:27" x14ac:dyDescent="0.25">
      <c r="F22" s="40">
        <v>8.65</v>
      </c>
      <c r="G22" s="41">
        <f t="shared" si="1"/>
        <v>8.6500000000000002E-6</v>
      </c>
      <c r="H22" s="42">
        <f t="shared" si="14"/>
        <v>1.0434360348726199E-2</v>
      </c>
      <c r="I22" s="43">
        <f t="shared" si="0"/>
        <v>1.0434360348726199E-2</v>
      </c>
      <c r="J22" s="44">
        <f t="shared" si="2"/>
        <v>-7.9224138372830435</v>
      </c>
      <c r="K22" s="42">
        <f t="shared" si="3"/>
        <v>-5.0177723322781132E-3</v>
      </c>
      <c r="L22" s="79">
        <f t="shared" si="4"/>
        <v>1</v>
      </c>
      <c r="M22" s="45">
        <f t="shared" si="13"/>
        <v>0.99982197807857209</v>
      </c>
      <c r="N22" s="46">
        <f t="shared" si="5"/>
        <v>-7.9224138372830435</v>
      </c>
      <c r="O22" s="43">
        <f t="shared" si="6"/>
        <v>-5.0177723322781132E-3</v>
      </c>
      <c r="P22" s="80">
        <f t="shared" si="7"/>
        <v>1</v>
      </c>
      <c r="Q22" s="47">
        <f t="shared" si="8"/>
        <v>0.99982197807857209</v>
      </c>
      <c r="R22" s="42">
        <f t="shared" si="9"/>
        <v>1.1816560137972371E-8</v>
      </c>
      <c r="S22" s="43">
        <f t="shared" si="10"/>
        <v>1.1816560137972371E-8</v>
      </c>
      <c r="T22" s="22">
        <f t="shared" si="11"/>
        <v>5.7655035988502464E-5</v>
      </c>
      <c r="U22" s="23">
        <f t="shared" si="11"/>
        <v>5.7655035988502464E-5</v>
      </c>
      <c r="V22" s="86"/>
      <c r="X22" s="60">
        <v>5.7655035988502464E-5</v>
      </c>
      <c r="Y22" s="61">
        <v>5.7655035988502464E-5</v>
      </c>
      <c r="Z22" s="86"/>
      <c r="AA22" s="40">
        <v>8.65</v>
      </c>
    </row>
    <row r="23" spans="5:27" x14ac:dyDescent="0.25">
      <c r="F23" s="40">
        <v>10.210000000000001</v>
      </c>
      <c r="G23" s="41">
        <f t="shared" si="1"/>
        <v>1.0210000000000001E-5</v>
      </c>
      <c r="H23" s="42">
        <f t="shared" si="14"/>
        <v>1.7159109069960377E-2</v>
      </c>
      <c r="I23" s="43">
        <f t="shared" si="0"/>
        <v>1.7159109069960377E-2</v>
      </c>
      <c r="J23" s="44">
        <f t="shared" si="2"/>
        <v>-7.4424372807399877</v>
      </c>
      <c r="K23" s="42">
        <f t="shared" si="3"/>
        <v>-5.0209480092981845E-3</v>
      </c>
      <c r="L23" s="79">
        <f t="shared" si="4"/>
        <v>1</v>
      </c>
      <c r="M23" s="45">
        <f t="shared" si="13"/>
        <v>0.99982125203372241</v>
      </c>
      <c r="N23" s="46">
        <f t="shared" si="5"/>
        <v>-7.4424372807399877</v>
      </c>
      <c r="O23" s="43">
        <f t="shared" si="6"/>
        <v>-5.0209480092981845E-3</v>
      </c>
      <c r="P23" s="80">
        <f t="shared" si="7"/>
        <v>1</v>
      </c>
      <c r="Q23" s="47">
        <f t="shared" si="8"/>
        <v>0.99982125203372241</v>
      </c>
      <c r="R23" s="42">
        <f t="shared" si="9"/>
        <v>3.568322801132159E-8</v>
      </c>
      <c r="S23" s="43">
        <f t="shared" si="10"/>
        <v>3.568322801132159E-8</v>
      </c>
      <c r="T23" s="22">
        <f t="shared" si="11"/>
        <v>8.3335159196142028E-5</v>
      </c>
      <c r="U23" s="23">
        <f t="shared" si="11"/>
        <v>8.3335159196142028E-5</v>
      </c>
      <c r="V23" s="86"/>
      <c r="X23" s="60">
        <v>8.3335159196142028E-5</v>
      </c>
      <c r="Y23" s="61">
        <v>8.3335159196142028E-5</v>
      </c>
      <c r="Z23" s="86"/>
      <c r="AA23" s="40">
        <v>10.210000000000001</v>
      </c>
    </row>
    <row r="24" spans="5:27" x14ac:dyDescent="0.25">
      <c r="F24" s="40">
        <v>12.05</v>
      </c>
      <c r="G24" s="41">
        <f t="shared" si="1"/>
        <v>1.205E-5</v>
      </c>
      <c r="H24" s="42">
        <f t="shared" si="14"/>
        <v>2.8208412723766531E-2</v>
      </c>
      <c r="I24" s="43">
        <f t="shared" si="0"/>
        <v>2.8208412723766531E-2</v>
      </c>
      <c r="J24" s="44">
        <f t="shared" si="2"/>
        <v>-6.9681158394815661</v>
      </c>
      <c r="K24" s="42">
        <f t="shared" si="3"/>
        <v>-5.0241215830816397E-3</v>
      </c>
      <c r="L24" s="79">
        <f t="shared" si="4"/>
        <v>1</v>
      </c>
      <c r="M24" s="45">
        <f t="shared" si="13"/>
        <v>0.99982013454393792</v>
      </c>
      <c r="N24" s="46">
        <f t="shared" si="5"/>
        <v>-6.9681158394815661</v>
      </c>
      <c r="O24" s="43">
        <f t="shared" si="6"/>
        <v>-5.0241215830816397E-3</v>
      </c>
      <c r="P24" s="80">
        <f t="shared" si="7"/>
        <v>1</v>
      </c>
      <c r="Q24" s="47">
        <f t="shared" si="8"/>
        <v>0.99982013454393792</v>
      </c>
      <c r="R24" s="42">
        <f t="shared" si="9"/>
        <v>1.0636087888069531E-7</v>
      </c>
      <c r="S24" s="43">
        <f t="shared" si="10"/>
        <v>1.0636087888069531E-7</v>
      </c>
      <c r="T24" s="22">
        <f t="shared" si="11"/>
        <v>1.1993175718756651E-4</v>
      </c>
      <c r="U24" s="23">
        <f t="shared" si="11"/>
        <v>1.1993175718756651E-4</v>
      </c>
      <c r="V24" s="86"/>
      <c r="X24" s="60">
        <v>1.1993175718756651E-4</v>
      </c>
      <c r="Y24" s="61">
        <v>1.1993175718756651E-4</v>
      </c>
      <c r="Z24" s="86"/>
      <c r="AA24" s="40">
        <v>12.05</v>
      </c>
    </row>
    <row r="25" spans="5:27" x14ac:dyDescent="0.25">
      <c r="F25" s="40">
        <v>14.22</v>
      </c>
      <c r="G25" s="41">
        <f t="shared" si="1"/>
        <v>1.4219999999999999E-5</v>
      </c>
      <c r="H25" s="42">
        <f t="shared" si="14"/>
        <v>4.6357104066370239E-2</v>
      </c>
      <c r="I25" s="43">
        <f t="shared" si="0"/>
        <v>4.6357104066370239E-2</v>
      </c>
      <c r="J25" s="44">
        <f t="shared" si="2"/>
        <v>-6.5000122238742746</v>
      </c>
      <c r="K25" s="42">
        <f t="shared" si="3"/>
        <v>-5.0272930499791592E-3</v>
      </c>
      <c r="L25" s="79">
        <f t="shared" si="4"/>
        <v>1</v>
      </c>
      <c r="M25" s="45">
        <f t="shared" si="13"/>
        <v>0.99981841507725688</v>
      </c>
      <c r="N25" s="46">
        <f t="shared" si="5"/>
        <v>-6.5000122238742746</v>
      </c>
      <c r="O25" s="43">
        <f t="shared" si="6"/>
        <v>-5.0272930499791592E-3</v>
      </c>
      <c r="P25" s="80">
        <f t="shared" si="7"/>
        <v>1</v>
      </c>
      <c r="Q25" s="47">
        <f t="shared" si="8"/>
        <v>0.99981841507725688</v>
      </c>
      <c r="R25" s="42">
        <f t="shared" si="9"/>
        <v>3.1252273374928265E-7</v>
      </c>
      <c r="S25" s="43">
        <f t="shared" si="10"/>
        <v>3.1252273374928265E-7</v>
      </c>
      <c r="T25" s="22">
        <f t="shared" si="11"/>
        <v>1.717779554092204E-4</v>
      </c>
      <c r="U25" s="23">
        <f t="shared" si="11"/>
        <v>1.717779554092204E-4</v>
      </c>
      <c r="V25" s="86"/>
      <c r="X25" s="60">
        <v>1.717779554092204E-4</v>
      </c>
      <c r="Y25" s="61">
        <v>1.717779554092204E-4</v>
      </c>
      <c r="Z25" s="86"/>
      <c r="AA25" s="40">
        <v>14.22</v>
      </c>
    </row>
    <row r="26" spans="5:27" x14ac:dyDescent="0.25">
      <c r="F26" s="40">
        <v>16.78</v>
      </c>
      <c r="G26" s="41">
        <f t="shared" si="1"/>
        <v>1.6780000000000002E-5</v>
      </c>
      <c r="H26" s="42">
        <f t="shared" si="14"/>
        <v>7.6171652595754591E-2</v>
      </c>
      <c r="I26" s="43">
        <f t="shared" si="0"/>
        <v>7.6171652595754591E-2</v>
      </c>
      <c r="J26" s="44">
        <f t="shared" si="2"/>
        <v>-6.0384728426624035</v>
      </c>
      <c r="K26" s="42">
        <f t="shared" si="3"/>
        <v>-5.0304636930708531E-3</v>
      </c>
      <c r="L26" s="79">
        <f t="shared" si="4"/>
        <v>1</v>
      </c>
      <c r="M26" s="45">
        <f t="shared" si="13"/>
        <v>0.99981576884316392</v>
      </c>
      <c r="N26" s="46">
        <f t="shared" si="5"/>
        <v>-6.0384728426624035</v>
      </c>
      <c r="O26" s="43">
        <f t="shared" si="6"/>
        <v>-5.0304636930708531E-3</v>
      </c>
      <c r="P26" s="80">
        <f t="shared" si="7"/>
        <v>1</v>
      </c>
      <c r="Q26" s="47">
        <f t="shared" si="8"/>
        <v>0.99981576884316392</v>
      </c>
      <c r="R26" s="42">
        <f t="shared" si="9"/>
        <v>9.045168793098904E-7</v>
      </c>
      <c r="S26" s="43">
        <f t="shared" si="10"/>
        <v>9.045168793098904E-7</v>
      </c>
      <c r="T26" s="22">
        <f t="shared" si="11"/>
        <v>2.4480058404148877E-4</v>
      </c>
      <c r="U26" s="23">
        <f t="shared" si="11"/>
        <v>2.4480058404148877E-4</v>
      </c>
      <c r="V26" s="86"/>
      <c r="X26" s="60">
        <v>2.4480058404148877E-4</v>
      </c>
      <c r="Y26" s="61">
        <v>2.4480058404148877E-4</v>
      </c>
      <c r="Z26" s="86"/>
      <c r="AA26" s="40">
        <v>16.78</v>
      </c>
    </row>
    <row r="27" spans="5:27" x14ac:dyDescent="0.25">
      <c r="F27" s="48">
        <v>19.809999999999999</v>
      </c>
      <c r="G27" s="49">
        <f t="shared" si="1"/>
        <v>1.9809999999999998E-5</v>
      </c>
      <c r="H27" s="50">
        <f t="shared" si="14"/>
        <v>0.12533458724845364</v>
      </c>
      <c r="I27" s="51">
        <f t="shared" si="0"/>
        <v>0.12533458724845364</v>
      </c>
      <c r="J27" s="52">
        <f t="shared" si="2"/>
        <v>-5.5826213501211264</v>
      </c>
      <c r="K27" s="50">
        <f t="shared" si="3"/>
        <v>-5.0336432666532802E-3</v>
      </c>
      <c r="L27" s="77">
        <f t="shared" si="4"/>
        <v>1</v>
      </c>
      <c r="M27" s="53">
        <f t="shared" si="13"/>
        <v>0.99981168145604227</v>
      </c>
      <c r="N27" s="54">
        <f t="shared" si="5"/>
        <v>-5.5826213501211264</v>
      </c>
      <c r="O27" s="51">
        <f t="shared" si="6"/>
        <v>-5.0336432666532802E-3</v>
      </c>
      <c r="P27" s="78">
        <f t="shared" si="7"/>
        <v>1</v>
      </c>
      <c r="Q27" s="55">
        <f t="shared" si="8"/>
        <v>0.99981168145604227</v>
      </c>
      <c r="R27" s="50">
        <f t="shared" si="9"/>
        <v>2.5838256975009671E-6</v>
      </c>
      <c r="S27" s="51">
        <f t="shared" si="10"/>
        <v>2.5838256975009671E-6</v>
      </c>
      <c r="T27" s="24">
        <f t="shared" si="11"/>
        <v>3.4734519500379977E-4</v>
      </c>
      <c r="U27" s="25">
        <f t="shared" si="11"/>
        <v>3.4734519500379977E-4</v>
      </c>
      <c r="V27" s="87"/>
      <c r="X27" s="58">
        <v>3.4734519500379977E-4</v>
      </c>
      <c r="Y27" s="59">
        <v>3.4734519500379977E-4</v>
      </c>
      <c r="Z27" s="87"/>
      <c r="AA27" s="48">
        <v>19.809999999999999</v>
      </c>
    </row>
    <row r="28" spans="5:27" ht="15" customHeight="1" x14ac:dyDescent="0.25">
      <c r="E28">
        <f>F28/1000</f>
        <v>2.3370000000000002E-2</v>
      </c>
      <c r="F28" s="28">
        <v>23.37</v>
      </c>
      <c r="G28" s="29">
        <f t="shared" si="1"/>
        <v>2.3370000000000002E-5</v>
      </c>
      <c r="H28" s="30">
        <f t="shared" si="14"/>
        <v>0.20577549056321934</v>
      </c>
      <c r="I28" s="31">
        <f t="shared" si="0"/>
        <v>0.20577549056321934</v>
      </c>
      <c r="J28" s="32">
        <f t="shared" si="2"/>
        <v>-5.1362008009543354</v>
      </c>
      <c r="K28" s="30">
        <f t="shared" si="3"/>
        <v>-5.0368089603621191E-3</v>
      </c>
      <c r="L28" s="33">
        <f t="shared" si="4"/>
        <v>1</v>
      </c>
      <c r="M28" s="34">
        <f t="shared" si="13"/>
        <v>0.99980541633298248</v>
      </c>
      <c r="N28" s="35">
        <f t="shared" si="5"/>
        <v>-5.1362008009543354</v>
      </c>
      <c r="O28" s="31">
        <f t="shared" si="6"/>
        <v>-5.0368089603621191E-3</v>
      </c>
      <c r="P28" s="36">
        <f t="shared" si="7"/>
        <v>1</v>
      </c>
      <c r="Q28" s="37">
        <f t="shared" si="8"/>
        <v>0.99980541633298248</v>
      </c>
      <c r="R28" s="30">
        <f t="shared" si="9"/>
        <v>7.2223390980361179E-6</v>
      </c>
      <c r="S28" s="31">
        <f t="shared" si="10"/>
        <v>7.2223390980361179E-6</v>
      </c>
      <c r="T28" s="38">
        <f t="shared" si="11"/>
        <v>4.8928982306787011E-4</v>
      </c>
      <c r="U28" s="62">
        <f t="shared" si="11"/>
        <v>4.8928982306787011E-4</v>
      </c>
      <c r="V28" s="88" t="s">
        <v>43</v>
      </c>
      <c r="X28" s="73">
        <v>4.8928982306787011E-4</v>
      </c>
      <c r="Y28" s="74">
        <v>4.8928982306787011E-4</v>
      </c>
      <c r="Z28" s="91" t="s">
        <v>43</v>
      </c>
      <c r="AA28" s="28">
        <v>23.37</v>
      </c>
    </row>
    <row r="29" spans="5:27" x14ac:dyDescent="0.25">
      <c r="F29" s="40">
        <v>27.58</v>
      </c>
      <c r="G29" s="41">
        <f t="shared" si="1"/>
        <v>2.7579999999999997E-5</v>
      </c>
      <c r="H29" s="42">
        <f t="shared" si="14"/>
        <v>0.33822078567116048</v>
      </c>
      <c r="I29" s="43">
        <f t="shared" si="0"/>
        <v>0.33822078567116048</v>
      </c>
      <c r="J29" s="44">
        <f t="shared" si="2"/>
        <v>-4.6966574166781623</v>
      </c>
      <c r="K29" s="42">
        <f t="shared" si="3"/>
        <v>-5.0399820119946918E-3</v>
      </c>
      <c r="L29" s="79">
        <f t="shared" si="4"/>
        <v>1</v>
      </c>
      <c r="M29" s="45">
        <f t="shared" si="13"/>
        <v>0.99979575255694553</v>
      </c>
      <c r="N29" s="46">
        <f t="shared" si="5"/>
        <v>-4.6966574166781623</v>
      </c>
      <c r="O29" s="43">
        <f t="shared" si="6"/>
        <v>-5.0399820119946918E-3</v>
      </c>
      <c r="P29" s="80">
        <f t="shared" si="7"/>
        <v>1</v>
      </c>
      <c r="Q29" s="47">
        <f t="shared" si="8"/>
        <v>0.99979575255694553</v>
      </c>
      <c r="R29" s="42">
        <f t="shared" si="9"/>
        <v>1.9870733039743954E-5</v>
      </c>
      <c r="S29" s="43">
        <f t="shared" si="10"/>
        <v>1.9870733039743954E-5</v>
      </c>
      <c r="T29" s="22">
        <f t="shared" si="11"/>
        <v>6.8561164797057382E-4</v>
      </c>
      <c r="U29" s="63">
        <f t="shared" si="11"/>
        <v>6.8561164797057382E-4</v>
      </c>
      <c r="V29" s="89"/>
      <c r="X29" s="75">
        <v>6.8561164797057382E-4</v>
      </c>
      <c r="Y29" s="76">
        <v>6.8561164797057382E-4</v>
      </c>
      <c r="Z29" s="92"/>
      <c r="AA29" s="40">
        <v>27.58</v>
      </c>
    </row>
    <row r="30" spans="5:27" x14ac:dyDescent="0.25">
      <c r="F30" s="40">
        <v>32.549999999999997</v>
      </c>
      <c r="G30" s="41">
        <f t="shared" si="1"/>
        <v>3.2549999999999998E-5</v>
      </c>
      <c r="H30" s="42">
        <f t="shared" si="14"/>
        <v>0.55599448945316676</v>
      </c>
      <c r="I30" s="43">
        <f t="shared" si="0"/>
        <v>0.55599448945316676</v>
      </c>
      <c r="J30" s="44">
        <f t="shared" si="2"/>
        <v>-4.2653022459175345</v>
      </c>
      <c r="K30" s="42">
        <f t="shared" si="3"/>
        <v>-5.0431563726127861E-3</v>
      </c>
      <c r="L30" s="79">
        <f t="shared" si="4"/>
        <v>1</v>
      </c>
      <c r="M30" s="45">
        <f t="shared" si="13"/>
        <v>0.99978086798575039</v>
      </c>
      <c r="N30" s="46">
        <f t="shared" si="5"/>
        <v>-4.2653022459175345</v>
      </c>
      <c r="O30" s="43">
        <f t="shared" si="6"/>
        <v>-5.0431563726127861E-3</v>
      </c>
      <c r="P30" s="80">
        <f t="shared" si="7"/>
        <v>1</v>
      </c>
      <c r="Q30" s="47">
        <f t="shared" si="8"/>
        <v>0.99978086798575039</v>
      </c>
      <c r="R30" s="42">
        <f t="shared" si="9"/>
        <v>5.3648726772461845E-5</v>
      </c>
      <c r="S30" s="43">
        <f t="shared" si="10"/>
        <v>5.3648726772461845E-5</v>
      </c>
      <c r="T30" s="22">
        <f t="shared" si="11"/>
        <v>9.5468485023822707E-4</v>
      </c>
      <c r="U30" s="63">
        <f t="shared" si="11"/>
        <v>9.5468485023822707E-4</v>
      </c>
      <c r="V30" s="89"/>
      <c r="X30" s="75">
        <v>9.5468485023822707E-4</v>
      </c>
      <c r="Y30" s="76">
        <v>9.5468485023822707E-4</v>
      </c>
      <c r="Z30" s="92"/>
      <c r="AA30" s="40">
        <v>32.549999999999997</v>
      </c>
    </row>
    <row r="31" spans="5:27" x14ac:dyDescent="0.25">
      <c r="F31" s="40">
        <v>38.409999999999997</v>
      </c>
      <c r="G31" s="41">
        <f t="shared" si="1"/>
        <v>3.8409999999999993E-5</v>
      </c>
      <c r="H31" s="42">
        <f t="shared" si="14"/>
        <v>0.91358809162499932</v>
      </c>
      <c r="I31" s="43">
        <f t="shared" si="0"/>
        <v>0.91358809162499932</v>
      </c>
      <c r="J31" s="44">
        <f t="shared" si="2"/>
        <v>-3.843030544181695</v>
      </c>
      <c r="K31" s="42">
        <f t="shared" si="3"/>
        <v>-5.0463285117463346E-3</v>
      </c>
      <c r="L31" s="79">
        <f t="shared" si="4"/>
        <v>1</v>
      </c>
      <c r="M31" s="45">
        <f t="shared" si="13"/>
        <v>0.99975797281574219</v>
      </c>
      <c r="N31" s="46">
        <f t="shared" si="5"/>
        <v>-3.843030544181695</v>
      </c>
      <c r="O31" s="43">
        <f t="shared" si="6"/>
        <v>-5.0463285117463346E-3</v>
      </c>
      <c r="P31" s="80">
        <f t="shared" si="7"/>
        <v>1</v>
      </c>
      <c r="Q31" s="47">
        <f t="shared" si="8"/>
        <v>0.99975797281574219</v>
      </c>
      <c r="R31" s="42">
        <f t="shared" si="9"/>
        <v>1.418462972629921E-4</v>
      </c>
      <c r="S31" s="43">
        <f t="shared" si="10"/>
        <v>1.418462972629921E-4</v>
      </c>
      <c r="T31" s="22">
        <f t="shared" si="11"/>
        <v>1.3201184238772503E-3</v>
      </c>
      <c r="U31" s="63">
        <f t="shared" si="11"/>
        <v>1.3201184238772503E-3</v>
      </c>
      <c r="V31" s="89"/>
      <c r="X31" s="75">
        <v>1.3201184238772503E-3</v>
      </c>
      <c r="Y31" s="76">
        <v>1.3201184238772503E-3</v>
      </c>
      <c r="Z31" s="92"/>
      <c r="AA31" s="40">
        <v>38.409999999999997</v>
      </c>
    </row>
    <row r="32" spans="5:27" x14ac:dyDescent="0.25">
      <c r="F32" s="40">
        <v>45.32</v>
      </c>
      <c r="G32" s="41">
        <f t="shared" si="1"/>
        <v>4.532E-5</v>
      </c>
      <c r="H32" s="42">
        <f t="shared" si="14"/>
        <v>1.5006769505651687</v>
      </c>
      <c r="I32" s="43">
        <f t="shared" si="0"/>
        <v>1.5006769505651687</v>
      </c>
      <c r="J32" s="44">
        <f t="shared" si="2"/>
        <v>-3.4300955873925449</v>
      </c>
      <c r="K32" s="42">
        <f t="shared" si="3"/>
        <v>-5.0494994308165958E-3</v>
      </c>
      <c r="L32" s="79">
        <f t="shared" si="4"/>
        <v>1</v>
      </c>
      <c r="M32" s="45">
        <f t="shared" si="13"/>
        <v>0.99972276086996059</v>
      </c>
      <c r="N32" s="46">
        <f t="shared" si="5"/>
        <v>-3.4300955873925449</v>
      </c>
      <c r="O32" s="43">
        <f t="shared" si="6"/>
        <v>-5.0494994308165958E-3</v>
      </c>
      <c r="P32" s="80">
        <f t="shared" si="7"/>
        <v>1</v>
      </c>
      <c r="Q32" s="47">
        <f t="shared" si="8"/>
        <v>0.99972276086996059</v>
      </c>
      <c r="R32" s="42">
        <f t="shared" si="9"/>
        <v>3.6705783023210063E-4</v>
      </c>
      <c r="S32" s="43">
        <f t="shared" si="10"/>
        <v>3.6705783023210063E-4</v>
      </c>
      <c r="T32" s="22">
        <f t="shared" si="11"/>
        <v>1.8123902704242931E-3</v>
      </c>
      <c r="U32" s="63">
        <f t="shared" si="11"/>
        <v>1.8123902704242931E-3</v>
      </c>
      <c r="V32" s="89"/>
      <c r="X32" s="75">
        <v>1.8123902704242931E-3</v>
      </c>
      <c r="Y32" s="76">
        <v>1.8123902704242931E-3</v>
      </c>
      <c r="Z32" s="92"/>
      <c r="AA32" s="40">
        <v>45.32</v>
      </c>
    </row>
    <row r="33" spans="1:27" x14ac:dyDescent="0.25">
      <c r="F33" s="40">
        <v>53.48</v>
      </c>
      <c r="G33" s="41">
        <f t="shared" si="1"/>
        <v>5.3479999999999996E-5</v>
      </c>
      <c r="H33" s="42">
        <f t="shared" si="14"/>
        <v>2.4659922325048571</v>
      </c>
      <c r="I33" s="43">
        <f t="shared" si="0"/>
        <v>2.4659922325048571</v>
      </c>
      <c r="J33" s="44">
        <f t="shared" si="2"/>
        <v>-3.026240124025446</v>
      </c>
      <c r="K33" s="42">
        <f t="shared" si="3"/>
        <v>-5.0526741810178214E-3</v>
      </c>
      <c r="L33" s="79">
        <f t="shared" si="4"/>
        <v>1</v>
      </c>
      <c r="M33" s="45">
        <f t="shared" si="13"/>
        <v>0.99966852792178962</v>
      </c>
      <c r="N33" s="46">
        <f t="shared" si="5"/>
        <v>-3.026240124025446</v>
      </c>
      <c r="O33" s="43">
        <f t="shared" si="6"/>
        <v>-5.0526741810178214E-3</v>
      </c>
      <c r="P33" s="80">
        <f t="shared" si="7"/>
        <v>1</v>
      </c>
      <c r="Q33" s="47">
        <f t="shared" si="8"/>
        <v>0.99966852792178962</v>
      </c>
      <c r="R33" s="42">
        <f t="shared" si="9"/>
        <v>9.301719125668368E-4</v>
      </c>
      <c r="S33" s="43">
        <f t="shared" si="10"/>
        <v>9.301719125668368E-4</v>
      </c>
      <c r="T33" s="22">
        <f t="shared" si="11"/>
        <v>2.4709348697770643E-3</v>
      </c>
      <c r="U33" s="63">
        <f t="shared" si="11"/>
        <v>2.4709348697770643E-3</v>
      </c>
      <c r="V33" s="89"/>
      <c r="X33" s="75">
        <v>2.4709348697770643E-3</v>
      </c>
      <c r="Y33" s="76">
        <v>2.4709348697770643E-3</v>
      </c>
      <c r="Z33" s="92"/>
      <c r="AA33" s="40">
        <v>53.48</v>
      </c>
    </row>
    <row r="34" spans="1:27" x14ac:dyDescent="0.25">
      <c r="F34" s="40">
        <v>63.11</v>
      </c>
      <c r="G34" s="41">
        <f t="shared" si="1"/>
        <v>6.3109999999999997E-5</v>
      </c>
      <c r="H34" s="42">
        <f t="shared" si="14"/>
        <v>4.0523975960813701</v>
      </c>
      <c r="I34" s="43">
        <f t="shared" si="0"/>
        <v>4.0523975960813701</v>
      </c>
      <c r="J34" s="44">
        <f t="shared" si="2"/>
        <v>-2.6320683568251937</v>
      </c>
      <c r="K34" s="42">
        <f t="shared" si="3"/>
        <v>-5.0558512642244037E-3</v>
      </c>
      <c r="L34" s="79">
        <f t="shared" si="4"/>
        <v>1</v>
      </c>
      <c r="M34" s="45">
        <f t="shared" si="13"/>
        <v>0.99958504924693514</v>
      </c>
      <c r="N34" s="46">
        <f t="shared" si="5"/>
        <v>-2.6320683568251937</v>
      </c>
      <c r="O34" s="43">
        <f t="shared" si="6"/>
        <v>-5.0558512642244037E-3</v>
      </c>
      <c r="P34" s="80">
        <f t="shared" si="7"/>
        <v>1</v>
      </c>
      <c r="Q34" s="47">
        <f t="shared" si="8"/>
        <v>0.99958504924693514</v>
      </c>
      <c r="R34" s="42">
        <f t="shared" si="9"/>
        <v>2.3051306412923286E-3</v>
      </c>
      <c r="S34" s="43">
        <f t="shared" si="10"/>
        <v>2.3051306412923286E-3</v>
      </c>
      <c r="T34" s="22">
        <f t="shared" si="11"/>
        <v>3.3437880313139522E-3</v>
      </c>
      <c r="U34" s="63">
        <f t="shared" si="11"/>
        <v>3.3437880313139522E-3</v>
      </c>
      <c r="V34" s="89"/>
      <c r="X34" s="75">
        <v>3.3437880313139522E-3</v>
      </c>
      <c r="Y34" s="76">
        <v>3.3437880313139522E-3</v>
      </c>
      <c r="Z34" s="92"/>
      <c r="AA34" s="40">
        <v>63.11</v>
      </c>
    </row>
    <row r="35" spans="1:27" x14ac:dyDescent="0.25">
      <c r="F35" s="40">
        <v>74.48</v>
      </c>
      <c r="G35" s="41">
        <f t="shared" si="1"/>
        <v>7.4480000000000005E-5</v>
      </c>
      <c r="H35" s="42">
        <f>(($C$3-$C$9)*$C$4*G35^3)/($C$9*$C$11^2)</f>
        <v>6.6609551961034095</v>
      </c>
      <c r="I35" s="43">
        <f t="shared" si="0"/>
        <v>6.6609551961034095</v>
      </c>
      <c r="J35" s="44">
        <f t="shared" si="2"/>
        <v>-2.2477062357087751</v>
      </c>
      <c r="K35" s="42">
        <f t="shared" si="3"/>
        <v>-5.0590331143412709E-3</v>
      </c>
      <c r="L35" s="79">
        <f t="shared" si="4"/>
        <v>1</v>
      </c>
      <c r="M35" s="45">
        <f t="shared" si="13"/>
        <v>0.99945649861415786</v>
      </c>
      <c r="N35" s="46">
        <f t="shared" si="5"/>
        <v>-2.2477062357087751</v>
      </c>
      <c r="O35" s="43">
        <f t="shared" si="6"/>
        <v>-5.0590331143412709E-3</v>
      </c>
      <c r="P35" s="80">
        <f t="shared" si="7"/>
        <v>1</v>
      </c>
      <c r="Q35" s="47">
        <f t="shared" si="8"/>
        <v>0.99945649861415786</v>
      </c>
      <c r="R35" s="42">
        <f t="shared" si="9"/>
        <v>5.5846842962336187E-3</v>
      </c>
      <c r="S35" s="43">
        <f t="shared" si="10"/>
        <v>5.5846842962336187E-3</v>
      </c>
      <c r="T35" s="22">
        <f t="shared" si="11"/>
        <v>4.4909659967837211E-3</v>
      </c>
      <c r="U35" s="63">
        <f t="shared" si="11"/>
        <v>4.4909659967837211E-3</v>
      </c>
      <c r="V35" s="89"/>
      <c r="X35" s="75">
        <v>4.4909659967837211E-3</v>
      </c>
      <c r="Y35" s="76">
        <v>4.4909659967837211E-3</v>
      </c>
      <c r="Z35" s="92"/>
      <c r="AA35" s="40">
        <v>74.48</v>
      </c>
    </row>
    <row r="36" spans="1:27" x14ac:dyDescent="0.25">
      <c r="F36" s="40">
        <v>87.89</v>
      </c>
      <c r="G36" s="41">
        <f t="shared" si="1"/>
        <v>8.789E-5</v>
      </c>
      <c r="H36" s="42">
        <f t="shared" si="14"/>
        <v>10.945507476196674</v>
      </c>
      <c r="I36" s="43">
        <f t="shared" si="0"/>
        <v>10.945507476196674</v>
      </c>
      <c r="J36" s="44">
        <f t="shared" si="2"/>
        <v>-1.8738103111200923</v>
      </c>
      <c r="K36" s="42">
        <f t="shared" si="3"/>
        <v>-5.0622180916810866E-3</v>
      </c>
      <c r="L36" s="79">
        <f t="shared" si="4"/>
        <v>1</v>
      </c>
      <c r="M36" s="45">
        <f t="shared" si="13"/>
        <v>0.99925879055978761</v>
      </c>
      <c r="N36" s="46">
        <f t="shared" si="5"/>
        <v>-1.8738103111200923</v>
      </c>
      <c r="O36" s="43">
        <f t="shared" si="6"/>
        <v>-5.0622180916810866E-3</v>
      </c>
      <c r="P36" s="80">
        <f t="shared" si="7"/>
        <v>1</v>
      </c>
      <c r="Q36" s="47">
        <f t="shared" si="8"/>
        <v>0.99925879055978761</v>
      </c>
      <c r="R36" s="42">
        <f t="shared" si="9"/>
        <v>1.3207038633828994E-2</v>
      </c>
      <c r="S36" s="43">
        <f t="shared" si="10"/>
        <v>1.3207038633828994E-2</v>
      </c>
      <c r="T36" s="22">
        <f t="shared" si="11"/>
        <v>5.9833173831147181E-3</v>
      </c>
      <c r="U36" s="63">
        <f t="shared" si="11"/>
        <v>5.9833173831147181E-3</v>
      </c>
      <c r="V36" s="89"/>
      <c r="X36" s="75">
        <v>5.9833173831147181E-3</v>
      </c>
      <c r="Y36" s="76">
        <v>5.9833173831147181E-3</v>
      </c>
      <c r="Z36" s="92"/>
      <c r="AA36" s="40">
        <v>87.89</v>
      </c>
    </row>
    <row r="37" spans="1:27" x14ac:dyDescent="0.25">
      <c r="F37" s="40">
        <v>103.72</v>
      </c>
      <c r="G37" s="41">
        <f t="shared" si="1"/>
        <v>1.0371999999999999E-4</v>
      </c>
      <c r="H37" s="42">
        <f t="shared" si="14"/>
        <v>17.988917614723785</v>
      </c>
      <c r="I37" s="43">
        <f t="shared" si="0"/>
        <v>17.988917614723785</v>
      </c>
      <c r="J37" s="44">
        <f t="shared" si="2"/>
        <v>-1.5102597276006804</v>
      </c>
      <c r="K37" s="42">
        <f t="shared" si="3"/>
        <v>-5.0654117448495168E-3</v>
      </c>
      <c r="L37" s="79">
        <f t="shared" si="4"/>
        <v>1</v>
      </c>
      <c r="M37" s="45">
        <f t="shared" si="13"/>
        <v>0.99895453433954895</v>
      </c>
      <c r="N37" s="46">
        <f t="shared" si="5"/>
        <v>-1.5102597276006804</v>
      </c>
      <c r="O37" s="43">
        <f t="shared" si="6"/>
        <v>-5.0654117448495168E-3</v>
      </c>
      <c r="P37" s="80">
        <f t="shared" si="7"/>
        <v>1</v>
      </c>
      <c r="Q37" s="47">
        <f t="shared" si="8"/>
        <v>0.99895453433954895</v>
      </c>
      <c r="R37" s="42">
        <f t="shared" si="9"/>
        <v>3.0494434438775014E-2</v>
      </c>
      <c r="S37" s="43">
        <f t="shared" si="10"/>
        <v>3.0494434438775014E-2</v>
      </c>
      <c r="T37" s="22">
        <f t="shared" si="11"/>
        <v>7.9082505235363483E-3</v>
      </c>
      <c r="U37" s="63">
        <f t="shared" si="11"/>
        <v>7.9082505235363483E-3</v>
      </c>
      <c r="V37" s="89"/>
      <c r="X37" s="75">
        <v>7.9082505235363483E-3</v>
      </c>
      <c r="Y37" s="76">
        <v>7.9082505235363483E-3</v>
      </c>
      <c r="Z37" s="92"/>
      <c r="AA37" s="40">
        <v>103.72</v>
      </c>
    </row>
    <row r="38" spans="1:27" x14ac:dyDescent="0.25">
      <c r="F38" s="40">
        <v>122.39</v>
      </c>
      <c r="G38" s="41">
        <f t="shared" si="1"/>
        <v>1.2239E-4</v>
      </c>
      <c r="H38" s="42">
        <f t="shared" si="14"/>
        <v>29.556657080231638</v>
      </c>
      <c r="I38" s="43">
        <f t="shared" si="0"/>
        <v>29.556657080231638</v>
      </c>
      <c r="J38" s="44">
        <f t="shared" si="2"/>
        <v>-1.1575601535961468</v>
      </c>
      <c r="K38" s="42">
        <f t="shared" si="3"/>
        <v>-5.06861538012582E-3</v>
      </c>
      <c r="L38" s="79">
        <f t="shared" si="4"/>
        <v>1</v>
      </c>
      <c r="M38" s="45">
        <f t="shared" si="13"/>
        <v>0.9984869286606195</v>
      </c>
      <c r="N38" s="46">
        <f t="shared" si="5"/>
        <v>-1.1575601535961468</v>
      </c>
      <c r="O38" s="43">
        <f t="shared" si="6"/>
        <v>-5.06861538012582E-3</v>
      </c>
      <c r="P38" s="80">
        <f t="shared" si="7"/>
        <v>1</v>
      </c>
      <c r="Q38" s="47">
        <f t="shared" si="8"/>
        <v>0.9984869286606195</v>
      </c>
      <c r="R38" s="42">
        <f t="shared" si="9"/>
        <v>6.8661551845728044E-2</v>
      </c>
      <c r="S38" s="43">
        <f t="shared" si="10"/>
        <v>6.8661551845728044E-2</v>
      </c>
      <c r="T38" s="22">
        <f t="shared" si="11"/>
        <v>1.0365209776430582E-2</v>
      </c>
      <c r="U38" s="63">
        <f t="shared" si="11"/>
        <v>1.0365209776430582E-2</v>
      </c>
      <c r="V38" s="89"/>
      <c r="X38" s="75">
        <v>1.0365209776430582E-2</v>
      </c>
      <c r="Y38" s="76">
        <v>1.0365209776430582E-2</v>
      </c>
      <c r="Z38" s="92"/>
      <c r="AA38" s="40">
        <v>122.39</v>
      </c>
    </row>
    <row r="39" spans="1:27" x14ac:dyDescent="0.25">
      <c r="F39" s="40">
        <v>144.43</v>
      </c>
      <c r="G39" s="41">
        <f t="shared" si="1"/>
        <v>1.4443E-4</v>
      </c>
      <c r="H39" s="42">
        <f t="shared" si="14"/>
        <v>48.572420069365506</v>
      </c>
      <c r="I39" s="43">
        <f t="shared" si="0"/>
        <v>48.572420069365506</v>
      </c>
      <c r="J39" s="44">
        <f t="shared" si="2"/>
        <v>-0.81553945740156109</v>
      </c>
      <c r="K39" s="42">
        <f t="shared" si="3"/>
        <v>-5.0718382956470819E-3</v>
      </c>
      <c r="L39" s="79">
        <f t="shared" si="4"/>
        <v>1</v>
      </c>
      <c r="M39" s="45">
        <f t="shared" si="13"/>
        <v>0.99776803974222372</v>
      </c>
      <c r="N39" s="46">
        <f t="shared" si="5"/>
        <v>-0.81553945740156109</v>
      </c>
      <c r="O39" s="43">
        <f t="shared" si="6"/>
        <v>-5.0718382956470819E-3</v>
      </c>
      <c r="P39" s="80">
        <f t="shared" si="7"/>
        <v>1</v>
      </c>
      <c r="Q39" s="47">
        <f t="shared" si="8"/>
        <v>0.99776803974222372</v>
      </c>
      <c r="R39" s="42">
        <f t="shared" si="9"/>
        <v>0.1508058861404421</v>
      </c>
      <c r="S39" s="43">
        <f t="shared" si="10"/>
        <v>0.1508058861404421</v>
      </c>
      <c r="T39" s="22">
        <f t="shared" si="11"/>
        <v>1.3473476069702436E-2</v>
      </c>
      <c r="U39" s="63">
        <f t="shared" si="11"/>
        <v>1.3473476069702436E-2</v>
      </c>
      <c r="V39" s="89"/>
      <c r="X39" s="75">
        <v>1.3473476069702436E-2</v>
      </c>
      <c r="Y39" s="76">
        <v>1.3473476069702436E-2</v>
      </c>
      <c r="Z39" s="92"/>
      <c r="AA39" s="40">
        <v>144.43</v>
      </c>
    </row>
    <row r="40" spans="1:27" x14ac:dyDescent="0.25">
      <c r="F40" s="40">
        <v>170.44</v>
      </c>
      <c r="G40" s="41">
        <f t="shared" si="1"/>
        <v>1.7044E-4</v>
      </c>
      <c r="H40" s="42">
        <f t="shared" si="14"/>
        <v>79.823742406499179</v>
      </c>
      <c r="I40" s="43">
        <f t="shared" si="0"/>
        <v>79.823742406499179</v>
      </c>
      <c r="J40" s="44">
        <f t="shared" si="2"/>
        <v>-0.48445880008509856</v>
      </c>
      <c r="K40" s="42">
        <f t="shared" si="3"/>
        <v>-5.0750889731977552E-3</v>
      </c>
      <c r="L40" s="79">
        <f t="shared" si="4"/>
        <v>1</v>
      </c>
      <c r="M40" s="45">
        <f t="shared" si="13"/>
        <v>0.9966641369531436</v>
      </c>
      <c r="N40" s="46">
        <f t="shared" si="5"/>
        <v>-0.48445880008509856</v>
      </c>
      <c r="O40" s="43">
        <f t="shared" si="6"/>
        <v>-5.0750889731977552E-3</v>
      </c>
      <c r="P40" s="80">
        <f t="shared" si="7"/>
        <v>1</v>
      </c>
      <c r="Q40" s="47">
        <f t="shared" si="8"/>
        <v>0.9966641369531436</v>
      </c>
      <c r="R40" s="42">
        <f t="shared" si="9"/>
        <v>0.32286052024051864</v>
      </c>
      <c r="S40" s="43">
        <f t="shared" si="10"/>
        <v>0.32286052024051864</v>
      </c>
      <c r="T40" s="22">
        <f t="shared" si="11"/>
        <v>1.7365149974295474E-2</v>
      </c>
      <c r="U40" s="63">
        <f t="shared" si="11"/>
        <v>1.7365149974295474E-2</v>
      </c>
      <c r="V40" s="89"/>
      <c r="X40" s="75">
        <v>1.7365149974295474E-2</v>
      </c>
      <c r="Y40" s="76">
        <v>1.7365149974295474E-2</v>
      </c>
      <c r="Z40" s="93"/>
      <c r="AA40" s="40">
        <v>170.44</v>
      </c>
    </row>
    <row r="41" spans="1:27" ht="15" customHeight="1" x14ac:dyDescent="0.25">
      <c r="A41" s="26" t="s">
        <v>40</v>
      </c>
      <c r="F41" s="28">
        <v>201.13</v>
      </c>
      <c r="G41" s="29">
        <f t="shared" si="1"/>
        <v>2.0112999999999999E-4</v>
      </c>
      <c r="H41" s="30">
        <f t="shared" si="14"/>
        <v>131.17409281293925</v>
      </c>
      <c r="I41" s="31">
        <f t="shared" si="0"/>
        <v>131.17409281293925</v>
      </c>
      <c r="J41" s="32">
        <f t="shared" si="2"/>
        <v>-0.16447363152188624</v>
      </c>
      <c r="K41" s="30">
        <f t="shared" si="3"/>
        <v>-5.0783815226431925E-3</v>
      </c>
      <c r="L41" s="33">
        <f t="shared" si="4"/>
        <v>1</v>
      </c>
      <c r="M41" s="34">
        <f t="shared" si="13"/>
        <v>0.99497169991580436</v>
      </c>
      <c r="N41" s="35">
        <f t="shared" si="5"/>
        <v>-0.16447363152188624</v>
      </c>
      <c r="O41" s="31">
        <f t="shared" si="6"/>
        <v>-5.0783815226431925E-3</v>
      </c>
      <c r="P41" s="36">
        <f t="shared" si="7"/>
        <v>1</v>
      </c>
      <c r="Q41" s="37">
        <f t="shared" si="8"/>
        <v>0.99497169991580436</v>
      </c>
      <c r="R41" s="30">
        <f t="shared" si="9"/>
        <v>0.67337767716538299</v>
      </c>
      <c r="S41" s="31">
        <f t="shared" si="10"/>
        <v>0.67337767716538299</v>
      </c>
      <c r="T41" s="38">
        <f t="shared" si="11"/>
        <v>2.2186721374268217E-2</v>
      </c>
      <c r="U41" s="62">
        <f t="shared" si="11"/>
        <v>2.2186721374268217E-2</v>
      </c>
      <c r="V41" s="88" t="s">
        <v>44</v>
      </c>
      <c r="X41" s="67">
        <v>2.2186721374268217E-2</v>
      </c>
      <c r="Y41" s="68">
        <v>2.2186721374268217E-2</v>
      </c>
      <c r="Z41" s="91" t="s">
        <v>44</v>
      </c>
      <c r="AA41" s="28">
        <v>201.13</v>
      </c>
    </row>
    <row r="42" spans="1:27" x14ac:dyDescent="0.25">
      <c r="F42" s="40">
        <v>237.35</v>
      </c>
      <c r="G42" s="41">
        <f t="shared" si="1"/>
        <v>2.3735E-4</v>
      </c>
      <c r="H42" s="42">
        <f t="shared" si="14"/>
        <v>215.56845876769901</v>
      </c>
      <c r="I42" s="43">
        <f t="shared" si="0"/>
        <v>215.56845876769901</v>
      </c>
      <c r="J42" s="44">
        <f t="shared" si="2"/>
        <v>0.14441178117956802</v>
      </c>
      <c r="K42" s="42">
        <f t="shared" si="3"/>
        <v>-5.0817388130634019E-3</v>
      </c>
      <c r="L42" s="79">
        <f t="shared" si="4"/>
        <v>1</v>
      </c>
      <c r="M42" s="45">
        <f t="shared" si="13"/>
        <v>0.99238196619982677</v>
      </c>
      <c r="N42" s="46">
        <f t="shared" si="5"/>
        <v>0.14441178117956802</v>
      </c>
      <c r="O42" s="43">
        <f t="shared" si="6"/>
        <v>-5.0817388130634019E-3</v>
      </c>
      <c r="P42" s="80">
        <f t="shared" si="7"/>
        <v>1</v>
      </c>
      <c r="Q42" s="47">
        <f t="shared" si="8"/>
        <v>0.99238196619982677</v>
      </c>
      <c r="R42" s="42">
        <f t="shared" si="9"/>
        <v>1.3677568734551588</v>
      </c>
      <c r="S42" s="43">
        <f t="shared" si="10"/>
        <v>1.3677568734551588</v>
      </c>
      <c r="T42" s="22">
        <f t="shared" si="11"/>
        <v>2.8098072344662502E-2</v>
      </c>
      <c r="U42" s="63">
        <f t="shared" si="11"/>
        <v>2.8098072344662502E-2</v>
      </c>
      <c r="V42" s="89"/>
      <c r="X42" s="69">
        <v>2.8098072344662502E-2</v>
      </c>
      <c r="Y42" s="70">
        <v>2.8098072344662502E-2</v>
      </c>
      <c r="Z42" s="92"/>
      <c r="AA42" s="40">
        <v>237.35</v>
      </c>
    </row>
    <row r="43" spans="1:27" x14ac:dyDescent="0.25">
      <c r="F43" s="40">
        <v>280.08999999999997</v>
      </c>
      <c r="G43" s="41">
        <f t="shared" si="1"/>
        <v>2.8008999999999998E-4</v>
      </c>
      <c r="H43" s="42">
        <f t="shared" si="14"/>
        <v>354.25037547335052</v>
      </c>
      <c r="I43" s="43">
        <f t="shared" si="0"/>
        <v>354.25037547335052</v>
      </c>
      <c r="J43" s="44">
        <f t="shared" si="2"/>
        <v>0.44210314130919315</v>
      </c>
      <c r="K43" s="42">
        <f t="shared" si="3"/>
        <v>-5.085193539788274E-3</v>
      </c>
      <c r="L43" s="79">
        <f t="shared" si="4"/>
        <v>1</v>
      </c>
      <c r="M43" s="45">
        <f t="shared" si="13"/>
        <v>0.98843279876936041</v>
      </c>
      <c r="N43" s="46">
        <f t="shared" si="5"/>
        <v>0.44210314130919315</v>
      </c>
      <c r="O43" s="43">
        <f t="shared" si="6"/>
        <v>-5.085193539788274E-3</v>
      </c>
      <c r="P43" s="80">
        <f t="shared" si="7"/>
        <v>1</v>
      </c>
      <c r="Q43" s="47">
        <f t="shared" si="8"/>
        <v>0.98843279876936041</v>
      </c>
      <c r="R43" s="42">
        <f t="shared" si="9"/>
        <v>2.7037410557437065</v>
      </c>
      <c r="S43" s="43">
        <f t="shared" si="10"/>
        <v>2.7037410557437065</v>
      </c>
      <c r="T43" s="22">
        <f t="shared" si="11"/>
        <v>3.5263757769241511E-2</v>
      </c>
      <c r="U43" s="63">
        <f t="shared" si="11"/>
        <v>3.5263757769241511E-2</v>
      </c>
      <c r="V43" s="89"/>
      <c r="X43" s="69">
        <v>3.5263757769241511E-2</v>
      </c>
      <c r="Y43" s="70">
        <v>3.5263757769241511E-2</v>
      </c>
      <c r="Z43" s="92"/>
      <c r="AA43" s="40">
        <v>280.08999999999997</v>
      </c>
    </row>
    <row r="44" spans="1:27" x14ac:dyDescent="0.25">
      <c r="F44" s="40">
        <v>330.52</v>
      </c>
      <c r="G44" s="41">
        <f t="shared" si="1"/>
        <v>3.3051999999999995E-4</v>
      </c>
      <c r="H44" s="42">
        <f t="shared" si="14"/>
        <v>582.11761427569502</v>
      </c>
      <c r="I44" s="43">
        <f t="shared" si="0"/>
        <v>582.11761427569502</v>
      </c>
      <c r="J44" s="44">
        <f t="shared" si="2"/>
        <v>0.72856893186072591</v>
      </c>
      <c r="K44" s="42">
        <f t="shared" si="3"/>
        <v>-5.088794555359241E-3</v>
      </c>
      <c r="L44" s="79">
        <f t="shared" si="4"/>
        <v>1</v>
      </c>
      <c r="M44" s="45">
        <f t="shared" si="13"/>
        <v>0.98244125517985381</v>
      </c>
      <c r="N44" s="46">
        <f t="shared" si="5"/>
        <v>0.72856893186072591</v>
      </c>
      <c r="O44" s="43">
        <f t="shared" si="6"/>
        <v>-5.088794555359241E-3</v>
      </c>
      <c r="P44" s="80">
        <f t="shared" si="7"/>
        <v>1</v>
      </c>
      <c r="Q44" s="47">
        <f t="shared" si="8"/>
        <v>0.98244125517985381</v>
      </c>
      <c r="R44" s="42">
        <f t="shared" si="9"/>
        <v>5.197407019088744</v>
      </c>
      <c r="S44" s="43">
        <f t="shared" si="10"/>
        <v>5.197407019088744</v>
      </c>
      <c r="T44" s="22">
        <f t="shared" si="11"/>
        <v>4.3846587692519937E-2</v>
      </c>
      <c r="U44" s="63">
        <f t="shared" si="11"/>
        <v>4.3846587692519937E-2</v>
      </c>
      <c r="V44" s="89"/>
      <c r="X44" s="69">
        <v>4.3846587692519937E-2</v>
      </c>
      <c r="Y44" s="70">
        <v>4.3846587692519937E-2</v>
      </c>
      <c r="Z44" s="92"/>
      <c r="AA44" s="40">
        <v>330.52</v>
      </c>
    </row>
    <row r="45" spans="1:27" x14ac:dyDescent="0.25">
      <c r="F45" s="40">
        <v>390.04</v>
      </c>
      <c r="G45" s="41">
        <f t="shared" si="1"/>
        <v>3.9004000000000003E-4</v>
      </c>
      <c r="H45" s="42">
        <f t="shared" si="14"/>
        <v>956.63210485233503</v>
      </c>
      <c r="I45" s="43">
        <f t="shared" si="0"/>
        <v>956.63210485233503</v>
      </c>
      <c r="J45" s="44">
        <f t="shared" si="2"/>
        <v>1.0038982670251357</v>
      </c>
      <c r="K45" s="42">
        <f t="shared" si="3"/>
        <v>-5.0926138093752207E-3</v>
      </c>
      <c r="L45" s="79">
        <f t="shared" si="4"/>
        <v>1</v>
      </c>
      <c r="M45" s="45">
        <f t="shared" si="13"/>
        <v>0.97341728394615856</v>
      </c>
      <c r="N45" s="46">
        <f t="shared" si="5"/>
        <v>1.0038982670251357</v>
      </c>
      <c r="O45" s="43">
        <f t="shared" si="6"/>
        <v>-5.0926138093752207E-3</v>
      </c>
      <c r="P45" s="80">
        <f t="shared" si="7"/>
        <v>1</v>
      </c>
      <c r="Q45" s="47">
        <f t="shared" si="8"/>
        <v>0.97341728394615856</v>
      </c>
      <c r="R45" s="42">
        <f t="shared" si="9"/>
        <v>9.7074398116618905</v>
      </c>
      <c r="S45" s="43">
        <f t="shared" si="10"/>
        <v>9.7074398116618905</v>
      </c>
      <c r="T45" s="22">
        <f t="shared" si="11"/>
        <v>5.3997683195124831E-2</v>
      </c>
      <c r="U45" s="63">
        <f t="shared" si="11"/>
        <v>5.3997683195124831E-2</v>
      </c>
      <c r="V45" s="89"/>
      <c r="X45" s="69">
        <v>5.3997683195124831E-2</v>
      </c>
      <c r="Y45" s="70">
        <v>5.3997683195124831E-2</v>
      </c>
      <c r="Z45" s="92"/>
      <c r="AA45" s="40">
        <v>390.04</v>
      </c>
    </row>
    <row r="46" spans="1:27" x14ac:dyDescent="0.25">
      <c r="F46" s="40">
        <v>460.27</v>
      </c>
      <c r="G46" s="41">
        <f>F46*0.000001</f>
        <v>4.6026999999999998E-4</v>
      </c>
      <c r="H46" s="42">
        <f t="shared" si="14"/>
        <v>1572.0107629719319</v>
      </c>
      <c r="I46" s="43">
        <f t="shared" si="0"/>
        <v>1572.0107629719319</v>
      </c>
      <c r="J46" s="44">
        <f t="shared" si="2"/>
        <v>1.2680583258594726</v>
      </c>
      <c r="K46" s="42">
        <f t="shared" si="3"/>
        <v>-5.0967493360496025E-3</v>
      </c>
      <c r="L46" s="79">
        <f t="shared" si="4"/>
        <v>1</v>
      </c>
      <c r="M46" s="45">
        <f>(0.65-(($C$5/2.83)*TANH(LOG10(H46)-4.6)))^L46</f>
        <v>0.95998383159353606</v>
      </c>
      <c r="N46" s="46">
        <f t="shared" si="5"/>
        <v>1.2680583258594726</v>
      </c>
      <c r="O46" s="43">
        <f t="shared" si="6"/>
        <v>-5.0967493360496025E-3</v>
      </c>
      <c r="P46" s="80">
        <f t="shared" si="7"/>
        <v>1</v>
      </c>
      <c r="Q46" s="47">
        <f>(0.65-(($C$5/2.83)*TANH(LOG10(I46)-4.6)))^P46</f>
        <v>0.95998383159353606</v>
      </c>
      <c r="R46" s="42">
        <f t="shared" si="9"/>
        <v>17.588366028668283</v>
      </c>
      <c r="S46" s="43">
        <f t="shared" si="10"/>
        <v>17.588366028668283</v>
      </c>
      <c r="T46" s="65">
        <f t="shared" si="11"/>
        <v>6.5828716789856301E-2</v>
      </c>
      <c r="U46" s="63">
        <f t="shared" si="11"/>
        <v>6.5828716789856301E-2</v>
      </c>
      <c r="V46" s="89"/>
      <c r="X46" s="69">
        <v>6.5828716789856301E-2</v>
      </c>
      <c r="Y46" s="70">
        <v>6.5828716789856301E-2</v>
      </c>
      <c r="Z46" s="92"/>
      <c r="AA46" s="40">
        <v>460.27</v>
      </c>
    </row>
    <row r="47" spans="1:27" x14ac:dyDescent="0.25">
      <c r="F47" s="40">
        <v>500</v>
      </c>
      <c r="G47" s="41">
        <f t="shared" ref="G47:G50" si="15">F47*0.000001</f>
        <v>5.0000000000000001E-4</v>
      </c>
      <c r="H47" s="42">
        <f t="shared" si="14"/>
        <v>2015.2434651654771</v>
      </c>
      <c r="I47" s="43">
        <f t="shared" si="0"/>
        <v>2015.2434651654771</v>
      </c>
      <c r="J47" s="44">
        <f t="shared" si="2"/>
        <v>1.3960019000978718</v>
      </c>
      <c r="K47" s="42">
        <f t="shared" si="3"/>
        <v>-5.0989758480438465E-3</v>
      </c>
      <c r="L47" s="79">
        <f t="shared" si="4"/>
        <v>1</v>
      </c>
      <c r="M47" s="45">
        <f t="shared" ref="M47:M50" si="16">(0.65-(($C$5/2.83)*TANH(LOG10(H47)-4.6)))^L47</f>
        <v>0.95105968168042987</v>
      </c>
      <c r="N47" s="46">
        <f t="shared" si="5"/>
        <v>1.3960019000978718</v>
      </c>
      <c r="O47" s="43">
        <f t="shared" si="6"/>
        <v>-5.0989758480438465E-3</v>
      </c>
      <c r="P47" s="80">
        <f t="shared" si="7"/>
        <v>1</v>
      </c>
      <c r="Q47" s="47">
        <f t="shared" ref="Q47:Q50" si="17">(0.65-(($C$5/2.83)*TANH(LOG10(I47)-4.6)))^P47</f>
        <v>0.95105968168042987</v>
      </c>
      <c r="R47" s="42">
        <f t="shared" si="9"/>
        <v>23.394334496981845</v>
      </c>
      <c r="S47" s="43">
        <f t="shared" si="10"/>
        <v>23.394334496981845</v>
      </c>
      <c r="T47" s="65">
        <f t="shared" si="11"/>
        <v>7.239531400119846E-2</v>
      </c>
      <c r="U47" s="63">
        <f t="shared" si="11"/>
        <v>7.239531400119846E-2</v>
      </c>
      <c r="V47" s="89"/>
      <c r="X47" s="69">
        <v>7.239531400119846E-2</v>
      </c>
      <c r="Y47" s="70">
        <v>7.239531400119846E-2</v>
      </c>
      <c r="Z47" s="92"/>
      <c r="AA47" s="40">
        <v>500</v>
      </c>
    </row>
    <row r="48" spans="1:27" x14ac:dyDescent="0.25">
      <c r="F48" s="40">
        <v>700</v>
      </c>
      <c r="G48" s="41">
        <f t="shared" si="15"/>
        <v>6.9999999999999999E-4</v>
      </c>
      <c r="H48" s="42">
        <f t="shared" si="14"/>
        <v>5529.8280684140682</v>
      </c>
      <c r="I48" s="43">
        <f t="shared" si="0"/>
        <v>5529.8280684140682</v>
      </c>
      <c r="J48" s="44">
        <f t="shared" si="2"/>
        <v>1.8877387528283112</v>
      </c>
      <c r="K48" s="42">
        <f t="shared" si="3"/>
        <v>-5.1095834711911269E-3</v>
      </c>
      <c r="L48" s="79">
        <f t="shared" si="4"/>
        <v>1</v>
      </c>
      <c r="M48" s="45">
        <f t="shared" si="16"/>
        <v>0.89307751044653472</v>
      </c>
      <c r="N48" s="46">
        <f t="shared" si="5"/>
        <v>1.8877387528283112</v>
      </c>
      <c r="O48" s="43">
        <f t="shared" si="6"/>
        <v>-5.1095834711911269E-3</v>
      </c>
      <c r="P48" s="80">
        <f t="shared" si="7"/>
        <v>1</v>
      </c>
      <c r="Q48" s="47">
        <f t="shared" si="17"/>
        <v>0.89307751044653472</v>
      </c>
      <c r="R48" s="42">
        <f t="shared" si="9"/>
        <v>68.158232935136581</v>
      </c>
      <c r="S48" s="43">
        <f t="shared" si="10"/>
        <v>68.158232935136581</v>
      </c>
      <c r="T48" s="65">
        <f t="shared" si="11"/>
        <v>0.10339820477958585</v>
      </c>
      <c r="U48" s="63">
        <f t="shared" si="11"/>
        <v>0.10339820477958585</v>
      </c>
      <c r="V48" s="89"/>
      <c r="X48" s="69">
        <v>0.10339820477958585</v>
      </c>
      <c r="Y48" s="70">
        <v>0.10339820477958585</v>
      </c>
      <c r="Z48" s="92"/>
      <c r="AA48" s="40">
        <v>700</v>
      </c>
    </row>
    <row r="49" spans="6:27" x14ac:dyDescent="0.25">
      <c r="F49" s="40">
        <v>1000</v>
      </c>
      <c r="G49" s="41">
        <f t="shared" si="15"/>
        <v>1E-3</v>
      </c>
      <c r="H49" s="42">
        <f t="shared" si="14"/>
        <v>16121.947721323817</v>
      </c>
      <c r="I49" s="43">
        <f t="shared" si="0"/>
        <v>16121.947721323817</v>
      </c>
      <c r="J49" s="44">
        <f t="shared" si="2"/>
        <v>2.3605449654625583</v>
      </c>
      <c r="K49" s="42">
        <f t="shared" si="3"/>
        <v>-5.1244846730787233E-3</v>
      </c>
      <c r="L49" s="79">
        <f t="shared" si="4"/>
        <v>1</v>
      </c>
      <c r="M49" s="45">
        <f t="shared" si="16"/>
        <v>0.78068854758118844</v>
      </c>
      <c r="N49" s="46">
        <f t="shared" si="5"/>
        <v>2.3605449654625583</v>
      </c>
      <c r="O49" s="43">
        <f t="shared" si="6"/>
        <v>-5.1244846730787233E-3</v>
      </c>
      <c r="P49" s="80">
        <f t="shared" si="7"/>
        <v>1</v>
      </c>
      <c r="Q49" s="47">
        <f t="shared" si="17"/>
        <v>0.78068854758118844</v>
      </c>
      <c r="R49" s="42">
        <f t="shared" si="9"/>
        <v>176.96944515192342</v>
      </c>
      <c r="S49" s="43">
        <f t="shared" si="10"/>
        <v>176.96944515192342</v>
      </c>
      <c r="T49" s="65">
        <f t="shared" si="11"/>
        <v>0.1421149131940441</v>
      </c>
      <c r="U49" s="63">
        <f t="shared" si="11"/>
        <v>0.1421149131940441</v>
      </c>
      <c r="V49" s="89"/>
      <c r="X49" s="69">
        <v>0.1421149131940441</v>
      </c>
      <c r="Y49" s="70">
        <v>0.1421149131940441</v>
      </c>
      <c r="Z49" s="92"/>
      <c r="AA49" s="40">
        <v>1000</v>
      </c>
    </row>
    <row r="50" spans="6:27" x14ac:dyDescent="0.25">
      <c r="F50" s="48">
        <v>2000</v>
      </c>
      <c r="G50" s="49">
        <f t="shared" si="15"/>
        <v>2E-3</v>
      </c>
      <c r="H50" s="50">
        <f t="shared" si="14"/>
        <v>128975.58177059054</v>
      </c>
      <c r="I50" s="51">
        <f t="shared" si="0"/>
        <v>128975.58177059054</v>
      </c>
      <c r="J50" s="52">
        <f t="shared" si="2"/>
        <v>3.1443715795166498</v>
      </c>
      <c r="K50" s="50">
        <f t="shared" si="3"/>
        <v>-5.1589585323120867E-3</v>
      </c>
      <c r="L50" s="77">
        <f t="shared" si="4"/>
        <v>1</v>
      </c>
      <c r="M50" s="53">
        <f t="shared" si="16"/>
        <v>0.48546391684983248</v>
      </c>
      <c r="N50" s="54">
        <f t="shared" si="5"/>
        <v>3.1443715795166498</v>
      </c>
      <c r="O50" s="51">
        <f t="shared" si="6"/>
        <v>-5.1589585323120867E-3</v>
      </c>
      <c r="P50" s="78">
        <f t="shared" si="7"/>
        <v>1</v>
      </c>
      <c r="Q50" s="55">
        <f t="shared" si="17"/>
        <v>0.48546391684983248</v>
      </c>
      <c r="R50" s="50">
        <f t="shared" si="9"/>
        <v>668.91290792306756</v>
      </c>
      <c r="S50" s="51">
        <f t="shared" si="10"/>
        <v>668.91290792306756</v>
      </c>
      <c r="T50" s="66">
        <f t="shared" si="11"/>
        <v>0.2213757692058618</v>
      </c>
      <c r="U50" s="64">
        <f t="shared" si="11"/>
        <v>0.2213757692058618</v>
      </c>
      <c r="V50" s="90"/>
      <c r="X50" s="71">
        <v>0.2213757692058618</v>
      </c>
      <c r="Y50" s="72">
        <v>0.2213757692058618</v>
      </c>
      <c r="Z50" s="93"/>
      <c r="AA50" s="48">
        <v>2000</v>
      </c>
    </row>
    <row r="51" spans="6:27" x14ac:dyDescent="0.25">
      <c r="F51" s="1"/>
    </row>
    <row r="52" spans="6:27" x14ac:dyDescent="0.25">
      <c r="F52" s="1"/>
    </row>
  </sheetData>
  <mergeCells count="12">
    <mergeCell ref="J1:M1"/>
    <mergeCell ref="N1:Q1"/>
    <mergeCell ref="V3:V13"/>
    <mergeCell ref="Z3:Z13"/>
    <mergeCell ref="B8:D8"/>
    <mergeCell ref="B13:D13"/>
    <mergeCell ref="V14:V27"/>
    <mergeCell ref="Z14:Z27"/>
    <mergeCell ref="V28:V40"/>
    <mergeCell ref="Z28:Z40"/>
    <mergeCell ref="V41:V50"/>
    <mergeCell ref="Z41:Z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Dependent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2025-05-15T00:04:48Z</dcterms:modified>
</cp:coreProperties>
</file>