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Presentations\DOEPI_Poster\"/>
    </mc:Choice>
  </mc:AlternateContent>
  <xr:revisionPtr revIDLastSave="0" documentId="13_ncr:1_{1B25E671-E667-4EBC-9058-903EA97E7D29}" xr6:coauthVersionLast="47" xr6:coauthVersionMax="47" xr10:uidLastSave="{00000000-0000-0000-0000-000000000000}"/>
  <bookViews>
    <workbookView xWindow="-108" yWindow="-108" windowWidth="23256" windowHeight="12456" xr2:uid="{A00DEBD7-A4E5-4FD3-9DFA-8E642BBDD80D}"/>
  </bookViews>
  <sheets>
    <sheet name="bed mov and hyst" sheetId="1" r:id="rId1"/>
    <sheet name="full SS ti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K30" i="1"/>
  <c r="K31" i="1"/>
  <c r="K32" i="1"/>
  <c r="K33" i="1"/>
  <c r="J30" i="1"/>
  <c r="J31" i="1"/>
  <c r="J32" i="1"/>
  <c r="K29" i="1"/>
  <c r="J29" i="1"/>
  <c r="S17" i="1"/>
  <c r="S16" i="1"/>
  <c r="S15" i="1"/>
  <c r="S14" i="1"/>
  <c r="S13" i="1"/>
  <c r="P17" i="1"/>
  <c r="P16" i="1"/>
  <c r="P15" i="1"/>
  <c r="P14" i="1"/>
  <c r="P13" i="1"/>
  <c r="Q17" i="1"/>
  <c r="Q16" i="1"/>
  <c r="R8" i="1"/>
  <c r="Q8" i="1"/>
  <c r="Q15" i="1"/>
  <c r="Q14" i="1"/>
  <c r="Q13" i="1"/>
  <c r="C24" i="1"/>
  <c r="C23" i="1"/>
  <c r="C22" i="1"/>
  <c r="C21" i="1"/>
  <c r="K14" i="2" l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6" i="2"/>
  <c r="K7" i="2" s="1"/>
  <c r="K8" i="2" s="1"/>
  <c r="K9" i="2" s="1"/>
  <c r="R17" i="1" l="1"/>
  <c r="R16" i="1"/>
  <c r="R15" i="1"/>
  <c r="R14" i="1"/>
  <c r="R13" i="1"/>
  <c r="R9" i="1"/>
  <c r="Q9" i="1"/>
  <c r="R7" i="1"/>
  <c r="Q7" i="1"/>
  <c r="R6" i="1"/>
  <c r="Q6" i="1"/>
  <c r="R5" i="1"/>
  <c r="Q5" i="1"/>
  <c r="B24" i="1" l="1"/>
  <c r="B23" i="1"/>
  <c r="B22" i="1"/>
  <c r="B21" i="1"/>
  <c r="B20" i="1"/>
  <c r="B16" i="1"/>
  <c r="B15" i="1"/>
  <c r="B14" i="1"/>
  <c r="B13" i="1"/>
  <c r="C16" i="1"/>
  <c r="C15" i="1"/>
  <c r="C14" i="1"/>
  <c r="C13" i="1"/>
  <c r="C5" i="1"/>
  <c r="C8" i="1"/>
  <c r="C7" i="1"/>
  <c r="C6" i="1"/>
  <c r="B8" i="1"/>
  <c r="B7" i="1"/>
  <c r="B6" i="1"/>
  <c r="B5" i="1"/>
</calcChain>
</file>

<file path=xl/sharedStrings.xml><?xml version="1.0" encoding="utf-8"?>
<sst xmlns="http://schemas.openxmlformats.org/spreadsheetml/2006/main" count="94" uniqueCount="46">
  <si>
    <t>AFTER STORM 1 - 2021</t>
  </si>
  <si>
    <t>Size Class</t>
  </si>
  <si>
    <t>% of bed that moved (%)</t>
  </si>
  <si>
    <t>Avg Distance (cm)</t>
  </si>
  <si>
    <t>AFTER STORM 2 - 2022</t>
  </si>
  <si>
    <t>AFTER STORM 3 - 2022</t>
  </si>
  <si>
    <t>DOWNSTREAM</t>
  </si>
  <si>
    <t>Peak Values</t>
  </si>
  <si>
    <t>ISCO 2</t>
  </si>
  <si>
    <t>time</t>
  </si>
  <si>
    <t>SRP (mg/L)</t>
  </si>
  <si>
    <t>TP (mg/L)</t>
  </si>
  <si>
    <t>POC (mg/L)</t>
  </si>
  <si>
    <t>q</t>
  </si>
  <si>
    <t>Turbidity (FNU)</t>
  </si>
  <si>
    <t>fDOM (QSU)</t>
  </si>
  <si>
    <t>Constituent (mg/L)</t>
  </si>
  <si>
    <t>Upwelling</t>
  </si>
  <si>
    <t>Downwelling</t>
  </si>
  <si>
    <t>SS</t>
  </si>
  <si>
    <t>Mean Values</t>
  </si>
  <si>
    <t>UPSTREAM</t>
  </si>
  <si>
    <t>ISCO 3</t>
  </si>
  <si>
    <t>SS (ul/l)</t>
  </si>
  <si>
    <t>Time</t>
  </si>
  <si>
    <t>Botttle</t>
  </si>
  <si>
    <t>-</t>
  </si>
  <si>
    <t>ST1- 2022</t>
  </si>
  <si>
    <t>ST2- 2022</t>
  </si>
  <si>
    <t>Constituent</t>
  </si>
  <si>
    <t>SS (mg/L)</t>
  </si>
  <si>
    <t>PP (umol/L)</t>
  </si>
  <si>
    <t>AFTER STORM 1</t>
  </si>
  <si>
    <t>SE</t>
  </si>
  <si>
    <t>PP</t>
  </si>
  <si>
    <t>137.246 ± 54.4</t>
  </si>
  <si>
    <t>0.0625 ± 0.008</t>
  </si>
  <si>
    <t>0.167 ± 0.043</t>
  </si>
  <si>
    <t>0.443 ± 0.248</t>
  </si>
  <si>
    <t>17.31 ± 5.99</t>
  </si>
  <si>
    <t>196.498 ± 69.9</t>
  </si>
  <si>
    <t>0.07 ± 0.008</t>
  </si>
  <si>
    <t>0.2402 ± 0.059</t>
  </si>
  <si>
    <t>0.71 ± 0.252</t>
  </si>
  <si>
    <t>23.22 ± 8.87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</si>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</sst>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E7FF"/>
        <bgColor rgb="FF000000"/>
      </patternFill>
    </fill>
    <fill>
      <patternFill patternType="solid">
        <fgColor rgb="FFFF33CC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2" xfId="0" applyBorder="1"/>
    <xf numFmtId="22" fontId="0" fillId="0" borderId="2" xfId="0" applyNumberForma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7B95F4FA-F909-4B28-B9BF-383DB1F4C3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123518</xdr:colOff>
      <xdr:row>0</xdr:row>
      <xdr:rowOff>7620</xdr:rowOff>
    </xdr:from>
    <xdr:to>
      <xdr:col>24</xdr:col>
      <xdr:colOff>76200</xdr:colOff>
      <xdr:row>19</xdr:row>
      <xdr:rowOff>181516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D67427-0595-4757-75E6-C7A1D422B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71638" y="7620"/>
          <a:ext cx="2391082" cy="3686716"/>
        </a:xfrm>
        <a:prstGeom prst="rect">
          <a:avLst/>
        </a:prstGeom>
      </xdr:spPr>
    </xdr:pic>
    <xdr:clientData/>
  </xdr:twoCellAnchor>
  <xdr:twoCellAnchor editAs="oneCell">
    <xdr:from>
      <xdr:col>24</xdr:col>
      <xdr:colOff>188421</xdr:colOff>
      <xdr:row>0</xdr:row>
      <xdr:rowOff>19641</xdr:rowOff>
    </xdr:from>
    <xdr:to>
      <xdr:col>28</xdr:col>
      <xdr:colOff>85205</xdr:colOff>
      <xdr:row>19</xdr:row>
      <xdr:rowOff>152643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70505C-04EE-464E-4B51-C849C207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74941" y="19641"/>
          <a:ext cx="2335184" cy="3645822"/>
        </a:xfrm>
        <a:prstGeom prst="rect">
          <a:avLst/>
        </a:prstGeom>
      </xdr:spPr>
    </xdr:pic>
    <xdr:clientData/>
  </xdr:twoCellAnchor>
  <xdr:twoCellAnchor editAs="oneCell">
    <xdr:from>
      <xdr:col>18</xdr:col>
      <xdr:colOff>516081</xdr:colOff>
      <xdr:row>22</xdr:row>
      <xdr:rowOff>163484</xdr:rowOff>
    </xdr:from>
    <xdr:to>
      <xdr:col>23</xdr:col>
      <xdr:colOff>441510</xdr:colOff>
      <xdr:row>47</xdr:row>
      <xdr:rowOff>108585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1B03F6-9E47-9646-1BB7-F6EA4CB6E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5001" y="4224944"/>
          <a:ext cx="2973429" cy="4517101"/>
        </a:xfrm>
        <a:prstGeom prst="rect">
          <a:avLst/>
        </a:prstGeom>
      </xdr:spPr>
    </xdr:pic>
    <xdr:clientData/>
  </xdr:twoCellAnchor>
  <xdr:twoCellAnchor editAs="oneCell">
    <xdr:from>
      <xdr:col>23</xdr:col>
      <xdr:colOff>446315</xdr:colOff>
      <xdr:row>21</xdr:row>
      <xdr:rowOff>41563</xdr:rowOff>
    </xdr:from>
    <xdr:to>
      <xdr:col>28</xdr:col>
      <xdr:colOff>332508</xdr:colOff>
      <xdr:row>46</xdr:row>
      <xdr:rowOff>96903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7449FF-AD4E-6DBA-18B8-0D5A865D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65588" y="3893127"/>
          <a:ext cx="2934193" cy="4564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07B4-5E10-46DF-AA33-9C096920C137}">
  <dimension ref="A1:S33"/>
  <sheetViews>
    <sheetView tabSelected="1" topLeftCell="F3" zoomScaleNormal="100" workbookViewId="0">
      <selection activeCell="P8" sqref="P8:R9"/>
    </sheetView>
  </sheetViews>
  <sheetFormatPr defaultRowHeight="14.4" x14ac:dyDescent="0.3"/>
  <cols>
    <col min="1" max="1" width="13.5546875" customWidth="1"/>
    <col min="2" max="2" width="23.88671875" customWidth="1"/>
    <col min="3" max="3" width="17.21875" customWidth="1"/>
    <col min="6" max="6" width="16.44140625" customWidth="1"/>
    <col min="7" max="8" width="12.44140625" customWidth="1"/>
    <col min="9" max="9" width="18" customWidth="1"/>
    <col min="10" max="10" width="15.21875" customWidth="1"/>
    <col min="11" max="11" width="15.77734375" customWidth="1"/>
    <col min="12" max="12" width="13" customWidth="1"/>
    <col min="13" max="13" width="14.6640625" customWidth="1"/>
    <col min="14" max="14" width="11.77734375" customWidth="1"/>
    <col min="15" max="15" width="15" customWidth="1"/>
    <col min="16" max="16" width="17.88671875" customWidth="1"/>
    <col min="17" max="17" width="13.6640625" customWidth="1"/>
    <col min="18" max="18" width="14.109375" customWidth="1"/>
  </cols>
  <sheetData>
    <row r="1" spans="1:19" ht="15" thickBot="1" x14ac:dyDescent="0.35"/>
    <row r="2" spans="1:19" ht="15" thickBot="1" x14ac:dyDescent="0.35">
      <c r="A2" s="40" t="s">
        <v>32</v>
      </c>
      <c r="B2" s="40"/>
      <c r="C2" s="40"/>
      <c r="E2" s="37" t="s">
        <v>0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</row>
    <row r="3" spans="1:19" x14ac:dyDescent="0.3">
      <c r="A3" s="8" t="s">
        <v>1</v>
      </c>
      <c r="B3" s="8" t="s">
        <v>2</v>
      </c>
      <c r="C3" s="8" t="s">
        <v>3</v>
      </c>
      <c r="E3" s="41" t="s">
        <v>6</v>
      </c>
      <c r="F3" s="42"/>
      <c r="G3" s="42"/>
      <c r="H3" s="42"/>
      <c r="I3" s="42"/>
      <c r="J3" s="42"/>
      <c r="K3" s="42"/>
      <c r="L3" s="42"/>
      <c r="P3" s="36" t="s">
        <v>7</v>
      </c>
      <c r="Q3" s="36"/>
      <c r="R3" s="43"/>
    </row>
    <row r="4" spans="1:19" x14ac:dyDescent="0.3">
      <c r="A4" s="2">
        <v>128</v>
      </c>
      <c r="B4" s="4">
        <v>0</v>
      </c>
      <c r="C4" s="1">
        <v>0</v>
      </c>
      <c r="E4" s="16" t="s">
        <v>8</v>
      </c>
      <c r="F4" s="10" t="s">
        <v>9</v>
      </c>
      <c r="G4" s="10" t="s">
        <v>23</v>
      </c>
      <c r="H4" s="10" t="s">
        <v>10</v>
      </c>
      <c r="I4" s="10" t="s">
        <v>11</v>
      </c>
      <c r="J4" s="10" t="s">
        <v>34</v>
      </c>
      <c r="K4" s="10" t="s">
        <v>12</v>
      </c>
      <c r="L4" s="10" t="s">
        <v>13</v>
      </c>
      <c r="M4" s="10" t="s">
        <v>14</v>
      </c>
      <c r="N4" s="10" t="s">
        <v>15</v>
      </c>
      <c r="P4" s="14" t="s">
        <v>29</v>
      </c>
      <c r="Q4" s="14" t="s">
        <v>17</v>
      </c>
      <c r="R4" s="15" t="s">
        <v>18</v>
      </c>
    </row>
    <row r="5" spans="1:19" x14ac:dyDescent="0.3">
      <c r="A5" s="3">
        <v>90</v>
      </c>
      <c r="B5" s="4">
        <f>0.285714285714286*100</f>
        <v>28.571428571428598</v>
      </c>
      <c r="C5" s="4">
        <f>19.6666666666667</f>
        <v>19.6666666666667</v>
      </c>
      <c r="E5" s="17">
        <v>1</v>
      </c>
      <c r="F5" s="27">
        <v>44400.659722222219</v>
      </c>
      <c r="G5" s="11">
        <v>339.78248000000002</v>
      </c>
      <c r="H5" s="11">
        <v>6.2E-2</v>
      </c>
      <c r="I5" s="11">
        <v>0.36</v>
      </c>
      <c r="J5" s="11">
        <v>1.19</v>
      </c>
      <c r="K5" s="11">
        <v>51.66</v>
      </c>
      <c r="L5" s="11">
        <v>3.3090000000000002</v>
      </c>
      <c r="M5" s="11">
        <v>91.2</v>
      </c>
      <c r="N5" s="11">
        <v>249.27</v>
      </c>
      <c r="P5" s="9" t="s">
        <v>30</v>
      </c>
      <c r="Q5" s="9">
        <f>G16</f>
        <v>403.51499999999999</v>
      </c>
      <c r="R5" s="18">
        <f>MAX(G5:G10)</f>
        <v>457.12</v>
      </c>
    </row>
    <row r="6" spans="1:19" x14ac:dyDescent="0.3">
      <c r="A6" s="5">
        <v>64</v>
      </c>
      <c r="B6" s="4">
        <f>0.6*100</f>
        <v>60</v>
      </c>
      <c r="C6" s="4">
        <f>30.3333333333333</f>
        <v>30.3333333333333</v>
      </c>
      <c r="E6" s="17">
        <v>2</v>
      </c>
      <c r="F6" s="27">
        <v>44400.67291666667</v>
      </c>
      <c r="G6" s="11">
        <v>457.12</v>
      </c>
      <c r="H6" s="11">
        <v>8.7999999999999995E-2</v>
      </c>
      <c r="I6" s="11">
        <v>0.44500000000000001</v>
      </c>
      <c r="J6" s="11">
        <v>1.63</v>
      </c>
      <c r="K6" s="11">
        <v>50.228000000000002</v>
      </c>
      <c r="L6" s="11">
        <v>3.7970000000000002</v>
      </c>
      <c r="M6" s="11">
        <v>685.4</v>
      </c>
      <c r="N6" s="11">
        <v>236.32</v>
      </c>
      <c r="P6" s="9" t="s">
        <v>10</v>
      </c>
      <c r="Q6" s="9">
        <f>MAX(H14:H19)</f>
        <v>0.09</v>
      </c>
      <c r="R6" s="18">
        <f>MAX(H5:H10)</f>
        <v>8.7999999999999995E-2</v>
      </c>
    </row>
    <row r="7" spans="1:19" x14ac:dyDescent="0.3">
      <c r="A7" s="6">
        <v>45</v>
      </c>
      <c r="B7" s="4">
        <f>0.571428571428571*100</f>
        <v>57.142857142857096</v>
      </c>
      <c r="C7" s="4">
        <f>56.2857142857143</f>
        <v>56.285714285714299</v>
      </c>
      <c r="E7" s="17">
        <v>5</v>
      </c>
      <c r="F7" s="27">
        <v>44400.694444444445</v>
      </c>
      <c r="G7" s="11">
        <v>152.79</v>
      </c>
      <c r="H7" s="11">
        <v>8.7999999999999995E-2</v>
      </c>
      <c r="I7" s="11">
        <v>0.248</v>
      </c>
      <c r="J7" s="11">
        <v>0.77</v>
      </c>
      <c r="K7" s="11">
        <v>14.502000000000001</v>
      </c>
      <c r="L7" s="11">
        <v>4.0960000000000001</v>
      </c>
      <c r="M7" s="11">
        <v>76.14</v>
      </c>
      <c r="N7" s="11">
        <v>377.89</v>
      </c>
      <c r="P7" s="9" t="s">
        <v>11</v>
      </c>
      <c r="Q7" s="9">
        <f>MAX(I14:I19)</f>
        <v>0.36199999999999999</v>
      </c>
      <c r="R7" s="18">
        <f>MAX(I5:I10)</f>
        <v>0.44500000000000001</v>
      </c>
    </row>
    <row r="8" spans="1:19" x14ac:dyDescent="0.3">
      <c r="A8" s="7">
        <v>32</v>
      </c>
      <c r="B8" s="4">
        <f>0.714285714285714*100</f>
        <v>71.428571428571402</v>
      </c>
      <c r="C8" s="4">
        <f>27.5</f>
        <v>27.5</v>
      </c>
      <c r="E8" s="17">
        <v>6</v>
      </c>
      <c r="F8" s="27">
        <v>44400.704861111109</v>
      </c>
      <c r="G8" s="11">
        <v>168.45</v>
      </c>
      <c r="H8" s="11">
        <v>8.3000000000000004E-2</v>
      </c>
      <c r="I8" s="11">
        <v>0.214</v>
      </c>
      <c r="J8" s="11">
        <v>0.5</v>
      </c>
      <c r="K8" s="11">
        <v>11.680999999999999</v>
      </c>
      <c r="L8" s="11">
        <v>3.9940000000000002</v>
      </c>
      <c r="M8" s="11">
        <v>100.94</v>
      </c>
      <c r="N8" s="11">
        <v>413.81</v>
      </c>
      <c r="P8" s="9" t="s">
        <v>31</v>
      </c>
      <c r="Q8" s="9">
        <f>MAX(J14:J19)</f>
        <v>1.66</v>
      </c>
      <c r="R8" s="18">
        <f>MAX(J5:J10)</f>
        <v>1.63</v>
      </c>
    </row>
    <row r="9" spans="1:19" x14ac:dyDescent="0.3">
      <c r="E9" s="17">
        <v>10</v>
      </c>
      <c r="F9" s="27">
        <v>44400.804861111108</v>
      </c>
      <c r="G9" s="11">
        <v>43.15</v>
      </c>
      <c r="H9" s="11">
        <v>5.2999999999999999E-2</v>
      </c>
      <c r="I9" s="11">
        <v>9.7000000000000003E-2</v>
      </c>
      <c r="J9" s="11">
        <v>0.1</v>
      </c>
      <c r="K9" s="11">
        <v>6.4109999999999996</v>
      </c>
      <c r="L9" s="11">
        <v>2.4950000000000001</v>
      </c>
      <c r="M9" s="11">
        <v>22.13</v>
      </c>
      <c r="N9" s="11">
        <v>515.85</v>
      </c>
      <c r="P9" s="9" t="s">
        <v>12</v>
      </c>
      <c r="Q9" s="19">
        <f>MAX(K14:K19)</f>
        <v>41.27935076</v>
      </c>
      <c r="R9" s="18">
        <f>MAX(K5:K10)</f>
        <v>51.66</v>
      </c>
    </row>
    <row r="10" spans="1:19" x14ac:dyDescent="0.3">
      <c r="A10" s="40" t="s">
        <v>4</v>
      </c>
      <c r="B10" s="40"/>
      <c r="C10" s="40"/>
      <c r="E10" s="17">
        <v>18</v>
      </c>
      <c r="F10" s="27">
        <v>44400.876388888886</v>
      </c>
      <c r="G10" s="11">
        <v>17.7</v>
      </c>
      <c r="H10" s="11">
        <v>4.7E-2</v>
      </c>
      <c r="I10" s="11">
        <v>7.6999999999999999E-2</v>
      </c>
      <c r="J10" s="11">
        <v>7.0000000000000007E-2</v>
      </c>
      <c r="K10" s="11">
        <v>4.8049999999999997</v>
      </c>
      <c r="L10" s="11">
        <v>2.0139999999999998</v>
      </c>
      <c r="M10" s="11">
        <v>11.14</v>
      </c>
      <c r="N10" s="11">
        <v>506.48</v>
      </c>
      <c r="R10" s="20"/>
    </row>
    <row r="11" spans="1:19" ht="15" thickBot="1" x14ac:dyDescent="0.35">
      <c r="A11" s="8" t="s">
        <v>1</v>
      </c>
      <c r="B11" s="8" t="s">
        <v>2</v>
      </c>
      <c r="C11" s="8" t="s">
        <v>3</v>
      </c>
      <c r="E11" s="21"/>
      <c r="O11" s="14" t="s">
        <v>20</v>
      </c>
      <c r="P11" s="14"/>
      <c r="R11" s="15"/>
    </row>
    <row r="12" spans="1:19" x14ac:dyDescent="0.3">
      <c r="A12" s="2">
        <v>128</v>
      </c>
      <c r="B12" s="4">
        <v>0</v>
      </c>
      <c r="C12" s="11">
        <v>0</v>
      </c>
      <c r="E12" s="44" t="s">
        <v>21</v>
      </c>
      <c r="F12" s="45"/>
      <c r="G12" s="45"/>
      <c r="H12" s="45"/>
      <c r="I12" s="45"/>
      <c r="J12" s="45"/>
      <c r="K12" s="45"/>
      <c r="L12" s="46"/>
      <c r="O12" s="14" t="s">
        <v>16</v>
      </c>
      <c r="P12" s="14" t="s">
        <v>17</v>
      </c>
      <c r="Q12" s="14" t="s">
        <v>33</v>
      </c>
      <c r="R12" s="14" t="s">
        <v>18</v>
      </c>
      <c r="S12" s="35" t="s">
        <v>33</v>
      </c>
    </row>
    <row r="13" spans="1:19" x14ac:dyDescent="0.3">
      <c r="A13" s="3">
        <v>90</v>
      </c>
      <c r="B13" s="4">
        <f>0.666666666666667*100</f>
        <v>66.6666666666667</v>
      </c>
      <c r="C13" s="12">
        <f>0.198933950005112*100</f>
        <v>19.893395000511198</v>
      </c>
      <c r="E13" s="16" t="s">
        <v>22</v>
      </c>
      <c r="F13" s="10" t="s">
        <v>9</v>
      </c>
      <c r="G13" s="10" t="s">
        <v>23</v>
      </c>
      <c r="H13" s="10" t="s">
        <v>10</v>
      </c>
      <c r="I13" s="10" t="s">
        <v>11</v>
      </c>
      <c r="J13" s="10" t="s">
        <v>34</v>
      </c>
      <c r="K13" s="10" t="s">
        <v>12</v>
      </c>
      <c r="L13" s="10" t="s">
        <v>13</v>
      </c>
      <c r="M13" s="10" t="s">
        <v>14</v>
      </c>
      <c r="N13" s="10" t="s">
        <v>15</v>
      </c>
      <c r="O13" s="9" t="s">
        <v>30</v>
      </c>
      <c r="P13" s="32">
        <f>AVERAGE(G14:G19)</f>
        <v>137.24583333333331</v>
      </c>
      <c r="Q13" s="32">
        <f>STDEV(G14:G19)/SQRT(COUNT(G14:G19))</f>
        <v>54.444256146641507</v>
      </c>
      <c r="R13" s="32">
        <f>AVERAGE(G5:G10)</f>
        <v>196.49874666666668</v>
      </c>
      <c r="S13" s="33">
        <f>STDEV(G5:G10)/SQRT(COUNT(G5:G10))</f>
        <v>69.913203942585199</v>
      </c>
    </row>
    <row r="14" spans="1:19" x14ac:dyDescent="0.3">
      <c r="A14" s="5">
        <v>64</v>
      </c>
      <c r="B14" s="4">
        <f>0.4375*100</f>
        <v>43.75</v>
      </c>
      <c r="C14" s="12">
        <f>0.218760307909999*100</f>
        <v>21.876030790999902</v>
      </c>
      <c r="E14" s="17">
        <v>1</v>
      </c>
      <c r="F14" s="27">
        <v>44400.620833333334</v>
      </c>
      <c r="G14" s="11">
        <v>92.06</v>
      </c>
      <c r="H14" s="11">
        <v>4.2000000000000003E-2</v>
      </c>
      <c r="I14" s="11">
        <v>9.4E-2</v>
      </c>
      <c r="J14" s="11">
        <v>0.15</v>
      </c>
      <c r="K14" s="11">
        <v>11.10505732</v>
      </c>
      <c r="L14" s="11">
        <v>1.851</v>
      </c>
      <c r="M14" s="11">
        <v>10.76</v>
      </c>
      <c r="N14" s="11">
        <v>336.31</v>
      </c>
      <c r="O14" s="9" t="s">
        <v>10</v>
      </c>
      <c r="P14" s="32">
        <f>AVERAGE(H14:H19)</f>
        <v>6.25E-2</v>
      </c>
      <c r="Q14" s="32">
        <f>STDEV(H14:H19)/SQRT(COUNT(G14:G19))</f>
        <v>8.4330698246052015E-3</v>
      </c>
      <c r="R14" s="32">
        <f>AVERAGE(H5:H10)</f>
        <v>7.0166666666666669E-2</v>
      </c>
      <c r="S14" s="33">
        <f>STDEV(H5:H10)/SQRT(COUNT(G5:G10))</f>
        <v>7.5251430403533125E-3</v>
      </c>
    </row>
    <row r="15" spans="1:19" x14ac:dyDescent="0.3">
      <c r="A15" s="6">
        <v>45</v>
      </c>
      <c r="B15" s="4">
        <f>0.619047619047619*100</f>
        <v>61.904761904761898</v>
      </c>
      <c r="C15" s="12">
        <f>0.469346048165737*100</f>
        <v>46.934604816573696</v>
      </c>
      <c r="E15" s="17">
        <v>3</v>
      </c>
      <c r="F15" s="27">
        <v>44400.626388888886</v>
      </c>
      <c r="G15" s="11">
        <v>95.69</v>
      </c>
      <c r="H15" s="11">
        <v>4.4999999999999998E-2</v>
      </c>
      <c r="I15" s="11">
        <v>0.12</v>
      </c>
      <c r="J15" s="11">
        <v>0.28000000000000003</v>
      </c>
      <c r="K15" s="11">
        <v>29.712120710000001</v>
      </c>
      <c r="L15" s="11">
        <v>2.0659999999999998</v>
      </c>
      <c r="M15" s="11">
        <v>15.88</v>
      </c>
      <c r="N15" s="11">
        <v>343.61</v>
      </c>
      <c r="O15" s="9" t="s">
        <v>11</v>
      </c>
      <c r="P15" s="32">
        <f>AVERAGE(I14:I19)</f>
        <v>0.16700000000000001</v>
      </c>
      <c r="Q15" s="32">
        <f>STDEV(I14:I19)/SQRT(COUNT(G14:G19))</f>
        <v>4.2829117821096122E-2</v>
      </c>
      <c r="R15" s="32">
        <f>AVERAGE(I5:I10)</f>
        <v>0.24016666666666664</v>
      </c>
      <c r="S15" s="33">
        <f>STDEV(I5:I10)/SQRT(COUNT(G5:G10))</f>
        <v>5.8930137545326632E-2</v>
      </c>
    </row>
    <row r="16" spans="1:19" x14ac:dyDescent="0.3">
      <c r="A16" s="7">
        <v>32</v>
      </c>
      <c r="B16" s="4">
        <f>0.487179487179487*100</f>
        <v>48.717948717948701</v>
      </c>
      <c r="C16" s="12">
        <f>0.369289359429267*100</f>
        <v>36.928935942926699</v>
      </c>
      <c r="E16" s="17">
        <v>8</v>
      </c>
      <c r="F16" s="27">
        <v>44400.675694444442</v>
      </c>
      <c r="G16" s="11">
        <v>403.51499999999999</v>
      </c>
      <c r="H16" s="11">
        <v>0.09</v>
      </c>
      <c r="I16" s="11">
        <v>0.36199999999999999</v>
      </c>
      <c r="J16" s="11">
        <v>1.66</v>
      </c>
      <c r="K16" s="11">
        <v>41.27935076</v>
      </c>
      <c r="L16" s="11">
        <v>3.867</v>
      </c>
      <c r="M16" s="11">
        <v>112.95</v>
      </c>
      <c r="N16" s="11">
        <v>408.47</v>
      </c>
      <c r="O16" s="9" t="s">
        <v>31</v>
      </c>
      <c r="P16" s="32">
        <f>AVERAGE(J14:J19)</f>
        <v>0.4433333333333333</v>
      </c>
      <c r="Q16" s="32">
        <f>STDEV(J14:J19)/SQRT(COUNT(G14:G19))</f>
        <v>0.24779920186401827</v>
      </c>
      <c r="R16" s="32">
        <f>AVERAGE(J5:J10)</f>
        <v>0.71</v>
      </c>
      <c r="S16" s="33">
        <f>STDEV(J5:J10)/SQRT(COUNT(G5:G10))</f>
        <v>0.25207141845120007</v>
      </c>
    </row>
    <row r="17" spans="1:19" ht="15" thickBot="1" x14ac:dyDescent="0.35">
      <c r="E17" s="17">
        <v>11</v>
      </c>
      <c r="F17" s="27">
        <v>44400.706944444442</v>
      </c>
      <c r="G17" s="11">
        <v>124.04</v>
      </c>
      <c r="H17" s="11">
        <v>8.3000000000000004E-2</v>
      </c>
      <c r="I17" s="11">
        <v>0.20799999999999999</v>
      </c>
      <c r="J17" s="11">
        <v>0.38</v>
      </c>
      <c r="K17" s="11">
        <v>9.5240654619999994</v>
      </c>
      <c r="L17" s="11">
        <v>3.9740000000000002</v>
      </c>
      <c r="M17" s="11">
        <v>45.18</v>
      </c>
      <c r="N17" s="11">
        <v>619.71</v>
      </c>
      <c r="O17" s="9" t="s">
        <v>12</v>
      </c>
      <c r="P17" s="32">
        <f>AVERAGE(K14:K19)</f>
        <v>17.311119728333335</v>
      </c>
      <c r="Q17" s="32">
        <f>STDEV(K14:K19)/SQRT(COUNT(K14:K19))</f>
        <v>5.9947338959653473</v>
      </c>
      <c r="R17" s="32">
        <f>AVERAGE(K5:K10)</f>
        <v>23.214500000000001</v>
      </c>
      <c r="S17" s="34">
        <f>STDEV(K5:K10)/SQRT(COUNT(G5:G10))</f>
        <v>8.8864545489188203</v>
      </c>
    </row>
    <row r="18" spans="1:19" x14ac:dyDescent="0.3">
      <c r="A18" s="40" t="s">
        <v>5</v>
      </c>
      <c r="B18" s="40"/>
      <c r="C18" s="40"/>
      <c r="E18" s="17">
        <v>15</v>
      </c>
      <c r="F18" s="27">
        <v>44400.748611111114</v>
      </c>
      <c r="G18" s="11">
        <v>65.3</v>
      </c>
      <c r="H18" s="11">
        <v>6.7000000000000004E-2</v>
      </c>
      <c r="I18" s="11">
        <v>0.13200000000000001</v>
      </c>
      <c r="J18" s="11">
        <v>0.13</v>
      </c>
      <c r="K18" s="11">
        <v>6.5386440490000002</v>
      </c>
      <c r="L18" s="11">
        <v>3.1560000000000001</v>
      </c>
      <c r="M18" s="11">
        <v>21.31</v>
      </c>
      <c r="N18" s="11">
        <v>742.07</v>
      </c>
      <c r="R18" s="20"/>
    </row>
    <row r="19" spans="1:19" ht="15" thickBot="1" x14ac:dyDescent="0.35">
      <c r="A19" s="8" t="s">
        <v>1</v>
      </c>
      <c r="B19" s="8" t="s">
        <v>2</v>
      </c>
      <c r="C19" s="8" t="s">
        <v>3</v>
      </c>
      <c r="E19" s="22">
        <v>24</v>
      </c>
      <c r="F19" s="30">
        <v>44400.842361111114</v>
      </c>
      <c r="G19" s="23">
        <v>42.87</v>
      </c>
      <c r="H19" s="23">
        <v>4.8000000000000001E-2</v>
      </c>
      <c r="I19" s="23">
        <v>8.5999999999999993E-2</v>
      </c>
      <c r="J19" s="11">
        <v>0.06</v>
      </c>
      <c r="K19" s="23">
        <v>5.7074800689999998</v>
      </c>
      <c r="L19" s="23">
        <v>2.1930000000000001</v>
      </c>
      <c r="M19" s="23">
        <v>10.33</v>
      </c>
      <c r="N19" s="23">
        <v>779.24</v>
      </c>
      <c r="O19" s="24"/>
      <c r="P19" s="24"/>
      <c r="Q19" s="24"/>
      <c r="R19" s="25"/>
    </row>
    <row r="20" spans="1:19" x14ac:dyDescent="0.3">
      <c r="A20" s="2">
        <v>128</v>
      </c>
      <c r="B20" s="13">
        <f>0*100</f>
        <v>0</v>
      </c>
      <c r="C20" s="4">
        <v>0</v>
      </c>
    </row>
    <row r="21" spans="1:19" x14ac:dyDescent="0.3">
      <c r="A21" s="3">
        <v>90</v>
      </c>
      <c r="B21" s="13">
        <f>0.333333333333333*100</f>
        <v>33.3333333333333</v>
      </c>
      <c r="C21" s="4">
        <f>0.184480351288468*100</f>
        <v>18.448035128846797</v>
      </c>
      <c r="I21" s="36" t="s">
        <v>45</v>
      </c>
      <c r="J21" s="36"/>
      <c r="K21" s="36"/>
    </row>
    <row r="22" spans="1:19" x14ac:dyDescent="0.3">
      <c r="A22" s="5">
        <v>64</v>
      </c>
      <c r="B22" s="13">
        <f>0.25*100</f>
        <v>25</v>
      </c>
      <c r="C22" s="4">
        <f>0.936259182137057*100</f>
        <v>93.625918213705688</v>
      </c>
      <c r="I22" s="14" t="s">
        <v>16</v>
      </c>
      <c r="J22" s="14" t="s">
        <v>17</v>
      </c>
      <c r="K22" s="14" t="s">
        <v>18</v>
      </c>
      <c r="L22" s="14"/>
      <c r="M22" s="14"/>
    </row>
    <row r="23" spans="1:19" x14ac:dyDescent="0.3">
      <c r="A23" s="6">
        <v>45</v>
      </c>
      <c r="B23" s="13">
        <f>0.19047619047619*100</f>
        <v>19.047619047618998</v>
      </c>
      <c r="C23" s="4">
        <f>0.40703439659672*100</f>
        <v>40.703439659672</v>
      </c>
      <c r="I23" s="9" t="s">
        <v>30</v>
      </c>
      <c r="J23" s="32" t="s">
        <v>35</v>
      </c>
      <c r="K23" s="32" t="s">
        <v>40</v>
      </c>
      <c r="M23" s="32"/>
    </row>
    <row r="24" spans="1:19" x14ac:dyDescent="0.3">
      <c r="A24" s="7">
        <v>32</v>
      </c>
      <c r="B24" s="13">
        <f>0.333333333333333*100</f>
        <v>33.3333333333333</v>
      </c>
      <c r="C24" s="4">
        <f>0.430160576253256*100</f>
        <v>43.016057625325601</v>
      </c>
      <c r="I24" s="9" t="s">
        <v>10</v>
      </c>
      <c r="J24" s="32" t="s">
        <v>36</v>
      </c>
      <c r="K24" s="32" t="s">
        <v>41</v>
      </c>
      <c r="M24" s="32"/>
    </row>
    <row r="25" spans="1:19" x14ac:dyDescent="0.3">
      <c r="I25" s="9" t="s">
        <v>11</v>
      </c>
      <c r="J25" s="32" t="s">
        <v>37</v>
      </c>
      <c r="K25" s="32" t="s">
        <v>42</v>
      </c>
      <c r="M25" s="32"/>
    </row>
    <row r="26" spans="1:19" x14ac:dyDescent="0.3">
      <c r="I26" s="9" t="s">
        <v>31</v>
      </c>
      <c r="J26" s="32" t="s">
        <v>38</v>
      </c>
      <c r="K26" s="32" t="s">
        <v>43</v>
      </c>
      <c r="M26" s="32"/>
    </row>
    <row r="27" spans="1:19" x14ac:dyDescent="0.3">
      <c r="I27" s="9" t="s">
        <v>12</v>
      </c>
      <c r="J27" s="32" t="s">
        <v>39</v>
      </c>
      <c r="K27" s="32" t="s">
        <v>44</v>
      </c>
      <c r="M27" s="32"/>
    </row>
    <row r="29" spans="1:19" x14ac:dyDescent="0.3">
      <c r="J29" s="32">
        <f>P14+Q14</f>
        <v>7.0933069824605205E-2</v>
      </c>
      <c r="K29" s="32">
        <f>R14-S14</f>
        <v>6.2641523626313353E-2</v>
      </c>
    </row>
    <row r="30" spans="1:19" x14ac:dyDescent="0.3">
      <c r="J30" s="32">
        <f t="shared" ref="J30:J33" si="0">P15+Q15</f>
        <v>0.20982911782109614</v>
      </c>
      <c r="K30" s="32">
        <f t="shared" ref="K30:K33" si="1">R15-S15</f>
        <v>0.18123652912134</v>
      </c>
    </row>
    <row r="31" spans="1:19" x14ac:dyDescent="0.3">
      <c r="J31" s="32">
        <f t="shared" si="0"/>
        <v>0.69113253519735163</v>
      </c>
      <c r="K31" s="32">
        <f t="shared" si="1"/>
        <v>0.4579285815487999</v>
      </c>
    </row>
    <row r="32" spans="1:19" x14ac:dyDescent="0.3">
      <c r="J32" s="32">
        <f t="shared" si="0"/>
        <v>23.305853624298681</v>
      </c>
      <c r="K32" s="32">
        <f t="shared" si="1"/>
        <v>14.328045451081181</v>
      </c>
      <c r="L32" s="31"/>
    </row>
    <row r="33" spans="10:11" x14ac:dyDescent="0.3">
      <c r="J33" s="32">
        <f t="shared" si="0"/>
        <v>0</v>
      </c>
      <c r="K33" s="32">
        <f t="shared" si="1"/>
        <v>0</v>
      </c>
    </row>
  </sheetData>
  <mergeCells count="8">
    <mergeCell ref="I21:K21"/>
    <mergeCell ref="E2:R2"/>
    <mergeCell ref="A2:C2"/>
    <mergeCell ref="A10:C10"/>
    <mergeCell ref="A18:C18"/>
    <mergeCell ref="E3:L3"/>
    <mergeCell ref="P3:R3"/>
    <mergeCell ref="E12:L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2921-64AF-43CB-92A3-A551BA4FF73E}">
  <dimension ref="E1:O24"/>
  <sheetViews>
    <sheetView workbookViewId="0">
      <selection activeCell="E2" sqref="E2:F11"/>
    </sheetView>
  </sheetViews>
  <sheetFormatPr defaultRowHeight="14.4" x14ac:dyDescent="0.3"/>
  <cols>
    <col min="5" max="5" width="14.5546875" style="9" customWidth="1"/>
    <col min="6" max="7" width="8.88671875" style="9"/>
    <col min="9" max="9" width="13.5546875" customWidth="1"/>
  </cols>
  <sheetData>
    <row r="1" spans="5:15" x14ac:dyDescent="0.3">
      <c r="E1" s="47" t="s">
        <v>27</v>
      </c>
      <c r="F1" s="47"/>
      <c r="G1" s="47"/>
      <c r="I1" s="47" t="s">
        <v>28</v>
      </c>
      <c r="J1" s="47"/>
      <c r="K1" s="47"/>
    </row>
    <row r="2" spans="5:15" x14ac:dyDescent="0.3">
      <c r="E2" s="11" t="s">
        <v>24</v>
      </c>
      <c r="F2" s="11" t="s">
        <v>19</v>
      </c>
      <c r="G2" s="11" t="s">
        <v>25</v>
      </c>
      <c r="I2" s="11" t="s">
        <v>24</v>
      </c>
      <c r="J2" s="11" t="s">
        <v>19</v>
      </c>
      <c r="K2" s="11" t="s">
        <v>25</v>
      </c>
    </row>
    <row r="3" spans="5:15" x14ac:dyDescent="0.3">
      <c r="E3" s="27">
        <v>44776.626388888886</v>
      </c>
      <c r="F3" s="11">
        <v>206.82</v>
      </c>
      <c r="G3" s="11">
        <v>1</v>
      </c>
      <c r="I3" s="27">
        <v>44781.571527777778</v>
      </c>
      <c r="J3" s="11">
        <v>0</v>
      </c>
      <c r="K3" s="11">
        <v>1</v>
      </c>
    </row>
    <row r="4" spans="5:15" x14ac:dyDescent="0.3">
      <c r="E4" s="27">
        <v>44776.636805555558</v>
      </c>
      <c r="F4" s="11">
        <v>142.53</v>
      </c>
      <c r="G4" s="11">
        <v>2</v>
      </c>
      <c r="I4" s="27">
        <v>44781.581944444442</v>
      </c>
      <c r="J4" s="11">
        <v>0</v>
      </c>
      <c r="K4" s="11">
        <v>2</v>
      </c>
    </row>
    <row r="5" spans="5:15" x14ac:dyDescent="0.3">
      <c r="E5" s="27">
        <v>44776.647222222222</v>
      </c>
      <c r="F5" s="11">
        <v>31.82</v>
      </c>
      <c r="G5" s="11">
        <v>3</v>
      </c>
      <c r="J5" s="28" t="s">
        <v>26</v>
      </c>
      <c r="K5" s="29">
        <v>3</v>
      </c>
    </row>
    <row r="6" spans="5:15" x14ac:dyDescent="0.3">
      <c r="E6" s="27">
        <v>44776.657638888886</v>
      </c>
      <c r="F6" s="11">
        <v>55.06</v>
      </c>
      <c r="G6" s="11">
        <v>4</v>
      </c>
      <c r="I6" s="27">
        <v>44781.602777777778</v>
      </c>
      <c r="J6" s="11">
        <v>204.03</v>
      </c>
      <c r="K6" s="11">
        <f>K5+1</f>
        <v>4</v>
      </c>
    </row>
    <row r="7" spans="5:15" x14ac:dyDescent="0.3">
      <c r="E7" s="27">
        <v>44776.668055555558</v>
      </c>
      <c r="F7" s="11">
        <v>36.44</v>
      </c>
      <c r="G7" s="11">
        <v>5</v>
      </c>
      <c r="I7" s="27">
        <v>44781.613194444442</v>
      </c>
      <c r="J7" s="11">
        <v>105.77</v>
      </c>
      <c r="K7" s="11">
        <f>K6+1</f>
        <v>5</v>
      </c>
    </row>
    <row r="8" spans="5:15" x14ac:dyDescent="0.3">
      <c r="E8" s="27">
        <v>44776.678472222222</v>
      </c>
      <c r="F8" s="11">
        <v>66.040000000000006</v>
      </c>
      <c r="G8" s="11">
        <v>6</v>
      </c>
      <c r="J8" s="28" t="s">
        <v>26</v>
      </c>
      <c r="K8" s="29">
        <f>K7+1</f>
        <v>6</v>
      </c>
    </row>
    <row r="9" spans="5:15" x14ac:dyDescent="0.3">
      <c r="E9" s="27">
        <v>44776.688888888886</v>
      </c>
      <c r="F9" s="11">
        <v>39.15</v>
      </c>
      <c r="G9" s="11">
        <v>7</v>
      </c>
      <c r="I9" s="27">
        <v>44781.640972222223</v>
      </c>
      <c r="J9" s="11">
        <v>68.83</v>
      </c>
      <c r="K9" s="11">
        <f>K8+1</f>
        <v>7</v>
      </c>
    </row>
    <row r="10" spans="5:15" x14ac:dyDescent="0.3">
      <c r="E10" s="27">
        <v>44776.709722222222</v>
      </c>
      <c r="F10" s="11">
        <v>23.32</v>
      </c>
      <c r="G10" s="11">
        <v>9</v>
      </c>
      <c r="J10" s="28" t="s">
        <v>26</v>
      </c>
      <c r="K10" s="29">
        <v>9</v>
      </c>
    </row>
    <row r="11" spans="5:15" x14ac:dyDescent="0.3">
      <c r="E11" s="27">
        <v>44776.730555555558</v>
      </c>
      <c r="F11" s="11">
        <v>0</v>
      </c>
      <c r="G11" s="11">
        <v>11</v>
      </c>
      <c r="I11" s="27">
        <v>44781.675694444442</v>
      </c>
      <c r="J11" s="11">
        <v>36.65</v>
      </c>
      <c r="K11" s="11">
        <v>10</v>
      </c>
      <c r="O11" s="11"/>
    </row>
    <row r="12" spans="5:15" x14ac:dyDescent="0.3">
      <c r="E12" s="27">
        <v>44776.740972222222</v>
      </c>
      <c r="F12" s="11">
        <v>0</v>
      </c>
      <c r="G12" s="11">
        <v>12</v>
      </c>
      <c r="I12" s="27">
        <v>44781.686111111114</v>
      </c>
      <c r="J12" s="11">
        <v>25.92</v>
      </c>
      <c r="K12" s="11">
        <v>11</v>
      </c>
      <c r="O12" s="11"/>
    </row>
    <row r="13" spans="5:15" x14ac:dyDescent="0.3">
      <c r="E13" s="27">
        <v>44776.751388888886</v>
      </c>
      <c r="F13" s="11">
        <v>0</v>
      </c>
      <c r="G13" s="11">
        <v>13</v>
      </c>
      <c r="I13" s="26"/>
      <c r="J13" s="28" t="s">
        <v>26</v>
      </c>
      <c r="K13" s="29">
        <v>13</v>
      </c>
      <c r="O13" s="11"/>
    </row>
    <row r="14" spans="5:15" x14ac:dyDescent="0.3">
      <c r="E14" s="27">
        <v>44776.761805555558</v>
      </c>
      <c r="F14" s="11">
        <v>0</v>
      </c>
      <c r="G14" s="11">
        <v>14</v>
      </c>
      <c r="I14" s="27">
        <v>44781.706944444442</v>
      </c>
      <c r="J14" s="11">
        <v>19.05</v>
      </c>
      <c r="K14" s="11">
        <f t="shared" ref="K14:K24" si="0">K13+1</f>
        <v>14</v>
      </c>
      <c r="O14" s="11"/>
    </row>
    <row r="15" spans="5:15" x14ac:dyDescent="0.3">
      <c r="E15" s="27">
        <v>44776.772222222222</v>
      </c>
      <c r="F15" s="11">
        <v>0</v>
      </c>
      <c r="G15" s="11">
        <v>15</v>
      </c>
      <c r="I15" s="26"/>
      <c r="J15" s="28" t="s">
        <v>26</v>
      </c>
      <c r="K15" s="29">
        <f t="shared" si="0"/>
        <v>15</v>
      </c>
      <c r="O15" s="11"/>
    </row>
    <row r="16" spans="5:15" x14ac:dyDescent="0.3">
      <c r="E16" s="27">
        <v>44776.782638888886</v>
      </c>
      <c r="F16" s="11">
        <v>0</v>
      </c>
      <c r="G16" s="11">
        <v>16</v>
      </c>
      <c r="I16" s="27">
        <v>44781.727777777778</v>
      </c>
      <c r="J16" s="11">
        <v>18.36</v>
      </c>
      <c r="K16" s="11">
        <f t="shared" si="0"/>
        <v>16</v>
      </c>
      <c r="O16" s="11"/>
    </row>
    <row r="17" spans="5:15" x14ac:dyDescent="0.3">
      <c r="E17" s="27">
        <v>44776.793055555558</v>
      </c>
      <c r="F17" s="11">
        <v>0</v>
      </c>
      <c r="G17" s="11">
        <v>17</v>
      </c>
      <c r="I17" s="26"/>
      <c r="J17" s="28" t="s">
        <v>26</v>
      </c>
      <c r="K17" s="29">
        <f t="shared" si="0"/>
        <v>17</v>
      </c>
      <c r="O17" s="11"/>
    </row>
    <row r="18" spans="5:15" x14ac:dyDescent="0.3">
      <c r="E18" s="27">
        <v>44776.803472222222</v>
      </c>
      <c r="F18" s="11">
        <v>0</v>
      </c>
      <c r="G18" s="11">
        <v>18</v>
      </c>
      <c r="I18" s="26"/>
      <c r="J18" s="28" t="s">
        <v>26</v>
      </c>
      <c r="K18" s="29">
        <f t="shared" si="0"/>
        <v>18</v>
      </c>
      <c r="O18" s="11"/>
    </row>
    <row r="19" spans="5:15" x14ac:dyDescent="0.3">
      <c r="E19" s="27">
        <v>44776.813888888886</v>
      </c>
      <c r="F19" s="11">
        <v>0</v>
      </c>
      <c r="G19" s="11">
        <v>19</v>
      </c>
      <c r="I19" s="27">
        <v>44781.759027777778</v>
      </c>
      <c r="J19" s="11">
        <v>0</v>
      </c>
      <c r="K19" s="11">
        <f t="shared" si="0"/>
        <v>19</v>
      </c>
      <c r="O19" s="11"/>
    </row>
    <row r="20" spans="5:15" x14ac:dyDescent="0.3">
      <c r="E20" s="27">
        <v>44776.824305555558</v>
      </c>
      <c r="F20" s="11">
        <v>0</v>
      </c>
      <c r="G20" s="11">
        <v>20</v>
      </c>
      <c r="I20" s="26"/>
      <c r="J20" s="28" t="s">
        <v>26</v>
      </c>
      <c r="K20" s="29">
        <f t="shared" si="0"/>
        <v>20</v>
      </c>
      <c r="O20" s="11"/>
    </row>
    <row r="21" spans="5:15" x14ac:dyDescent="0.3">
      <c r="E21" s="27">
        <v>44776.834722222222</v>
      </c>
      <c r="F21" s="11">
        <v>0</v>
      </c>
      <c r="G21" s="11">
        <v>21</v>
      </c>
      <c r="I21" s="26"/>
      <c r="J21" s="28" t="s">
        <v>26</v>
      </c>
      <c r="K21" s="29">
        <f t="shared" si="0"/>
        <v>21</v>
      </c>
    </row>
    <row r="22" spans="5:15" x14ac:dyDescent="0.3">
      <c r="E22" s="27">
        <v>44776.845138888886</v>
      </c>
      <c r="F22" s="11">
        <v>0</v>
      </c>
      <c r="G22" s="11">
        <v>22</v>
      </c>
      <c r="I22" s="26"/>
      <c r="J22" s="28" t="s">
        <v>26</v>
      </c>
      <c r="K22" s="29">
        <f t="shared" si="0"/>
        <v>22</v>
      </c>
    </row>
    <row r="23" spans="5:15" x14ac:dyDescent="0.3">
      <c r="E23" s="27">
        <v>44776.855555555558</v>
      </c>
      <c r="F23" s="11">
        <v>0</v>
      </c>
      <c r="G23" s="11">
        <v>23</v>
      </c>
      <c r="I23" s="26"/>
      <c r="J23" s="28" t="s">
        <v>26</v>
      </c>
      <c r="K23" s="29">
        <f t="shared" si="0"/>
        <v>23</v>
      </c>
    </row>
    <row r="24" spans="5:15" x14ac:dyDescent="0.3">
      <c r="E24" s="27">
        <v>44776.865972222222</v>
      </c>
      <c r="F24" s="11">
        <v>0</v>
      </c>
      <c r="G24" s="11">
        <v>24</v>
      </c>
      <c r="I24" s="26"/>
      <c r="J24" s="28" t="s">
        <v>26</v>
      </c>
      <c r="K24" s="29">
        <f t="shared" si="0"/>
        <v>24</v>
      </c>
    </row>
  </sheetData>
  <mergeCells count="2"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mov and hyst</vt:lpstr>
      <vt:lpstr>full SS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2023-05-01T05:55:29Z</dcterms:created>
  <dcterms:modified xsi:type="dcterms:W3CDTF">2023-05-09T15:58:09Z</dcterms:modified>
</cp:coreProperties>
</file>